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5.xml" ContentType="application/vnd.openxmlformats-officedocument.drawing+xml"/>
  <Override PartName="/xl/ctrlProps/ctrlProp10.xml" ContentType="application/vnd.ms-excel.controlproperti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6.xml" ContentType="application/vnd.openxmlformats-officedocument.drawing+xml"/>
  <Override PartName="/xl/ctrlProps/ctrlProp11.xml" ContentType="application/vnd.ms-excel.controlproperties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8.xml" ContentType="application/vnd.openxmlformats-officedocument.drawing+xml"/>
  <Override PartName="/xl/ctrlProps/ctrlProp14.xml" ContentType="application/vnd.ms-excel.controlproperties+xml"/>
  <Override PartName="/xl/charts/chart33.xml" ContentType="application/vnd.openxmlformats-officedocument.drawingml.chart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0.xml" ContentType="application/vnd.openxmlformats-officedocument.drawing+xml"/>
  <Override PartName="/xl/ctrlProps/ctrlProp17.xml" ContentType="application/vnd.ms-excel.controlproperties+xml"/>
  <Override PartName="/xl/charts/chart36.xml" ContentType="application/vnd.openxmlformats-officedocument.drawingml.chart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12.xml" ContentType="application/vnd.openxmlformats-officedocument.drawing+xml"/>
  <Override PartName="/xl/ctrlProps/ctrlProp20.xml" ContentType="application/vnd.ms-excel.controlproperties+xml"/>
  <Override PartName="/xl/charts/chart39.xml" ContentType="application/vnd.openxmlformats-officedocument.drawingml.chart+xml"/>
  <Override PartName="/xl/drawings/drawing13.xml" ContentType="application/vnd.openxmlformats-officedocument.drawing+xml"/>
  <Override PartName="/xl/ctrlProps/ctrlProp21.xml" ContentType="application/vnd.ms-excel.controlproperties+xml"/>
  <Override PartName="/xl/charts/chart40.xml" ContentType="application/vnd.openxmlformats-officedocument.drawingml.chart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5.xml" ContentType="application/vnd.openxmlformats-officedocument.drawingml.chartshapes+xml"/>
  <Override PartName="/xl/charts/chart44.xml" ContentType="application/vnd.openxmlformats-officedocument.drawingml.chart+xml"/>
  <Override PartName="/xl/drawings/drawing16.xml" ContentType="application/vnd.openxmlformats-officedocument.drawingml.chartshapes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1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18\Janvier\"/>
    </mc:Choice>
  </mc:AlternateContent>
  <xr:revisionPtr revIDLastSave="0" documentId="13_ncr:1_{D6AFEDBA-29AE-4804-AFCC-2CF5864BBBC0}" xr6:coauthVersionLast="47" xr6:coauthVersionMax="47" xr10:uidLastSave="{00000000-0000-0000-0000-000000000000}"/>
  <bookViews>
    <workbookView xWindow="1215" yWindow="-60" windowWidth="21285" windowHeight="15480" tabRatio="814" activeTab="1" xr2:uid="{00000000-000D-0000-FFFF-FFFF00000000}"/>
  </bookViews>
  <sheets>
    <sheet name="Relevés" sheetId="114" r:id="rId1"/>
    <sheet name="Janvier_2018" sheetId="83" r:id="rId2"/>
    <sheet name="Choix" sheetId="91" r:id="rId3"/>
    <sheet name="Mini-Maxi" sheetId="89" r:id="rId4"/>
    <sheet name="Mois" sheetId="96" r:id="rId5"/>
    <sheet name="Graphique Humidité" sheetId="113" r:id="rId6"/>
    <sheet name="Graphique Pluie" sheetId="102" r:id="rId7"/>
    <sheet name="Graphique Pressions" sheetId="23" r:id="rId8"/>
    <sheet name="Graphique Soleil" sheetId="104" r:id="rId9"/>
    <sheet name="Graphique Température" sheetId="112" r:id="rId10"/>
    <sheet name="Graphique Vent" sheetId="105" r:id="rId11"/>
    <sheet name="Sens Vent" sheetId="25" r:id="rId12"/>
    <sheet name="Station" sheetId="106" r:id="rId13"/>
    <sheet name="Relevés_Outdoor" sheetId="115" r:id="rId14"/>
    <sheet name="Relevés_Temperature_2" sheetId="116" r:id="rId1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50" i="114" l="1"/>
  <c r="G1450" i="114"/>
  <c r="Q1448" i="114"/>
  <c r="P1448" i="114"/>
  <c r="Q1447" i="114"/>
  <c r="P1447" i="114"/>
  <c r="Q1446" i="114"/>
  <c r="P1446" i="114"/>
  <c r="Q1445" i="114"/>
  <c r="P1445" i="114"/>
  <c r="Q1444" i="114"/>
  <c r="P1444" i="114"/>
  <c r="Q1443" i="114"/>
  <c r="P1443" i="114"/>
  <c r="Q1442" i="114"/>
  <c r="P1442" i="114"/>
  <c r="Q1441" i="114"/>
  <c r="P1441" i="114"/>
  <c r="Q1440" i="114"/>
  <c r="P1440" i="114"/>
  <c r="Q1439" i="114"/>
  <c r="P1439" i="114"/>
  <c r="Q1438" i="114"/>
  <c r="P1438" i="114"/>
  <c r="Q1437" i="114"/>
  <c r="P1437" i="114"/>
  <c r="Q1436" i="114"/>
  <c r="P1436" i="114"/>
  <c r="Q1435" i="114"/>
  <c r="P1435" i="114"/>
  <c r="Q1434" i="114"/>
  <c r="P1434" i="114"/>
  <c r="Q1433" i="114"/>
  <c r="P1433" i="114"/>
  <c r="Q1432" i="114"/>
  <c r="P1432" i="114"/>
  <c r="Q1431" i="114"/>
  <c r="P1431" i="114"/>
  <c r="Q1430" i="114"/>
  <c r="P1430" i="114"/>
  <c r="Q1429" i="114"/>
  <c r="P1429" i="114"/>
  <c r="Q1428" i="114"/>
  <c r="P1428" i="114"/>
  <c r="Q1427" i="114"/>
  <c r="P1427" i="114"/>
  <c r="Q1426" i="114"/>
  <c r="P1426" i="114"/>
  <c r="Q1425" i="114"/>
  <c r="P1425" i="114"/>
  <c r="Q1424" i="114"/>
  <c r="P1424" i="114"/>
  <c r="Q1423" i="114"/>
  <c r="P1423" i="114"/>
  <c r="Q1422" i="114"/>
  <c r="P1422" i="114"/>
  <c r="Q1421" i="114"/>
  <c r="P1421" i="114"/>
  <c r="Q1420" i="114"/>
  <c r="P1420" i="114"/>
  <c r="Q1419" i="114"/>
  <c r="P1419" i="114"/>
  <c r="Q1418" i="114"/>
  <c r="P1418" i="114"/>
  <c r="Q1417" i="114"/>
  <c r="P1417" i="114"/>
  <c r="Q1416" i="114"/>
  <c r="P1416" i="114"/>
  <c r="Q1415" i="114"/>
  <c r="P1415" i="114"/>
  <c r="Q1414" i="114"/>
  <c r="P1414" i="114"/>
  <c r="Q1413" i="114"/>
  <c r="P1413" i="114"/>
  <c r="Q1412" i="114"/>
  <c r="P1412" i="114"/>
  <c r="Q1411" i="114"/>
  <c r="P1411" i="114"/>
  <c r="Q1410" i="114"/>
  <c r="P1410" i="114"/>
  <c r="Q1409" i="114"/>
  <c r="P1409" i="114"/>
  <c r="Q1408" i="114"/>
  <c r="P1408" i="114"/>
  <c r="Q1407" i="114"/>
  <c r="P1407" i="114"/>
  <c r="Q1406" i="114"/>
  <c r="P1406" i="114"/>
  <c r="Q1405" i="114"/>
  <c r="P1405" i="114"/>
  <c r="Q1404" i="114"/>
  <c r="P1404" i="114"/>
  <c r="Q1403" i="114"/>
  <c r="P1403" i="114"/>
  <c r="Q1402" i="114"/>
  <c r="P1402" i="114"/>
  <c r="Q1401" i="114"/>
  <c r="P1401" i="114"/>
  <c r="Q1400" i="114"/>
  <c r="P1400" i="114"/>
  <c r="Q1399" i="114"/>
  <c r="P1399" i="114"/>
  <c r="Q1398" i="114"/>
  <c r="P1398" i="114"/>
  <c r="Q1397" i="114"/>
  <c r="P1397" i="114"/>
  <c r="Q1396" i="114"/>
  <c r="P1396" i="114"/>
  <c r="Q1395" i="114"/>
  <c r="P1395" i="114"/>
  <c r="Q1394" i="114"/>
  <c r="P1394" i="114"/>
  <c r="Q1393" i="114"/>
  <c r="P1393" i="114"/>
  <c r="Q1392" i="114"/>
  <c r="P1392" i="114"/>
  <c r="Q1391" i="114"/>
  <c r="P1391" i="114"/>
  <c r="Q1390" i="114"/>
  <c r="P1390" i="114"/>
  <c r="Q1389" i="114"/>
  <c r="P1389" i="114"/>
  <c r="Q1388" i="114"/>
  <c r="P1388" i="114"/>
  <c r="Q1387" i="114"/>
  <c r="P1387" i="114"/>
  <c r="Q1386" i="114"/>
  <c r="P1386" i="114"/>
  <c r="Q1385" i="114"/>
  <c r="P1385" i="114"/>
  <c r="Q1384" i="114"/>
  <c r="P1384" i="114"/>
  <c r="Q1383" i="114"/>
  <c r="P1383" i="114"/>
  <c r="Q1382" i="114"/>
  <c r="P1382" i="114"/>
  <c r="Q1381" i="114"/>
  <c r="P1381" i="114"/>
  <c r="Q1380" i="114"/>
  <c r="P1380" i="114"/>
  <c r="Q1379" i="114"/>
  <c r="P1379" i="114"/>
  <c r="Q1378" i="114"/>
  <c r="P1378" i="114"/>
  <c r="Q1377" i="114"/>
  <c r="P1377" i="114"/>
  <c r="Q1376" i="114"/>
  <c r="P1376" i="114"/>
  <c r="Q1375" i="114"/>
  <c r="P1375" i="114"/>
  <c r="Q1374" i="114"/>
  <c r="P1374" i="114"/>
  <c r="Q1373" i="114"/>
  <c r="P1373" i="114"/>
  <c r="Q1372" i="114"/>
  <c r="P1372" i="114"/>
  <c r="Q1371" i="114"/>
  <c r="P1371" i="114"/>
  <c r="Q1370" i="114"/>
  <c r="P1370" i="114"/>
  <c r="Q1369" i="114"/>
  <c r="P1369" i="114"/>
  <c r="Q1368" i="114"/>
  <c r="P1368" i="114"/>
  <c r="Q1367" i="114"/>
  <c r="P1367" i="114"/>
  <c r="Q1366" i="114"/>
  <c r="P1366" i="114"/>
  <c r="Q1365" i="114"/>
  <c r="P1365" i="114"/>
  <c r="Q1364" i="114"/>
  <c r="P1364" i="114"/>
  <c r="Q1363" i="114"/>
  <c r="P1363" i="114"/>
  <c r="Q1362" i="114"/>
  <c r="P1362" i="114"/>
  <c r="Q1361" i="114"/>
  <c r="P1361" i="114"/>
  <c r="Q1360" i="114"/>
  <c r="P1360" i="114"/>
  <c r="Q1359" i="114"/>
  <c r="P1359" i="114"/>
  <c r="Q1358" i="114"/>
  <c r="P1358" i="114"/>
  <c r="Q1357" i="114"/>
  <c r="P1357" i="114"/>
  <c r="Q1356" i="114"/>
  <c r="P1356" i="114"/>
  <c r="Q1355" i="114"/>
  <c r="P1355" i="114"/>
  <c r="Q1354" i="114"/>
  <c r="P1354" i="114"/>
  <c r="Q1353" i="114"/>
  <c r="P1353" i="114"/>
  <c r="Q1352" i="114"/>
  <c r="P1352" i="114"/>
  <c r="Q1351" i="114"/>
  <c r="P1351" i="114"/>
  <c r="Q1350" i="114"/>
  <c r="P1350" i="114"/>
  <c r="Q1349" i="114"/>
  <c r="P1349" i="114"/>
  <c r="Q1348" i="114"/>
  <c r="P1348" i="114"/>
  <c r="Q1347" i="114"/>
  <c r="P1347" i="114"/>
  <c r="Q1346" i="114"/>
  <c r="P1346" i="114"/>
  <c r="Q1345" i="114"/>
  <c r="P1345" i="114"/>
  <c r="Q1344" i="114"/>
  <c r="P1344" i="114"/>
  <c r="Q1343" i="114"/>
  <c r="P1343" i="114"/>
  <c r="Q1342" i="114"/>
  <c r="P1342" i="114"/>
  <c r="Q1341" i="114"/>
  <c r="P1341" i="114"/>
  <c r="Q1340" i="114"/>
  <c r="P1340" i="114"/>
  <c r="Q1339" i="114"/>
  <c r="P1339" i="114"/>
  <c r="Q1338" i="114"/>
  <c r="P1338" i="114"/>
  <c r="Q1337" i="114"/>
  <c r="P1337" i="114"/>
  <c r="Q1336" i="114"/>
  <c r="P1336" i="114"/>
  <c r="Q1335" i="114"/>
  <c r="P1335" i="114"/>
  <c r="Q1334" i="114"/>
  <c r="P1334" i="114"/>
  <c r="Q1333" i="114"/>
  <c r="P1333" i="114"/>
  <c r="Q1332" i="114"/>
  <c r="P1332" i="114"/>
  <c r="Q1331" i="114"/>
  <c r="P1331" i="114"/>
  <c r="Q1330" i="114"/>
  <c r="P1330" i="114"/>
  <c r="Q1329" i="114"/>
  <c r="P1329" i="114"/>
  <c r="Q1328" i="114"/>
  <c r="P1328" i="114"/>
  <c r="Q1327" i="114"/>
  <c r="P1327" i="114"/>
  <c r="Q1326" i="114"/>
  <c r="P1326" i="114"/>
  <c r="Q1325" i="114"/>
  <c r="P1325" i="114"/>
  <c r="Q1324" i="114"/>
  <c r="P1324" i="114"/>
  <c r="Q1323" i="114"/>
  <c r="P1323" i="114"/>
  <c r="Q1322" i="114"/>
  <c r="P1322" i="114"/>
  <c r="Q1321" i="114"/>
  <c r="P1321" i="114"/>
  <c r="Q1320" i="114"/>
  <c r="P1320" i="114"/>
  <c r="Q1319" i="114"/>
  <c r="P1319" i="114"/>
  <c r="Q1318" i="114"/>
  <c r="P1318" i="114"/>
  <c r="Q1317" i="114"/>
  <c r="P1317" i="114"/>
  <c r="Q1316" i="114"/>
  <c r="P1316" i="114"/>
  <c r="Q1315" i="114"/>
  <c r="P1315" i="114"/>
  <c r="Q1314" i="114"/>
  <c r="P1314" i="114"/>
  <c r="Q1313" i="114"/>
  <c r="P1313" i="114"/>
  <c r="Q1312" i="114"/>
  <c r="P1312" i="114"/>
  <c r="Q1311" i="114"/>
  <c r="P1311" i="114"/>
  <c r="Q1310" i="114"/>
  <c r="P1310" i="114"/>
  <c r="Q1309" i="114"/>
  <c r="P1309" i="114"/>
  <c r="Q1308" i="114"/>
  <c r="P1308" i="114"/>
  <c r="Q1307" i="114"/>
  <c r="P1307" i="114"/>
  <c r="Q1306" i="114"/>
  <c r="P1306" i="114"/>
  <c r="Q1305" i="114"/>
  <c r="P1305" i="114"/>
  <c r="Q1304" i="114"/>
  <c r="P1304" i="114"/>
  <c r="Q1303" i="114"/>
  <c r="P1303" i="114"/>
  <c r="Q1302" i="114"/>
  <c r="P1302" i="114"/>
  <c r="Q1301" i="114"/>
  <c r="P1301" i="114"/>
  <c r="Q1300" i="114"/>
  <c r="P1300" i="114"/>
  <c r="Q1299" i="114"/>
  <c r="P1299" i="114"/>
  <c r="Q1298" i="114"/>
  <c r="P1298" i="114"/>
  <c r="Q1297" i="114"/>
  <c r="P1297" i="114"/>
  <c r="Q1296" i="114"/>
  <c r="P1296" i="114"/>
  <c r="Q1295" i="114"/>
  <c r="P1295" i="114"/>
  <c r="Q1294" i="114"/>
  <c r="P1294" i="114"/>
  <c r="Q1293" i="114"/>
  <c r="P1293" i="114"/>
  <c r="Q1292" i="114"/>
  <c r="P1292" i="114"/>
  <c r="Q1291" i="114"/>
  <c r="P1291" i="114"/>
  <c r="Q1290" i="114"/>
  <c r="P1290" i="114"/>
  <c r="Q1289" i="114"/>
  <c r="P1289" i="114"/>
  <c r="Q1288" i="114"/>
  <c r="P1288" i="114"/>
  <c r="Q1287" i="114"/>
  <c r="P1287" i="114"/>
  <c r="Q1286" i="114"/>
  <c r="P1286" i="114"/>
  <c r="Q1285" i="114"/>
  <c r="P1285" i="114"/>
  <c r="Q1284" i="114"/>
  <c r="P1284" i="114"/>
  <c r="Q1283" i="114"/>
  <c r="P1283" i="114"/>
  <c r="Q1282" i="114"/>
  <c r="P1282" i="114"/>
  <c r="Q1281" i="114"/>
  <c r="P1281" i="114"/>
  <c r="Q1280" i="114"/>
  <c r="P1280" i="114"/>
  <c r="Q1279" i="114"/>
  <c r="P1279" i="114"/>
  <c r="Q1278" i="114"/>
  <c r="P1278" i="114"/>
  <c r="Q1277" i="114"/>
  <c r="P1277" i="114"/>
  <c r="Q1276" i="114"/>
  <c r="P1276" i="114"/>
  <c r="Q1275" i="114"/>
  <c r="P1275" i="114"/>
  <c r="Q1274" i="114"/>
  <c r="P1274" i="114"/>
  <c r="Q1273" i="114"/>
  <c r="P1273" i="114"/>
  <c r="Q1272" i="114"/>
  <c r="P1272" i="114"/>
  <c r="Q1271" i="114"/>
  <c r="P1271" i="114"/>
  <c r="Q1270" i="114"/>
  <c r="P1270" i="114"/>
  <c r="Q1269" i="114"/>
  <c r="P1269" i="114"/>
  <c r="Q1268" i="114"/>
  <c r="P1268" i="114"/>
  <c r="Q1267" i="114"/>
  <c r="P1267" i="114"/>
  <c r="Q1266" i="114"/>
  <c r="P1266" i="114"/>
  <c r="Q1265" i="114"/>
  <c r="P1265" i="114"/>
  <c r="Q1264" i="114"/>
  <c r="P1264" i="114"/>
  <c r="Q1263" i="114"/>
  <c r="P1263" i="114"/>
  <c r="Q1262" i="114"/>
  <c r="P1262" i="114"/>
  <c r="Q1261" i="114"/>
  <c r="P1261" i="114"/>
  <c r="Q1260" i="114"/>
  <c r="P1260" i="114"/>
  <c r="Q1259" i="114"/>
  <c r="P1259" i="114"/>
  <c r="Q1258" i="114"/>
  <c r="P1258" i="114"/>
  <c r="Q1257" i="114"/>
  <c r="P1257" i="114"/>
  <c r="Q1256" i="114"/>
  <c r="P1256" i="114"/>
  <c r="Q1255" i="114"/>
  <c r="P1255" i="114"/>
  <c r="Q1254" i="114"/>
  <c r="P1254" i="114"/>
  <c r="Q1253" i="114"/>
  <c r="P1253" i="114"/>
  <c r="Q1252" i="114"/>
  <c r="P1252" i="114"/>
  <c r="Q1251" i="114"/>
  <c r="P1251" i="114"/>
  <c r="Q1250" i="114"/>
  <c r="P1250" i="114"/>
  <c r="Q1249" i="114"/>
  <c r="P1249" i="114"/>
  <c r="Q1248" i="114"/>
  <c r="P1248" i="114"/>
  <c r="Q1247" i="114"/>
  <c r="P1247" i="114"/>
  <c r="Q1246" i="114"/>
  <c r="P1246" i="114"/>
  <c r="Q1245" i="114"/>
  <c r="P1245" i="114"/>
  <c r="Q1244" i="114"/>
  <c r="P1244" i="114"/>
  <c r="Q1243" i="114"/>
  <c r="P1243" i="114"/>
  <c r="Q1242" i="114"/>
  <c r="P1242" i="114"/>
  <c r="Q1241" i="114"/>
  <c r="P1241" i="114"/>
  <c r="Q1240" i="114"/>
  <c r="P1240" i="114"/>
  <c r="Q1239" i="114"/>
  <c r="P1239" i="114"/>
  <c r="Q1238" i="114"/>
  <c r="P1238" i="114"/>
  <c r="Q1237" i="114"/>
  <c r="P1237" i="114"/>
  <c r="Q1236" i="114"/>
  <c r="P1236" i="114"/>
  <c r="Q1235" i="114"/>
  <c r="P1235" i="114"/>
  <c r="Q1234" i="114"/>
  <c r="P1234" i="114"/>
  <c r="Q1233" i="114"/>
  <c r="P1233" i="114"/>
  <c r="Q1232" i="114"/>
  <c r="P1232" i="114"/>
  <c r="Q1231" i="114"/>
  <c r="P1231" i="114"/>
  <c r="Q1230" i="114"/>
  <c r="P1230" i="114"/>
  <c r="Q1229" i="114"/>
  <c r="P1229" i="114"/>
  <c r="Q1228" i="114"/>
  <c r="P1228" i="114"/>
  <c r="Q1227" i="114"/>
  <c r="P1227" i="114"/>
  <c r="Q1226" i="114"/>
  <c r="P1226" i="114"/>
  <c r="Q1225" i="114"/>
  <c r="P1225" i="114"/>
  <c r="Q1224" i="114"/>
  <c r="P1224" i="114"/>
  <c r="Q1223" i="114"/>
  <c r="P1223" i="114"/>
  <c r="Q1222" i="114"/>
  <c r="P1222" i="114"/>
  <c r="Q1221" i="114"/>
  <c r="P1221" i="114"/>
  <c r="Q1220" i="114"/>
  <c r="P1220" i="114"/>
  <c r="Q1219" i="114"/>
  <c r="P1219" i="114"/>
  <c r="Q1218" i="114"/>
  <c r="P1218" i="114"/>
  <c r="Q1217" i="114"/>
  <c r="P1217" i="114"/>
  <c r="Q1216" i="114"/>
  <c r="P1216" i="114"/>
  <c r="Q1215" i="114"/>
  <c r="P1215" i="114"/>
  <c r="Q1214" i="114"/>
  <c r="P1214" i="114"/>
  <c r="Q1213" i="114"/>
  <c r="P1213" i="114"/>
  <c r="Q1212" i="114"/>
  <c r="P1212" i="114"/>
  <c r="Q1211" i="114"/>
  <c r="P1211" i="114"/>
  <c r="Q1210" i="114"/>
  <c r="P1210" i="114"/>
  <c r="Q1209" i="114"/>
  <c r="P1209" i="114"/>
  <c r="Q1208" i="114"/>
  <c r="P1208" i="114"/>
  <c r="Q1207" i="114"/>
  <c r="P1207" i="114"/>
  <c r="Q1206" i="114"/>
  <c r="P1206" i="114"/>
  <c r="Q1205" i="114"/>
  <c r="P1205" i="114"/>
  <c r="Q1204" i="114"/>
  <c r="P1204" i="114"/>
  <c r="Q1203" i="114"/>
  <c r="P1203" i="114"/>
  <c r="Q1202" i="114"/>
  <c r="P1202" i="114"/>
  <c r="Q1201" i="114"/>
  <c r="P1201" i="114"/>
  <c r="Q1200" i="114"/>
  <c r="P1200" i="114"/>
  <c r="Q1199" i="114"/>
  <c r="P1199" i="114"/>
  <c r="Q1198" i="114"/>
  <c r="P1198" i="114"/>
  <c r="Q1197" i="114"/>
  <c r="P1197" i="114"/>
  <c r="Q1196" i="114"/>
  <c r="P1196" i="114"/>
  <c r="Q1195" i="114"/>
  <c r="P1195" i="114"/>
  <c r="Q1194" i="114"/>
  <c r="P1194" i="114"/>
  <c r="Q1193" i="114"/>
  <c r="P1193" i="114"/>
  <c r="Q1192" i="114"/>
  <c r="P1192" i="114"/>
  <c r="Q1191" i="114"/>
  <c r="P1191" i="114"/>
  <c r="Q1190" i="114"/>
  <c r="P1190" i="114"/>
  <c r="Q1189" i="114"/>
  <c r="P1189" i="114"/>
  <c r="Q1188" i="114"/>
  <c r="P1188" i="114"/>
  <c r="Q1187" i="114"/>
  <c r="P1187" i="114"/>
  <c r="Q1186" i="114"/>
  <c r="P1186" i="114"/>
  <c r="Q1185" i="114"/>
  <c r="P1185" i="114"/>
  <c r="Q1184" i="114"/>
  <c r="P1184" i="114"/>
  <c r="Q1183" i="114"/>
  <c r="P1183" i="114"/>
  <c r="Q1182" i="114"/>
  <c r="P1182" i="114"/>
  <c r="Q1181" i="114"/>
  <c r="P1181" i="114"/>
  <c r="Q1180" i="114"/>
  <c r="P1180" i="114"/>
  <c r="Q1179" i="114"/>
  <c r="P1179" i="114"/>
  <c r="Q1178" i="114"/>
  <c r="P1178" i="114"/>
  <c r="Q1177" i="114"/>
  <c r="P1177" i="114"/>
  <c r="Q1176" i="114"/>
  <c r="P1176" i="114"/>
  <c r="Q1175" i="114"/>
  <c r="P1175" i="114"/>
  <c r="Q1174" i="114"/>
  <c r="P1174" i="114"/>
  <c r="Q1173" i="114"/>
  <c r="P1173" i="114"/>
  <c r="Q1172" i="114"/>
  <c r="P1172" i="114"/>
  <c r="Q1171" i="114"/>
  <c r="P1171" i="114"/>
  <c r="Q1170" i="114"/>
  <c r="P1170" i="114"/>
  <c r="Q1169" i="114"/>
  <c r="P1169" i="114"/>
  <c r="Q1168" i="114"/>
  <c r="P1168" i="114"/>
  <c r="Q1167" i="114"/>
  <c r="P1167" i="114"/>
  <c r="Q1166" i="114"/>
  <c r="P1166" i="114"/>
  <c r="Q1165" i="114"/>
  <c r="P1165" i="114"/>
  <c r="Q1164" i="114"/>
  <c r="P1164" i="114"/>
  <c r="Q1163" i="114"/>
  <c r="P1163" i="114"/>
  <c r="Q1162" i="114"/>
  <c r="P1162" i="114"/>
  <c r="Q1161" i="114"/>
  <c r="P1161" i="114"/>
  <c r="Q1160" i="114"/>
  <c r="P1160" i="114"/>
  <c r="Q1159" i="114"/>
  <c r="P1159" i="114"/>
  <c r="Q1158" i="114"/>
  <c r="P1158" i="114"/>
  <c r="Q1157" i="114"/>
  <c r="P1157" i="114"/>
  <c r="Q1156" i="114"/>
  <c r="P1156" i="114"/>
  <c r="Q1155" i="114"/>
  <c r="P1155" i="114"/>
  <c r="Q1154" i="114"/>
  <c r="P1154" i="114"/>
  <c r="Q1153" i="114"/>
  <c r="P1153" i="114"/>
  <c r="Q1152" i="114"/>
  <c r="P1152" i="114"/>
  <c r="Q1151" i="114"/>
  <c r="P1151" i="114"/>
  <c r="Q1150" i="114"/>
  <c r="P1150" i="114"/>
  <c r="Q1149" i="114"/>
  <c r="P1149" i="114"/>
  <c r="Q1148" i="114"/>
  <c r="P1148" i="114"/>
  <c r="Q1147" i="114"/>
  <c r="P1147" i="114"/>
  <c r="Q1146" i="114"/>
  <c r="P1146" i="114"/>
  <c r="Q1145" i="114"/>
  <c r="P1145" i="114"/>
  <c r="Q1144" i="114"/>
  <c r="P1144" i="114"/>
  <c r="Q1143" i="114"/>
  <c r="P1143" i="114"/>
  <c r="Q1142" i="114"/>
  <c r="P1142" i="114"/>
  <c r="Q1141" i="114"/>
  <c r="P1141" i="114"/>
  <c r="Q1140" i="114"/>
  <c r="P1140" i="114"/>
  <c r="Q1139" i="114"/>
  <c r="P1139" i="114"/>
  <c r="Q1138" i="114"/>
  <c r="P1138" i="114"/>
  <c r="Q1137" i="114"/>
  <c r="P1137" i="114"/>
  <c r="Q1136" i="114"/>
  <c r="P1136" i="114"/>
  <c r="Q1135" i="114"/>
  <c r="P1135" i="114"/>
  <c r="Q1134" i="114"/>
  <c r="P1134" i="114"/>
  <c r="Q1133" i="114"/>
  <c r="P1133" i="114"/>
  <c r="Q1132" i="114"/>
  <c r="P1132" i="114"/>
  <c r="Q1131" i="114"/>
  <c r="P1131" i="114"/>
  <c r="Q1130" i="114"/>
  <c r="P1130" i="114"/>
  <c r="Q1129" i="114"/>
  <c r="P1129" i="114"/>
  <c r="Q1128" i="114"/>
  <c r="P1128" i="114"/>
  <c r="Q1127" i="114"/>
  <c r="P1127" i="114"/>
  <c r="Q1126" i="114"/>
  <c r="P1126" i="114"/>
  <c r="Q1125" i="114"/>
  <c r="P1125" i="114"/>
  <c r="Q1124" i="114"/>
  <c r="P1124" i="114"/>
  <c r="Q1123" i="114"/>
  <c r="P1123" i="114"/>
  <c r="Q1122" i="114"/>
  <c r="P1122" i="114"/>
  <c r="Q1121" i="114"/>
  <c r="P1121" i="114"/>
  <c r="Q1120" i="114"/>
  <c r="P1120" i="114"/>
  <c r="Q1119" i="114"/>
  <c r="P1119" i="114"/>
  <c r="Q1118" i="114"/>
  <c r="P1118" i="114"/>
  <c r="Q1117" i="114"/>
  <c r="P1117" i="114"/>
  <c r="Q1116" i="114"/>
  <c r="P1116" i="114"/>
  <c r="Q1115" i="114"/>
  <c r="P1115" i="114"/>
  <c r="Q1114" i="114"/>
  <c r="P1114" i="114"/>
  <c r="Q1113" i="114"/>
  <c r="P1113" i="114"/>
  <c r="Q1112" i="114"/>
  <c r="P1112" i="114"/>
  <c r="Q1111" i="114"/>
  <c r="P1111" i="114"/>
  <c r="Q1110" i="114"/>
  <c r="P1110" i="114"/>
  <c r="Q1109" i="114"/>
  <c r="P1109" i="114"/>
  <c r="Q1108" i="114"/>
  <c r="P1108" i="114"/>
  <c r="Q1107" i="114"/>
  <c r="P1107" i="114"/>
  <c r="Q1106" i="114"/>
  <c r="P1106" i="114"/>
  <c r="Q1105" i="114"/>
  <c r="P1105" i="114"/>
  <c r="Q1104" i="114"/>
  <c r="P1104" i="114"/>
  <c r="Q1103" i="114"/>
  <c r="P1103" i="114"/>
  <c r="Q1102" i="114"/>
  <c r="P1102" i="114"/>
  <c r="Q1101" i="114"/>
  <c r="P1101" i="114"/>
  <c r="Q1100" i="114"/>
  <c r="P1100" i="114"/>
  <c r="Q1099" i="114"/>
  <c r="P1099" i="114"/>
  <c r="Q1098" i="114"/>
  <c r="P1098" i="114"/>
  <c r="Q1097" i="114"/>
  <c r="P1097" i="114"/>
  <c r="Q1096" i="114"/>
  <c r="P1096" i="114"/>
  <c r="Q1095" i="114"/>
  <c r="P1095" i="114"/>
  <c r="Q1094" i="114"/>
  <c r="P1094" i="114"/>
  <c r="Q1093" i="114"/>
  <c r="P1093" i="114"/>
  <c r="Q1092" i="114"/>
  <c r="P1092" i="114"/>
  <c r="Q1091" i="114"/>
  <c r="P1091" i="114"/>
  <c r="Q1090" i="114"/>
  <c r="P1090" i="114"/>
  <c r="Q1089" i="114"/>
  <c r="P1089" i="114"/>
  <c r="Q1088" i="114"/>
  <c r="P1088" i="114"/>
  <c r="Q1087" i="114"/>
  <c r="P1087" i="114"/>
  <c r="Q1086" i="114"/>
  <c r="P1086" i="114"/>
  <c r="Q1085" i="114"/>
  <c r="P1085" i="114"/>
  <c r="Q1084" i="114"/>
  <c r="P1084" i="114"/>
  <c r="Q1083" i="114"/>
  <c r="P1083" i="114"/>
  <c r="Q1082" i="114"/>
  <c r="P1082" i="114"/>
  <c r="Q1081" i="114"/>
  <c r="P1081" i="114"/>
  <c r="Q1080" i="114"/>
  <c r="P1080" i="114"/>
  <c r="Q1079" i="114"/>
  <c r="P1079" i="114"/>
  <c r="Q1078" i="114"/>
  <c r="P1078" i="114"/>
  <c r="Q1077" i="114"/>
  <c r="P1077" i="114"/>
  <c r="Q1076" i="114"/>
  <c r="P1076" i="114"/>
  <c r="Q1075" i="114"/>
  <c r="P1075" i="114"/>
  <c r="Q1074" i="114"/>
  <c r="P1074" i="114"/>
  <c r="Q1073" i="114"/>
  <c r="P1073" i="114"/>
  <c r="Q1072" i="114"/>
  <c r="P1072" i="114"/>
  <c r="Q1071" i="114"/>
  <c r="P1071" i="114"/>
  <c r="Q1070" i="114"/>
  <c r="P1070" i="114"/>
  <c r="Q1069" i="114"/>
  <c r="P1069" i="114"/>
  <c r="Q1068" i="114"/>
  <c r="P1068" i="114"/>
  <c r="Q1067" i="114"/>
  <c r="P1067" i="114"/>
  <c r="Q1066" i="114"/>
  <c r="P1066" i="114"/>
  <c r="Q1065" i="114"/>
  <c r="P1065" i="114"/>
  <c r="Q1064" i="114"/>
  <c r="P1064" i="114"/>
  <c r="Q1063" i="114"/>
  <c r="P1063" i="114"/>
  <c r="Q1062" i="114"/>
  <c r="P1062" i="114"/>
  <c r="Q1061" i="114"/>
  <c r="P1061" i="114"/>
  <c r="Q1060" i="114"/>
  <c r="P1060" i="114"/>
  <c r="Q1059" i="114"/>
  <c r="P1059" i="114"/>
  <c r="Q1058" i="114"/>
  <c r="P1058" i="114"/>
  <c r="Q1057" i="114"/>
  <c r="P1057" i="114"/>
  <c r="Q1056" i="114"/>
  <c r="P1056" i="114"/>
  <c r="Q1055" i="114"/>
  <c r="P1055" i="114"/>
  <c r="Q1054" i="114"/>
  <c r="P1054" i="114"/>
  <c r="Q1053" i="114"/>
  <c r="P1053" i="114"/>
  <c r="Q1052" i="114"/>
  <c r="P1052" i="114"/>
  <c r="Q1051" i="114"/>
  <c r="P1051" i="114"/>
  <c r="Q1050" i="114"/>
  <c r="P1050" i="114"/>
  <c r="Q1049" i="114"/>
  <c r="P1049" i="114"/>
  <c r="Q1048" i="114"/>
  <c r="P1048" i="114"/>
  <c r="Q1047" i="114"/>
  <c r="P1047" i="114"/>
  <c r="Q1046" i="114"/>
  <c r="P1046" i="114"/>
  <c r="Q1045" i="114"/>
  <c r="P1045" i="114"/>
  <c r="Q1044" i="114"/>
  <c r="P1044" i="114"/>
  <c r="Q1043" i="114"/>
  <c r="P1043" i="114"/>
  <c r="Q1042" i="114"/>
  <c r="P1042" i="114"/>
  <c r="Q1041" i="114"/>
  <c r="P1041" i="114"/>
  <c r="Q1040" i="114"/>
  <c r="P1040" i="114"/>
  <c r="Q1039" i="114"/>
  <c r="P1039" i="114"/>
  <c r="Q1038" i="114"/>
  <c r="P1038" i="114"/>
  <c r="Q1037" i="114"/>
  <c r="P1037" i="114"/>
  <c r="Q1036" i="114"/>
  <c r="P1036" i="114"/>
  <c r="Q1035" i="114"/>
  <c r="P1035" i="114"/>
  <c r="Q1034" i="114"/>
  <c r="P1034" i="114"/>
  <c r="Q1033" i="114"/>
  <c r="P1033" i="114"/>
  <c r="Q1032" i="114"/>
  <c r="P1032" i="114"/>
  <c r="Q1031" i="114"/>
  <c r="P1031" i="114"/>
  <c r="Q1030" i="114"/>
  <c r="P1030" i="114"/>
  <c r="Q1029" i="114"/>
  <c r="P1029" i="114"/>
  <c r="Q1028" i="114"/>
  <c r="P1028" i="114"/>
  <c r="Q1027" i="114"/>
  <c r="P1027" i="114"/>
  <c r="Q1026" i="114"/>
  <c r="P1026" i="114"/>
  <c r="Q1025" i="114"/>
  <c r="P1025" i="114"/>
  <c r="Q1024" i="114"/>
  <c r="P1024" i="114"/>
  <c r="Q1023" i="114"/>
  <c r="P1023" i="114"/>
  <c r="Q1022" i="114"/>
  <c r="P1022" i="114"/>
  <c r="Q1021" i="114"/>
  <c r="P1021" i="114"/>
  <c r="Q1020" i="114"/>
  <c r="P1020" i="114"/>
  <c r="Q1019" i="114"/>
  <c r="P1019" i="114"/>
  <c r="Q1018" i="114"/>
  <c r="P1018" i="114"/>
  <c r="Q1017" i="114"/>
  <c r="P1017" i="114"/>
  <c r="Q1016" i="114"/>
  <c r="P1016" i="114"/>
  <c r="Q1015" i="114"/>
  <c r="P1015" i="114"/>
  <c r="Q1014" i="114"/>
  <c r="P1014" i="114"/>
  <c r="Q1013" i="114"/>
  <c r="P1013" i="114"/>
  <c r="Q1012" i="114"/>
  <c r="P1012" i="114"/>
  <c r="Q1011" i="114"/>
  <c r="P1011" i="114"/>
  <c r="Q1010" i="114"/>
  <c r="P1010" i="114"/>
  <c r="Q1009" i="114"/>
  <c r="P1009" i="114"/>
  <c r="Q1008" i="114"/>
  <c r="P1008" i="114"/>
  <c r="Q1007" i="114"/>
  <c r="P1007" i="114"/>
  <c r="Q1006" i="114"/>
  <c r="P1006" i="114"/>
  <c r="Q1005" i="114"/>
  <c r="P1005" i="114"/>
  <c r="Q1004" i="114"/>
  <c r="P1004" i="114"/>
  <c r="Q1003" i="114"/>
  <c r="P1003" i="114"/>
  <c r="Q1002" i="114"/>
  <c r="P1002" i="114"/>
  <c r="Q1001" i="114"/>
  <c r="P1001" i="114"/>
  <c r="Q1000" i="114"/>
  <c r="P1000" i="114"/>
  <c r="Q999" i="114"/>
  <c r="P999" i="114"/>
  <c r="Q998" i="114"/>
  <c r="P998" i="114"/>
  <c r="Q997" i="114"/>
  <c r="P997" i="114"/>
  <c r="Q996" i="114"/>
  <c r="P996" i="114"/>
  <c r="Q995" i="114"/>
  <c r="P995" i="114"/>
  <c r="Q994" i="114"/>
  <c r="P994" i="114"/>
  <c r="Q993" i="114"/>
  <c r="P993" i="114"/>
  <c r="Q992" i="114"/>
  <c r="P992" i="114"/>
  <c r="Q991" i="114"/>
  <c r="P991" i="114"/>
  <c r="Q990" i="114"/>
  <c r="P990" i="114"/>
  <c r="Q989" i="114"/>
  <c r="P989" i="114"/>
  <c r="Q988" i="114"/>
  <c r="P988" i="114"/>
  <c r="Q987" i="114"/>
  <c r="P987" i="114"/>
  <c r="Q986" i="114"/>
  <c r="P986" i="114"/>
  <c r="Q985" i="114"/>
  <c r="P985" i="114"/>
  <c r="Q984" i="114"/>
  <c r="P984" i="114"/>
  <c r="Q983" i="114"/>
  <c r="P983" i="114"/>
  <c r="Q982" i="114"/>
  <c r="P982" i="114"/>
  <c r="Q981" i="114"/>
  <c r="P981" i="114"/>
  <c r="Q980" i="114"/>
  <c r="P980" i="114"/>
  <c r="Q979" i="114"/>
  <c r="P979" i="114"/>
  <c r="Q978" i="114"/>
  <c r="P978" i="114"/>
  <c r="Q977" i="114"/>
  <c r="P977" i="114"/>
  <c r="Q976" i="114"/>
  <c r="P976" i="114"/>
  <c r="Q975" i="114"/>
  <c r="P975" i="114"/>
  <c r="Q974" i="114"/>
  <c r="P974" i="114"/>
  <c r="Q973" i="114"/>
  <c r="P973" i="114"/>
  <c r="Q972" i="114"/>
  <c r="P972" i="114"/>
  <c r="Q971" i="114"/>
  <c r="P971" i="114"/>
  <c r="Q970" i="114"/>
  <c r="P970" i="114"/>
  <c r="Q969" i="114"/>
  <c r="P969" i="114"/>
  <c r="Q968" i="114"/>
  <c r="P968" i="114"/>
  <c r="Q967" i="114"/>
  <c r="P967" i="114"/>
  <c r="Q966" i="114"/>
  <c r="P966" i="114"/>
  <c r="Q965" i="114"/>
  <c r="P965" i="114"/>
  <c r="Q964" i="114"/>
  <c r="P964" i="114"/>
  <c r="Q963" i="114"/>
  <c r="P963" i="114"/>
  <c r="Q962" i="114"/>
  <c r="P962" i="114"/>
  <c r="Q961" i="114"/>
  <c r="P961" i="114"/>
  <c r="Q960" i="114"/>
  <c r="P960" i="114"/>
  <c r="Q959" i="114"/>
  <c r="P959" i="114"/>
  <c r="Q958" i="114"/>
  <c r="P958" i="114"/>
  <c r="Q957" i="114"/>
  <c r="P957" i="114"/>
  <c r="Q956" i="114"/>
  <c r="P956" i="114"/>
  <c r="Q955" i="114"/>
  <c r="P955" i="114"/>
  <c r="Q954" i="114"/>
  <c r="P954" i="114"/>
  <c r="Q953" i="114"/>
  <c r="P953" i="114"/>
  <c r="Q952" i="114"/>
  <c r="P952" i="114"/>
  <c r="Q951" i="114"/>
  <c r="P951" i="114"/>
  <c r="Q950" i="114"/>
  <c r="P950" i="114"/>
  <c r="Q949" i="114"/>
  <c r="P949" i="114"/>
  <c r="Q948" i="114"/>
  <c r="P948" i="114"/>
  <c r="Q947" i="114"/>
  <c r="P947" i="114"/>
  <c r="Q946" i="114"/>
  <c r="P946" i="114"/>
  <c r="Q945" i="114"/>
  <c r="P945" i="114"/>
  <c r="Q944" i="114"/>
  <c r="P944" i="114"/>
  <c r="Q943" i="114"/>
  <c r="P943" i="114"/>
  <c r="Q942" i="114"/>
  <c r="P942" i="114"/>
  <c r="Q941" i="114"/>
  <c r="P941" i="114"/>
  <c r="Q940" i="114"/>
  <c r="P940" i="114"/>
  <c r="Q939" i="114"/>
  <c r="P939" i="114"/>
  <c r="Q938" i="114"/>
  <c r="P938" i="114"/>
  <c r="Q937" i="114"/>
  <c r="P937" i="114"/>
  <c r="Q936" i="114"/>
  <c r="P936" i="114"/>
  <c r="Q935" i="114"/>
  <c r="P935" i="114"/>
  <c r="Q934" i="114"/>
  <c r="P934" i="114"/>
  <c r="Q933" i="114"/>
  <c r="P933" i="114"/>
  <c r="Q932" i="114"/>
  <c r="P932" i="114"/>
  <c r="Q931" i="114"/>
  <c r="P931" i="114"/>
  <c r="Q930" i="114"/>
  <c r="P930" i="114"/>
  <c r="Q929" i="114"/>
  <c r="P929" i="114"/>
  <c r="Q928" i="114"/>
  <c r="P928" i="114"/>
  <c r="Q927" i="114"/>
  <c r="P927" i="114"/>
  <c r="Q926" i="114"/>
  <c r="P926" i="114"/>
  <c r="Q925" i="114"/>
  <c r="P925" i="114"/>
  <c r="Q924" i="114"/>
  <c r="P924" i="114"/>
  <c r="Q923" i="114"/>
  <c r="P923" i="114"/>
  <c r="Q922" i="114"/>
  <c r="P922" i="114"/>
  <c r="Q921" i="114"/>
  <c r="P921" i="114"/>
  <c r="Q920" i="114"/>
  <c r="P920" i="114"/>
  <c r="Q919" i="114"/>
  <c r="P919" i="114"/>
  <c r="Q918" i="114"/>
  <c r="P918" i="114"/>
  <c r="Q917" i="114"/>
  <c r="P917" i="114"/>
  <c r="Q916" i="114"/>
  <c r="P916" i="114"/>
  <c r="Q915" i="114"/>
  <c r="P915" i="114"/>
  <c r="Q914" i="114"/>
  <c r="P914" i="114"/>
  <c r="Q913" i="114"/>
  <c r="P913" i="114"/>
  <c r="Q912" i="114"/>
  <c r="P912" i="114"/>
  <c r="Q911" i="114"/>
  <c r="P911" i="114"/>
  <c r="Q910" i="114"/>
  <c r="P910" i="114"/>
  <c r="Q909" i="114"/>
  <c r="P909" i="114"/>
  <c r="Q908" i="114"/>
  <c r="P908" i="114"/>
  <c r="Q907" i="114"/>
  <c r="P907" i="114"/>
  <c r="Q906" i="114"/>
  <c r="P906" i="114"/>
  <c r="Q905" i="114"/>
  <c r="P905" i="114"/>
  <c r="Q904" i="114"/>
  <c r="P904" i="114"/>
  <c r="Q903" i="114"/>
  <c r="P903" i="114"/>
  <c r="Q902" i="114"/>
  <c r="P902" i="114"/>
  <c r="Q901" i="114"/>
  <c r="P901" i="114"/>
  <c r="Q900" i="114"/>
  <c r="P900" i="114"/>
  <c r="Q899" i="114"/>
  <c r="P899" i="114"/>
  <c r="Q898" i="114"/>
  <c r="P898" i="114"/>
  <c r="Q897" i="114"/>
  <c r="P897" i="114"/>
  <c r="Q896" i="114"/>
  <c r="P896" i="114"/>
  <c r="Q895" i="114"/>
  <c r="P895" i="114"/>
  <c r="Q894" i="114"/>
  <c r="P894" i="114"/>
  <c r="Q893" i="114"/>
  <c r="P893" i="114"/>
  <c r="Q892" i="114"/>
  <c r="P892" i="114"/>
  <c r="Q891" i="114"/>
  <c r="P891" i="114"/>
  <c r="Q890" i="114"/>
  <c r="P890" i="114"/>
  <c r="Q889" i="114"/>
  <c r="P889" i="114"/>
  <c r="Q888" i="114"/>
  <c r="P888" i="114"/>
  <c r="Q887" i="114"/>
  <c r="P887" i="114"/>
  <c r="Q886" i="114"/>
  <c r="P886" i="114"/>
  <c r="Q885" i="114"/>
  <c r="P885" i="114"/>
  <c r="Q884" i="114"/>
  <c r="P884" i="114"/>
  <c r="Q883" i="114"/>
  <c r="P883" i="114"/>
  <c r="Q882" i="114"/>
  <c r="P882" i="114"/>
  <c r="Q881" i="114"/>
  <c r="P881" i="114"/>
  <c r="Q880" i="114"/>
  <c r="P880" i="114"/>
  <c r="Q879" i="114"/>
  <c r="P879" i="114"/>
  <c r="Q878" i="114"/>
  <c r="P878" i="114"/>
  <c r="Q877" i="114"/>
  <c r="P877" i="114"/>
  <c r="Q876" i="114"/>
  <c r="P876" i="114"/>
  <c r="Q875" i="114"/>
  <c r="P875" i="114"/>
  <c r="Q874" i="114"/>
  <c r="P874" i="114"/>
  <c r="Q873" i="114"/>
  <c r="P873" i="114"/>
  <c r="Q872" i="114"/>
  <c r="P872" i="114"/>
  <c r="Q871" i="114"/>
  <c r="P871" i="114"/>
  <c r="Q870" i="114"/>
  <c r="P870" i="114"/>
  <c r="Q869" i="114"/>
  <c r="P869" i="114"/>
  <c r="Q868" i="114"/>
  <c r="P868" i="114"/>
  <c r="Q867" i="114"/>
  <c r="P867" i="114"/>
  <c r="Q866" i="114"/>
  <c r="P866" i="114"/>
  <c r="Q865" i="114"/>
  <c r="P865" i="114"/>
  <c r="Q864" i="114"/>
  <c r="P864" i="114"/>
  <c r="Q863" i="114"/>
  <c r="P863" i="114"/>
  <c r="Q862" i="114"/>
  <c r="P862" i="114"/>
  <c r="Q861" i="114"/>
  <c r="P861" i="114"/>
  <c r="Q860" i="114"/>
  <c r="P860" i="114"/>
  <c r="Q859" i="114"/>
  <c r="P859" i="114"/>
  <c r="Q858" i="114"/>
  <c r="P858" i="114"/>
  <c r="Q857" i="114"/>
  <c r="P857" i="114"/>
  <c r="Q856" i="114"/>
  <c r="P856" i="114"/>
  <c r="Q855" i="114"/>
  <c r="P855" i="114"/>
  <c r="Q854" i="114"/>
  <c r="P854" i="114"/>
  <c r="Q853" i="114"/>
  <c r="P853" i="114"/>
  <c r="Q852" i="114"/>
  <c r="P852" i="114"/>
  <c r="Q851" i="114"/>
  <c r="P851" i="114"/>
  <c r="Q850" i="114"/>
  <c r="P850" i="114"/>
  <c r="Q849" i="114"/>
  <c r="P849" i="114"/>
  <c r="Q848" i="114"/>
  <c r="P848" i="114"/>
  <c r="Q847" i="114"/>
  <c r="P847" i="114"/>
  <c r="Q846" i="114"/>
  <c r="P846" i="114"/>
  <c r="Q845" i="114"/>
  <c r="P845" i="114"/>
  <c r="Q844" i="114"/>
  <c r="P844" i="114"/>
  <c r="Q843" i="114"/>
  <c r="P843" i="114"/>
  <c r="Q842" i="114"/>
  <c r="P842" i="114"/>
  <c r="Q841" i="114"/>
  <c r="P841" i="114"/>
  <c r="Q840" i="114"/>
  <c r="P840" i="114"/>
  <c r="Q839" i="114"/>
  <c r="P839" i="114"/>
  <c r="Q838" i="114"/>
  <c r="P838" i="114"/>
  <c r="Q837" i="114"/>
  <c r="P837" i="114"/>
  <c r="Q836" i="114"/>
  <c r="P836" i="114"/>
  <c r="Q835" i="114"/>
  <c r="P835" i="114"/>
  <c r="Q834" i="114"/>
  <c r="P834" i="114"/>
  <c r="Q833" i="114"/>
  <c r="P833" i="114"/>
  <c r="Q832" i="114"/>
  <c r="P832" i="114"/>
  <c r="Q831" i="114"/>
  <c r="P831" i="114"/>
  <c r="Q830" i="114"/>
  <c r="P830" i="114"/>
  <c r="Q829" i="114"/>
  <c r="P829" i="114"/>
  <c r="Q828" i="114"/>
  <c r="P828" i="114"/>
  <c r="Q827" i="114"/>
  <c r="P827" i="114"/>
  <c r="Q826" i="114"/>
  <c r="P826" i="114"/>
  <c r="Q825" i="114"/>
  <c r="P825" i="114"/>
  <c r="Q824" i="114"/>
  <c r="P824" i="114"/>
  <c r="Q823" i="114"/>
  <c r="P823" i="114"/>
  <c r="Q822" i="114"/>
  <c r="P822" i="114"/>
  <c r="Q821" i="114"/>
  <c r="P821" i="114"/>
  <c r="Q820" i="114"/>
  <c r="P820" i="114"/>
  <c r="Q819" i="114"/>
  <c r="P819" i="114"/>
  <c r="Q818" i="114"/>
  <c r="P818" i="114"/>
  <c r="Q817" i="114"/>
  <c r="P817" i="114"/>
  <c r="Q816" i="114"/>
  <c r="P816" i="114"/>
  <c r="Q815" i="114"/>
  <c r="P815" i="114"/>
  <c r="Q814" i="114"/>
  <c r="P814" i="114"/>
  <c r="Q813" i="114"/>
  <c r="P813" i="114"/>
  <c r="Q812" i="114"/>
  <c r="P812" i="114"/>
  <c r="Q811" i="114"/>
  <c r="P811" i="114"/>
  <c r="Q810" i="114"/>
  <c r="P810" i="114"/>
  <c r="Q809" i="114"/>
  <c r="P809" i="114"/>
  <c r="Q808" i="114"/>
  <c r="P808" i="114"/>
  <c r="Q807" i="114"/>
  <c r="P807" i="114"/>
  <c r="Q806" i="114"/>
  <c r="P806" i="114"/>
  <c r="Q805" i="114"/>
  <c r="P805" i="114"/>
  <c r="Q804" i="114"/>
  <c r="P804" i="114"/>
  <c r="Q803" i="114"/>
  <c r="P803" i="114"/>
  <c r="Q802" i="114"/>
  <c r="P802" i="114"/>
  <c r="Q801" i="114"/>
  <c r="P801" i="114"/>
  <c r="Q800" i="114"/>
  <c r="P800" i="114"/>
  <c r="Q799" i="114"/>
  <c r="P799" i="114"/>
  <c r="Q798" i="114"/>
  <c r="P798" i="114"/>
  <c r="Q797" i="114"/>
  <c r="P797" i="114"/>
  <c r="Q796" i="114"/>
  <c r="P796" i="114"/>
  <c r="Q795" i="114"/>
  <c r="P795" i="114"/>
  <c r="Q794" i="114"/>
  <c r="P794" i="114"/>
  <c r="Q793" i="114"/>
  <c r="P793" i="114"/>
  <c r="Q792" i="114"/>
  <c r="P792" i="114"/>
  <c r="Q791" i="114"/>
  <c r="P791" i="114"/>
  <c r="Q790" i="114"/>
  <c r="P790" i="114"/>
  <c r="Q789" i="114"/>
  <c r="P789" i="114"/>
  <c r="Q788" i="114"/>
  <c r="P788" i="114"/>
  <c r="Q787" i="114"/>
  <c r="P787" i="114"/>
  <c r="Q786" i="114"/>
  <c r="P786" i="114"/>
  <c r="Q785" i="114"/>
  <c r="P785" i="114"/>
  <c r="Q784" i="114"/>
  <c r="P784" i="114"/>
  <c r="Q783" i="114"/>
  <c r="P783" i="114"/>
  <c r="Q782" i="114"/>
  <c r="P782" i="114"/>
  <c r="Q781" i="114"/>
  <c r="P781" i="114"/>
  <c r="Q780" i="114"/>
  <c r="P780" i="114"/>
  <c r="Q779" i="114"/>
  <c r="P779" i="114"/>
  <c r="Q778" i="114"/>
  <c r="P778" i="114"/>
  <c r="Q777" i="114"/>
  <c r="P777" i="114"/>
  <c r="Q776" i="114"/>
  <c r="P776" i="114"/>
  <c r="Q775" i="114"/>
  <c r="P775" i="114"/>
  <c r="Q774" i="114"/>
  <c r="P774" i="114"/>
  <c r="Q773" i="114"/>
  <c r="P773" i="114"/>
  <c r="Q772" i="114"/>
  <c r="P772" i="114"/>
  <c r="Q771" i="114"/>
  <c r="P771" i="114"/>
  <c r="Q770" i="114"/>
  <c r="P770" i="114"/>
  <c r="Q769" i="114"/>
  <c r="P769" i="114"/>
  <c r="Q768" i="114"/>
  <c r="P768" i="114"/>
  <c r="Q767" i="114"/>
  <c r="P767" i="114"/>
  <c r="Q766" i="114"/>
  <c r="P766" i="114"/>
  <c r="Q765" i="114"/>
  <c r="P765" i="114"/>
  <c r="Q764" i="114"/>
  <c r="P764" i="114"/>
  <c r="Q763" i="114"/>
  <c r="P763" i="114"/>
  <c r="Q762" i="114"/>
  <c r="P762" i="114"/>
  <c r="Q761" i="114"/>
  <c r="P761" i="114"/>
  <c r="Q760" i="114"/>
  <c r="P760" i="114"/>
  <c r="Q759" i="114"/>
  <c r="P759" i="114"/>
  <c r="Q758" i="114"/>
  <c r="P758" i="114"/>
  <c r="Q757" i="114"/>
  <c r="P757" i="114"/>
  <c r="Q756" i="114"/>
  <c r="P756" i="114"/>
  <c r="Q755" i="114"/>
  <c r="P755" i="114"/>
  <c r="Q754" i="114"/>
  <c r="P754" i="114"/>
  <c r="Q753" i="114"/>
  <c r="P753" i="114"/>
  <c r="Q752" i="114"/>
  <c r="P752" i="114"/>
  <c r="Q751" i="114"/>
  <c r="P751" i="114"/>
  <c r="Q750" i="114"/>
  <c r="P750" i="114"/>
  <c r="Q749" i="114"/>
  <c r="P749" i="114"/>
  <c r="Q748" i="114"/>
  <c r="P748" i="114"/>
  <c r="Q747" i="114"/>
  <c r="P747" i="114"/>
  <c r="Q746" i="114"/>
  <c r="P746" i="114"/>
  <c r="Q745" i="114"/>
  <c r="P745" i="114"/>
  <c r="Q744" i="114"/>
  <c r="P744" i="114"/>
  <c r="Q743" i="114"/>
  <c r="P743" i="114"/>
  <c r="Q742" i="114"/>
  <c r="P742" i="114"/>
  <c r="Q741" i="114"/>
  <c r="P741" i="114"/>
  <c r="Q740" i="114"/>
  <c r="P740" i="114"/>
  <c r="Q739" i="114"/>
  <c r="P739" i="114"/>
  <c r="Q738" i="114"/>
  <c r="P738" i="114"/>
  <c r="Q737" i="114"/>
  <c r="P737" i="114"/>
  <c r="Q736" i="114"/>
  <c r="P736" i="114"/>
  <c r="Q735" i="114"/>
  <c r="P735" i="114"/>
  <c r="Q734" i="114"/>
  <c r="P734" i="114"/>
  <c r="Q733" i="114"/>
  <c r="P733" i="114"/>
  <c r="Q732" i="114"/>
  <c r="P732" i="114"/>
  <c r="Q731" i="114"/>
  <c r="P731" i="114"/>
  <c r="Q730" i="114"/>
  <c r="P730" i="114"/>
  <c r="Q729" i="114"/>
  <c r="P729" i="114"/>
  <c r="Q728" i="114"/>
  <c r="P728" i="114"/>
  <c r="Q727" i="114"/>
  <c r="P727" i="114"/>
  <c r="Q726" i="114"/>
  <c r="P726" i="114"/>
  <c r="Q725" i="114"/>
  <c r="P725" i="114"/>
  <c r="Q724" i="114"/>
  <c r="P724" i="114"/>
  <c r="Q723" i="114"/>
  <c r="P723" i="114"/>
  <c r="Q722" i="114"/>
  <c r="P722" i="114"/>
  <c r="Q721" i="114"/>
  <c r="P721" i="114"/>
  <c r="Q720" i="114"/>
  <c r="P720" i="114"/>
  <c r="Q719" i="114"/>
  <c r="P719" i="114"/>
  <c r="Q718" i="114"/>
  <c r="P718" i="114"/>
  <c r="Q717" i="114"/>
  <c r="P717" i="114"/>
  <c r="Q716" i="114"/>
  <c r="P716" i="114"/>
  <c r="Q715" i="114"/>
  <c r="P715" i="114"/>
  <c r="Q714" i="114"/>
  <c r="P714" i="114"/>
  <c r="Q713" i="114"/>
  <c r="P713" i="114"/>
  <c r="Q712" i="114"/>
  <c r="P712" i="114"/>
  <c r="Q711" i="114"/>
  <c r="P711" i="114"/>
  <c r="Q710" i="114"/>
  <c r="P710" i="114"/>
  <c r="Q709" i="114"/>
  <c r="P709" i="114"/>
  <c r="Q708" i="114"/>
  <c r="P708" i="114"/>
  <c r="Q707" i="114"/>
  <c r="P707" i="114"/>
  <c r="Q706" i="114"/>
  <c r="P706" i="114"/>
  <c r="Q705" i="114"/>
  <c r="P705" i="114"/>
  <c r="Q704" i="114"/>
  <c r="P704" i="114"/>
  <c r="Q703" i="114"/>
  <c r="P703" i="114"/>
  <c r="Q702" i="114"/>
  <c r="P702" i="114"/>
  <c r="Q701" i="114"/>
  <c r="P701" i="114"/>
  <c r="Q700" i="114"/>
  <c r="P700" i="114"/>
  <c r="Q699" i="114"/>
  <c r="P699" i="114"/>
  <c r="Q698" i="114"/>
  <c r="P698" i="114"/>
  <c r="Q697" i="114"/>
  <c r="P697" i="114"/>
  <c r="Q696" i="114"/>
  <c r="P696" i="114"/>
  <c r="Q695" i="114"/>
  <c r="P695" i="114"/>
  <c r="Q694" i="114"/>
  <c r="P694" i="114"/>
  <c r="Q693" i="114"/>
  <c r="P693" i="114"/>
  <c r="Q692" i="114"/>
  <c r="P692" i="114"/>
  <c r="Q691" i="114"/>
  <c r="P691" i="114"/>
  <c r="Q690" i="114"/>
  <c r="P690" i="114"/>
  <c r="Q689" i="114"/>
  <c r="P689" i="114"/>
  <c r="Q688" i="114"/>
  <c r="P688" i="114"/>
  <c r="Q687" i="114"/>
  <c r="P687" i="114"/>
  <c r="Q686" i="114"/>
  <c r="P686" i="114"/>
  <c r="Q685" i="114"/>
  <c r="P685" i="114"/>
  <c r="Q684" i="114"/>
  <c r="P684" i="114"/>
  <c r="Q683" i="114"/>
  <c r="P683" i="114"/>
  <c r="Q682" i="114"/>
  <c r="P682" i="114"/>
  <c r="Q681" i="114"/>
  <c r="P681" i="114"/>
  <c r="Q680" i="114"/>
  <c r="P680" i="114"/>
  <c r="Q679" i="114"/>
  <c r="P679" i="114"/>
  <c r="Q678" i="114"/>
  <c r="P678" i="114"/>
  <c r="Q677" i="114"/>
  <c r="P677" i="114"/>
  <c r="Q676" i="114"/>
  <c r="P676" i="114"/>
  <c r="Q675" i="114"/>
  <c r="P675" i="114"/>
  <c r="Q674" i="114"/>
  <c r="P674" i="114"/>
  <c r="Q673" i="114"/>
  <c r="P673" i="114"/>
  <c r="Q672" i="114"/>
  <c r="P672" i="114"/>
  <c r="Q671" i="114"/>
  <c r="P671" i="114"/>
  <c r="Q670" i="114"/>
  <c r="P670" i="114"/>
  <c r="Q669" i="114"/>
  <c r="P669" i="114"/>
  <c r="Q668" i="114"/>
  <c r="P668" i="114"/>
  <c r="Q667" i="114"/>
  <c r="P667" i="114"/>
  <c r="Q666" i="114"/>
  <c r="P666" i="114"/>
  <c r="Q665" i="114"/>
  <c r="P665" i="114"/>
  <c r="Q664" i="114"/>
  <c r="P664" i="114"/>
  <c r="Q663" i="114"/>
  <c r="P663" i="114"/>
  <c r="Q662" i="114"/>
  <c r="P662" i="114"/>
  <c r="Q661" i="114"/>
  <c r="P661" i="114"/>
  <c r="Q660" i="114"/>
  <c r="P660" i="114"/>
  <c r="Q659" i="114"/>
  <c r="P659" i="114"/>
  <c r="Q658" i="114"/>
  <c r="P658" i="114"/>
  <c r="Q657" i="114"/>
  <c r="P657" i="114"/>
  <c r="Q656" i="114"/>
  <c r="P656" i="114"/>
  <c r="Q655" i="114"/>
  <c r="P655" i="114"/>
  <c r="Q654" i="114"/>
  <c r="P654" i="114"/>
  <c r="Q653" i="114"/>
  <c r="P653" i="114"/>
  <c r="Q652" i="114"/>
  <c r="P652" i="114"/>
  <c r="Q651" i="114"/>
  <c r="P651" i="114"/>
  <c r="Q650" i="114"/>
  <c r="P650" i="114"/>
  <c r="Q649" i="114"/>
  <c r="P649" i="114"/>
  <c r="Q648" i="114"/>
  <c r="P648" i="114"/>
  <c r="Q647" i="114"/>
  <c r="P647" i="114"/>
  <c r="Q646" i="114"/>
  <c r="P646" i="114"/>
  <c r="Q645" i="114"/>
  <c r="P645" i="114"/>
  <c r="Q644" i="114"/>
  <c r="P644" i="114"/>
  <c r="Q643" i="114"/>
  <c r="P643" i="114"/>
  <c r="Q642" i="114"/>
  <c r="P642" i="114"/>
  <c r="Q641" i="114"/>
  <c r="P641" i="114"/>
  <c r="Q640" i="114"/>
  <c r="P640" i="114"/>
  <c r="Q639" i="114"/>
  <c r="P639" i="114"/>
  <c r="Q638" i="114"/>
  <c r="P638" i="114"/>
  <c r="Q637" i="114"/>
  <c r="P637" i="114"/>
  <c r="Q636" i="114"/>
  <c r="P636" i="114"/>
  <c r="Q635" i="114"/>
  <c r="P635" i="114"/>
  <c r="Q634" i="114"/>
  <c r="P634" i="114"/>
  <c r="Q633" i="114"/>
  <c r="P633" i="114"/>
  <c r="Q632" i="114"/>
  <c r="P632" i="114"/>
  <c r="Q631" i="114"/>
  <c r="P631" i="114"/>
  <c r="Q630" i="114"/>
  <c r="P630" i="114"/>
  <c r="Q629" i="114"/>
  <c r="P629" i="114"/>
  <c r="Q628" i="114"/>
  <c r="P628" i="114"/>
  <c r="Q627" i="114"/>
  <c r="P627" i="114"/>
  <c r="Q626" i="114"/>
  <c r="P626" i="114"/>
  <c r="Q625" i="114"/>
  <c r="P625" i="114"/>
  <c r="Q624" i="114"/>
  <c r="P624" i="114"/>
  <c r="Q623" i="114"/>
  <c r="P623" i="114"/>
  <c r="Q622" i="114"/>
  <c r="P622" i="114"/>
  <c r="Q621" i="114"/>
  <c r="P621" i="114"/>
  <c r="Q620" i="114"/>
  <c r="P620" i="114"/>
  <c r="Q619" i="114"/>
  <c r="P619" i="114"/>
  <c r="Q618" i="114"/>
  <c r="P618" i="114"/>
  <c r="Q617" i="114"/>
  <c r="P617" i="114"/>
  <c r="Q616" i="114"/>
  <c r="P616" i="114"/>
  <c r="Q615" i="114"/>
  <c r="P615" i="114"/>
  <c r="Q614" i="114"/>
  <c r="P614" i="114"/>
  <c r="Q613" i="114"/>
  <c r="P613" i="114"/>
  <c r="Q612" i="114"/>
  <c r="P612" i="114"/>
  <c r="Q611" i="114"/>
  <c r="P611" i="114"/>
  <c r="Q610" i="114"/>
  <c r="P610" i="114"/>
  <c r="Q609" i="114"/>
  <c r="P609" i="114"/>
  <c r="Q608" i="114"/>
  <c r="P608" i="114"/>
  <c r="Q607" i="114"/>
  <c r="P607" i="114"/>
  <c r="Q606" i="114"/>
  <c r="P606" i="114"/>
  <c r="Q605" i="114"/>
  <c r="P605" i="114"/>
  <c r="Q604" i="114"/>
  <c r="P604" i="114"/>
  <c r="Q603" i="114"/>
  <c r="P603" i="114"/>
  <c r="Q602" i="114"/>
  <c r="P602" i="114"/>
  <c r="Q601" i="114"/>
  <c r="P601" i="114"/>
  <c r="Q600" i="114"/>
  <c r="P600" i="114"/>
  <c r="Q599" i="114"/>
  <c r="P599" i="114"/>
  <c r="Q598" i="114"/>
  <c r="P598" i="114"/>
  <c r="Q597" i="114"/>
  <c r="P597" i="114"/>
  <c r="Q596" i="114"/>
  <c r="P596" i="114"/>
  <c r="Q595" i="114"/>
  <c r="P595" i="114"/>
  <c r="Q594" i="114"/>
  <c r="P594" i="114"/>
  <c r="Q593" i="114"/>
  <c r="P593" i="114"/>
  <c r="Q592" i="114"/>
  <c r="P592" i="114"/>
  <c r="Q591" i="114"/>
  <c r="P591" i="114"/>
  <c r="Q590" i="114"/>
  <c r="P590" i="114"/>
  <c r="Q589" i="114"/>
  <c r="P589" i="114"/>
  <c r="Q588" i="114"/>
  <c r="P588" i="114"/>
  <c r="Q587" i="114"/>
  <c r="P587" i="114"/>
  <c r="Q586" i="114"/>
  <c r="P586" i="114"/>
  <c r="Q585" i="114"/>
  <c r="P585" i="114"/>
  <c r="Q584" i="114"/>
  <c r="P584" i="114"/>
  <c r="Q583" i="114"/>
  <c r="P583" i="114"/>
  <c r="Q582" i="114"/>
  <c r="P582" i="114"/>
  <c r="Q581" i="114"/>
  <c r="P581" i="114"/>
  <c r="Q580" i="114"/>
  <c r="P580" i="114"/>
  <c r="Q579" i="114"/>
  <c r="P579" i="114"/>
  <c r="Q578" i="114"/>
  <c r="P578" i="114"/>
  <c r="Q577" i="114"/>
  <c r="P577" i="114"/>
  <c r="Q576" i="114"/>
  <c r="P576" i="114"/>
  <c r="Q575" i="114"/>
  <c r="P575" i="114"/>
  <c r="Q574" i="114"/>
  <c r="P574" i="114"/>
  <c r="Q573" i="114"/>
  <c r="P573" i="114"/>
  <c r="Q572" i="114"/>
  <c r="P572" i="114"/>
  <c r="Q571" i="114"/>
  <c r="P571" i="114"/>
  <c r="Q570" i="114"/>
  <c r="P570" i="114"/>
  <c r="Q569" i="114"/>
  <c r="P569" i="114"/>
  <c r="Q568" i="114"/>
  <c r="P568" i="114"/>
  <c r="Q567" i="114"/>
  <c r="P567" i="114"/>
  <c r="Q566" i="114"/>
  <c r="P566" i="114"/>
  <c r="Q565" i="114"/>
  <c r="P565" i="114"/>
  <c r="Q564" i="114"/>
  <c r="P564" i="114"/>
  <c r="Q563" i="114"/>
  <c r="P563" i="114"/>
  <c r="Q562" i="114"/>
  <c r="P562" i="114"/>
  <c r="Q561" i="114"/>
  <c r="P561" i="114"/>
  <c r="Q560" i="114"/>
  <c r="P560" i="114"/>
  <c r="Q559" i="114"/>
  <c r="P559" i="114"/>
  <c r="Q558" i="114"/>
  <c r="P558" i="114"/>
  <c r="Q557" i="114"/>
  <c r="P557" i="114"/>
  <c r="Q556" i="114"/>
  <c r="P556" i="114"/>
  <c r="Q555" i="114"/>
  <c r="P555" i="114"/>
  <c r="Q554" i="114"/>
  <c r="P554" i="114"/>
  <c r="Q553" i="114"/>
  <c r="P553" i="114"/>
  <c r="Q552" i="114"/>
  <c r="P552" i="114"/>
  <c r="Q551" i="114"/>
  <c r="P551" i="114"/>
  <c r="Q550" i="114"/>
  <c r="P550" i="114"/>
  <c r="Q549" i="114"/>
  <c r="P549" i="114"/>
  <c r="Q548" i="114"/>
  <c r="P548" i="114"/>
  <c r="Q547" i="114"/>
  <c r="P547" i="114"/>
  <c r="Q546" i="114"/>
  <c r="P546" i="114"/>
  <c r="Q545" i="114"/>
  <c r="P545" i="114"/>
  <c r="Q544" i="114"/>
  <c r="P544" i="114"/>
  <c r="Q543" i="114"/>
  <c r="P543" i="114"/>
  <c r="Q542" i="114"/>
  <c r="P542" i="114"/>
  <c r="Q541" i="114"/>
  <c r="P541" i="114"/>
  <c r="Q540" i="114"/>
  <c r="P540" i="114"/>
  <c r="Q539" i="114"/>
  <c r="P539" i="114"/>
  <c r="Q538" i="114"/>
  <c r="P538" i="114"/>
  <c r="Q537" i="114"/>
  <c r="P537" i="114"/>
  <c r="Q536" i="114"/>
  <c r="P536" i="114"/>
  <c r="Q535" i="114"/>
  <c r="P535" i="114"/>
  <c r="Q534" i="114"/>
  <c r="P534" i="114"/>
  <c r="Q533" i="114"/>
  <c r="P533" i="114"/>
  <c r="Q532" i="114"/>
  <c r="P532" i="114"/>
  <c r="Q531" i="114"/>
  <c r="P531" i="114"/>
  <c r="Q530" i="114"/>
  <c r="P530" i="114"/>
  <c r="Q529" i="114"/>
  <c r="P529" i="114"/>
  <c r="Q528" i="114"/>
  <c r="P528" i="114"/>
  <c r="Q527" i="114"/>
  <c r="P527" i="114"/>
  <c r="Q526" i="114"/>
  <c r="P526" i="114"/>
  <c r="Q525" i="114"/>
  <c r="P525" i="114"/>
  <c r="Q524" i="114"/>
  <c r="P524" i="114"/>
  <c r="Q523" i="114"/>
  <c r="P523" i="114"/>
  <c r="Q522" i="114"/>
  <c r="P522" i="114"/>
  <c r="Q521" i="114"/>
  <c r="P521" i="114"/>
  <c r="Q520" i="114"/>
  <c r="P520" i="114"/>
  <c r="Q519" i="114"/>
  <c r="P519" i="114"/>
  <c r="Q518" i="114"/>
  <c r="P518" i="114"/>
  <c r="Q517" i="114"/>
  <c r="P517" i="114"/>
  <c r="Q516" i="114"/>
  <c r="P516" i="114"/>
  <c r="Q515" i="114"/>
  <c r="P515" i="114"/>
  <c r="Q514" i="114"/>
  <c r="P514" i="114"/>
  <c r="Q513" i="114"/>
  <c r="P513" i="114"/>
  <c r="Q512" i="114"/>
  <c r="P512" i="114"/>
  <c r="Q511" i="114"/>
  <c r="P511" i="114"/>
  <c r="Q510" i="114"/>
  <c r="P510" i="114"/>
  <c r="Q509" i="114"/>
  <c r="P509" i="114"/>
  <c r="Q508" i="114"/>
  <c r="P508" i="114"/>
  <c r="Q507" i="114"/>
  <c r="P507" i="114"/>
  <c r="Q506" i="114"/>
  <c r="P506" i="114"/>
  <c r="Q505" i="114"/>
  <c r="P505" i="114"/>
  <c r="Q504" i="114"/>
  <c r="P504" i="114"/>
  <c r="Q503" i="114"/>
  <c r="P503" i="114"/>
  <c r="Q502" i="114"/>
  <c r="P502" i="114"/>
  <c r="Q501" i="114"/>
  <c r="P501" i="114"/>
  <c r="Q500" i="114"/>
  <c r="P500" i="114"/>
  <c r="Q499" i="114"/>
  <c r="P499" i="114"/>
  <c r="Q498" i="114"/>
  <c r="P498" i="114"/>
  <c r="Q497" i="114"/>
  <c r="P497" i="114"/>
  <c r="Q496" i="114"/>
  <c r="P496" i="114"/>
  <c r="Q495" i="114"/>
  <c r="P495" i="114"/>
  <c r="Q494" i="114"/>
  <c r="P494" i="114"/>
  <c r="Q493" i="114"/>
  <c r="P493" i="114"/>
  <c r="Q492" i="114"/>
  <c r="P492" i="114"/>
  <c r="Q491" i="114"/>
  <c r="P491" i="114"/>
  <c r="Q490" i="114"/>
  <c r="P490" i="114"/>
  <c r="Q489" i="114"/>
  <c r="P489" i="114"/>
  <c r="Q488" i="114"/>
  <c r="P488" i="114"/>
  <c r="Q487" i="114"/>
  <c r="P487" i="114"/>
  <c r="Q486" i="114"/>
  <c r="P486" i="114"/>
  <c r="Q485" i="114"/>
  <c r="P485" i="114"/>
  <c r="Q484" i="114"/>
  <c r="P484" i="114"/>
  <c r="Q483" i="114"/>
  <c r="P483" i="114"/>
  <c r="Q482" i="114"/>
  <c r="P482" i="114"/>
  <c r="Q481" i="114"/>
  <c r="P481" i="114"/>
  <c r="Q480" i="114"/>
  <c r="P480" i="114"/>
  <c r="Q479" i="114"/>
  <c r="P479" i="114"/>
  <c r="Q478" i="114"/>
  <c r="P478" i="114"/>
  <c r="Q477" i="114"/>
  <c r="P477" i="114"/>
  <c r="Q476" i="114"/>
  <c r="P476" i="114"/>
  <c r="Q475" i="114"/>
  <c r="P475" i="114"/>
  <c r="Q474" i="114"/>
  <c r="P474" i="114"/>
  <c r="Q473" i="114"/>
  <c r="P473" i="114"/>
  <c r="Q472" i="114"/>
  <c r="P472" i="114"/>
  <c r="Q471" i="114"/>
  <c r="P471" i="114"/>
  <c r="Q470" i="114"/>
  <c r="P470" i="114"/>
  <c r="Q469" i="114"/>
  <c r="P469" i="114"/>
  <c r="Q468" i="114"/>
  <c r="P468" i="114"/>
  <c r="Q467" i="114"/>
  <c r="P467" i="114"/>
  <c r="Q466" i="114"/>
  <c r="P466" i="114"/>
  <c r="Q465" i="114"/>
  <c r="P465" i="114"/>
  <c r="Q464" i="114"/>
  <c r="P464" i="114"/>
  <c r="Q463" i="114"/>
  <c r="P463" i="114"/>
  <c r="Q462" i="114"/>
  <c r="P462" i="114"/>
  <c r="Q461" i="114"/>
  <c r="P461" i="114"/>
  <c r="Q460" i="114"/>
  <c r="P460" i="114"/>
  <c r="Q459" i="114"/>
  <c r="P459" i="114"/>
  <c r="Q458" i="114"/>
  <c r="P458" i="114"/>
  <c r="Q457" i="114"/>
  <c r="P457" i="114"/>
  <c r="Q456" i="114"/>
  <c r="P456" i="114"/>
  <c r="Q455" i="114"/>
  <c r="P455" i="114"/>
  <c r="Q454" i="114"/>
  <c r="P454" i="114"/>
  <c r="Q453" i="114"/>
  <c r="P453" i="114"/>
  <c r="Q452" i="114"/>
  <c r="P452" i="114"/>
  <c r="Q451" i="114"/>
  <c r="P451" i="114"/>
  <c r="Q450" i="114"/>
  <c r="P450" i="114"/>
  <c r="Q449" i="114"/>
  <c r="P449" i="114"/>
  <c r="Q448" i="114"/>
  <c r="P448" i="114"/>
  <c r="Q447" i="114"/>
  <c r="P447" i="114"/>
  <c r="Q446" i="114"/>
  <c r="P446" i="114"/>
  <c r="Q445" i="114"/>
  <c r="P445" i="114"/>
  <c r="Q444" i="114"/>
  <c r="P444" i="114"/>
  <c r="Q443" i="114"/>
  <c r="P443" i="114"/>
  <c r="Q442" i="114"/>
  <c r="P442" i="114"/>
  <c r="Q441" i="114"/>
  <c r="P441" i="114"/>
  <c r="Q440" i="114"/>
  <c r="P440" i="114"/>
  <c r="Q439" i="114"/>
  <c r="P439" i="114"/>
  <c r="Q438" i="114"/>
  <c r="P438" i="114"/>
  <c r="Q437" i="114"/>
  <c r="P437" i="114"/>
  <c r="Q436" i="114"/>
  <c r="P436" i="114"/>
  <c r="Q435" i="114"/>
  <c r="P435" i="114"/>
  <c r="Q434" i="114"/>
  <c r="P434" i="114"/>
  <c r="Q433" i="114"/>
  <c r="P433" i="114"/>
  <c r="Q432" i="114"/>
  <c r="P432" i="114"/>
  <c r="Q431" i="114"/>
  <c r="P431" i="114"/>
  <c r="Q430" i="114"/>
  <c r="P430" i="114"/>
  <c r="Q429" i="114"/>
  <c r="P429" i="114"/>
  <c r="Q428" i="114"/>
  <c r="P428" i="114"/>
  <c r="Q427" i="114"/>
  <c r="P427" i="114"/>
  <c r="Q426" i="114"/>
  <c r="P426" i="114"/>
  <c r="Q425" i="114"/>
  <c r="P425" i="114"/>
  <c r="Q424" i="114"/>
  <c r="P424" i="114"/>
  <c r="Q423" i="114"/>
  <c r="P423" i="114"/>
  <c r="Q422" i="114"/>
  <c r="P422" i="114"/>
  <c r="Q421" i="114"/>
  <c r="P421" i="114"/>
  <c r="Q420" i="114"/>
  <c r="P420" i="114"/>
  <c r="Q419" i="114"/>
  <c r="P419" i="114"/>
  <c r="Q418" i="114"/>
  <c r="P418" i="114"/>
  <c r="Q417" i="114"/>
  <c r="P417" i="114"/>
  <c r="Q416" i="114"/>
  <c r="P416" i="114"/>
  <c r="Q415" i="114"/>
  <c r="P415" i="114"/>
  <c r="Q414" i="114"/>
  <c r="P414" i="114"/>
  <c r="Q413" i="114"/>
  <c r="P413" i="114"/>
  <c r="Q412" i="114"/>
  <c r="P412" i="114"/>
  <c r="Q411" i="114"/>
  <c r="P411" i="114"/>
  <c r="Q410" i="114"/>
  <c r="P410" i="114"/>
  <c r="Q409" i="114"/>
  <c r="P409" i="114"/>
  <c r="Q408" i="114"/>
  <c r="P408" i="114"/>
  <c r="Q407" i="114"/>
  <c r="P407" i="114"/>
  <c r="Q406" i="114"/>
  <c r="P406" i="114"/>
  <c r="Q405" i="114"/>
  <c r="P405" i="114"/>
  <c r="Q404" i="114"/>
  <c r="P404" i="114"/>
  <c r="Q403" i="114"/>
  <c r="P403" i="114"/>
  <c r="Q402" i="114"/>
  <c r="P402" i="114"/>
  <c r="Q401" i="114"/>
  <c r="P401" i="114"/>
  <c r="Q400" i="114"/>
  <c r="P400" i="114"/>
  <c r="Q399" i="114"/>
  <c r="P399" i="114"/>
  <c r="Q398" i="114"/>
  <c r="P398" i="114"/>
  <c r="Q397" i="114"/>
  <c r="P397" i="114"/>
  <c r="Q396" i="114"/>
  <c r="P396" i="114"/>
  <c r="Q395" i="114"/>
  <c r="P395" i="114"/>
  <c r="Q394" i="114"/>
  <c r="P394" i="114"/>
  <c r="Q393" i="114"/>
  <c r="P393" i="114"/>
  <c r="Q392" i="114"/>
  <c r="P392" i="114"/>
  <c r="Q391" i="114"/>
  <c r="P391" i="114"/>
  <c r="Q390" i="114"/>
  <c r="P390" i="114"/>
  <c r="Q389" i="114"/>
  <c r="P389" i="114"/>
  <c r="Q388" i="114"/>
  <c r="P388" i="114"/>
  <c r="Q387" i="114"/>
  <c r="P387" i="114"/>
  <c r="Q386" i="114"/>
  <c r="P386" i="114"/>
  <c r="Q385" i="114"/>
  <c r="P385" i="114"/>
  <c r="Q384" i="114"/>
  <c r="P384" i="114"/>
  <c r="Q383" i="114"/>
  <c r="P383" i="114"/>
  <c r="Q382" i="114"/>
  <c r="P382" i="114"/>
  <c r="Q381" i="114"/>
  <c r="P381" i="114"/>
  <c r="Q380" i="114"/>
  <c r="P380" i="114"/>
  <c r="Q379" i="114"/>
  <c r="P379" i="114"/>
  <c r="Q378" i="114"/>
  <c r="P378" i="114"/>
  <c r="Q377" i="114"/>
  <c r="P377" i="114"/>
  <c r="Q376" i="114"/>
  <c r="P376" i="114"/>
  <c r="Q375" i="114"/>
  <c r="P375" i="114"/>
  <c r="Q374" i="114"/>
  <c r="P374" i="114"/>
  <c r="Q373" i="114"/>
  <c r="P373" i="114"/>
  <c r="Q372" i="114"/>
  <c r="P372" i="114"/>
  <c r="Q371" i="114"/>
  <c r="P371" i="114"/>
  <c r="Q370" i="114"/>
  <c r="P370" i="114"/>
  <c r="Q369" i="114"/>
  <c r="P369" i="114"/>
  <c r="Q368" i="114"/>
  <c r="P368" i="114"/>
  <c r="Q367" i="114"/>
  <c r="P367" i="114"/>
  <c r="Q366" i="114"/>
  <c r="P366" i="114"/>
  <c r="Q365" i="114"/>
  <c r="P365" i="114"/>
  <c r="Q364" i="114"/>
  <c r="P364" i="114"/>
  <c r="Q363" i="114"/>
  <c r="P363" i="114"/>
  <c r="Q362" i="114"/>
  <c r="P362" i="114"/>
  <c r="Q361" i="114"/>
  <c r="P361" i="114"/>
  <c r="Q360" i="114"/>
  <c r="P360" i="114"/>
  <c r="Q359" i="114"/>
  <c r="P359" i="114"/>
  <c r="Q358" i="114"/>
  <c r="P358" i="114"/>
  <c r="Q357" i="114"/>
  <c r="P357" i="114"/>
  <c r="Q356" i="114"/>
  <c r="P356" i="114"/>
  <c r="Q355" i="114"/>
  <c r="P355" i="114"/>
  <c r="Q354" i="114"/>
  <c r="P354" i="114"/>
  <c r="Q353" i="114"/>
  <c r="P353" i="114"/>
  <c r="Q352" i="114"/>
  <c r="P352" i="114"/>
  <c r="Q351" i="114"/>
  <c r="P351" i="114"/>
  <c r="Q350" i="114"/>
  <c r="P350" i="114"/>
  <c r="Q349" i="114"/>
  <c r="P349" i="114"/>
  <c r="Q348" i="114"/>
  <c r="P348" i="114"/>
  <c r="Q347" i="114"/>
  <c r="P347" i="114"/>
  <c r="Q346" i="114"/>
  <c r="P346" i="114"/>
  <c r="Q345" i="114"/>
  <c r="P345" i="114"/>
  <c r="Q344" i="114"/>
  <c r="P344" i="114"/>
  <c r="Q343" i="114"/>
  <c r="P343" i="114"/>
  <c r="Q342" i="114"/>
  <c r="P342" i="114"/>
  <c r="Q341" i="114"/>
  <c r="P341" i="114"/>
  <c r="Q340" i="114"/>
  <c r="P340" i="114"/>
  <c r="Q339" i="114"/>
  <c r="P339" i="114"/>
  <c r="Q338" i="114"/>
  <c r="P338" i="114"/>
  <c r="Q337" i="114"/>
  <c r="P337" i="114"/>
  <c r="Q336" i="114"/>
  <c r="P336" i="114"/>
  <c r="Q335" i="114"/>
  <c r="P335" i="114"/>
  <c r="Q334" i="114"/>
  <c r="P334" i="114"/>
  <c r="Q333" i="114"/>
  <c r="P333" i="114"/>
  <c r="Q332" i="114"/>
  <c r="P332" i="114"/>
  <c r="Q331" i="114"/>
  <c r="P331" i="114"/>
  <c r="Q330" i="114"/>
  <c r="P330" i="114"/>
  <c r="Q329" i="114"/>
  <c r="P329" i="114"/>
  <c r="Q328" i="114"/>
  <c r="P328" i="114"/>
  <c r="Q327" i="114"/>
  <c r="P327" i="114"/>
  <c r="Q326" i="114"/>
  <c r="P326" i="114"/>
  <c r="Q325" i="114"/>
  <c r="P325" i="114"/>
  <c r="Q324" i="114"/>
  <c r="P324" i="114"/>
  <c r="Q323" i="114"/>
  <c r="P323" i="114"/>
  <c r="Q322" i="114"/>
  <c r="P322" i="114"/>
  <c r="Q321" i="114"/>
  <c r="P321" i="114"/>
  <c r="Q320" i="114"/>
  <c r="P320" i="114"/>
  <c r="Q319" i="114"/>
  <c r="P319" i="114"/>
  <c r="Q318" i="114"/>
  <c r="P318" i="114"/>
  <c r="Q317" i="114"/>
  <c r="P317" i="114"/>
  <c r="Q316" i="114"/>
  <c r="P316" i="114"/>
  <c r="Q315" i="114"/>
  <c r="P315" i="114"/>
  <c r="Q314" i="114"/>
  <c r="P314" i="114"/>
  <c r="Q313" i="114"/>
  <c r="P313" i="114"/>
  <c r="Q312" i="114"/>
  <c r="P312" i="114"/>
  <c r="Q311" i="114"/>
  <c r="P311" i="114"/>
  <c r="Q310" i="114"/>
  <c r="P310" i="114"/>
  <c r="Q309" i="114"/>
  <c r="P309" i="114"/>
  <c r="Q308" i="114"/>
  <c r="P308" i="114"/>
  <c r="Q307" i="114"/>
  <c r="P307" i="114"/>
  <c r="Q306" i="114"/>
  <c r="P306" i="114"/>
  <c r="Q305" i="114"/>
  <c r="P305" i="114"/>
  <c r="Q304" i="114"/>
  <c r="P304" i="114"/>
  <c r="Q303" i="114"/>
  <c r="P303" i="114"/>
  <c r="Q302" i="114"/>
  <c r="P302" i="114"/>
  <c r="Q301" i="114"/>
  <c r="P301" i="114"/>
  <c r="Q300" i="114"/>
  <c r="P300" i="114"/>
  <c r="Q299" i="114"/>
  <c r="P299" i="114"/>
  <c r="Q298" i="114"/>
  <c r="P298" i="114"/>
  <c r="Q297" i="114"/>
  <c r="P297" i="114"/>
  <c r="Q296" i="114"/>
  <c r="P296" i="114"/>
  <c r="Q295" i="114"/>
  <c r="P295" i="114"/>
  <c r="Q294" i="114"/>
  <c r="P294" i="114"/>
  <c r="Q293" i="114"/>
  <c r="P293" i="114"/>
  <c r="Q292" i="114"/>
  <c r="P292" i="114"/>
  <c r="Q291" i="114"/>
  <c r="P291" i="114"/>
  <c r="Q290" i="114"/>
  <c r="P290" i="114"/>
  <c r="Q289" i="114"/>
  <c r="P289" i="114"/>
  <c r="Q288" i="114"/>
  <c r="P288" i="114"/>
  <c r="Q287" i="114"/>
  <c r="P287" i="114"/>
  <c r="Q286" i="114"/>
  <c r="P286" i="114"/>
  <c r="Q285" i="114"/>
  <c r="P285" i="114"/>
  <c r="Q284" i="114"/>
  <c r="P284" i="114"/>
  <c r="Q283" i="114"/>
  <c r="P283" i="114"/>
  <c r="Q282" i="114"/>
  <c r="P282" i="114"/>
  <c r="Q281" i="114"/>
  <c r="P281" i="114"/>
  <c r="Q280" i="114"/>
  <c r="P280" i="114"/>
  <c r="Q279" i="114"/>
  <c r="P279" i="114"/>
  <c r="Q278" i="114"/>
  <c r="P278" i="114"/>
  <c r="Q277" i="114"/>
  <c r="P277" i="114"/>
  <c r="Q276" i="114"/>
  <c r="P276" i="114"/>
  <c r="Q275" i="114"/>
  <c r="P275" i="114"/>
  <c r="Q274" i="114"/>
  <c r="P274" i="114"/>
  <c r="Q273" i="114"/>
  <c r="P273" i="114"/>
  <c r="Q272" i="114"/>
  <c r="P272" i="114"/>
  <c r="Q271" i="114"/>
  <c r="P271" i="114"/>
  <c r="Q270" i="114"/>
  <c r="P270" i="114"/>
  <c r="Q269" i="114"/>
  <c r="P269" i="114"/>
  <c r="Q268" i="114"/>
  <c r="P268" i="114"/>
  <c r="Q267" i="114"/>
  <c r="P267" i="114"/>
  <c r="Q266" i="114"/>
  <c r="P266" i="114"/>
  <c r="Q265" i="114"/>
  <c r="P265" i="114"/>
  <c r="Q264" i="114"/>
  <c r="P264" i="114"/>
  <c r="Q263" i="114"/>
  <c r="P263" i="114"/>
  <c r="Q262" i="114"/>
  <c r="P262" i="114"/>
  <c r="Q261" i="114"/>
  <c r="P261" i="114"/>
  <c r="Q260" i="114"/>
  <c r="P260" i="114"/>
  <c r="Q259" i="114"/>
  <c r="P259" i="114"/>
  <c r="Q258" i="114"/>
  <c r="P258" i="114"/>
  <c r="Q257" i="114"/>
  <c r="P257" i="114"/>
  <c r="Q256" i="114"/>
  <c r="P256" i="114"/>
  <c r="Q255" i="114"/>
  <c r="P255" i="114"/>
  <c r="Q254" i="114"/>
  <c r="P254" i="114"/>
  <c r="Q253" i="114"/>
  <c r="P253" i="114"/>
  <c r="Q252" i="114"/>
  <c r="P252" i="114"/>
  <c r="Q251" i="114"/>
  <c r="P251" i="114"/>
  <c r="Q250" i="114"/>
  <c r="P250" i="114"/>
  <c r="Q249" i="114"/>
  <c r="P249" i="114"/>
  <c r="Q248" i="114"/>
  <c r="P248" i="114"/>
  <c r="Q247" i="114"/>
  <c r="P247" i="114"/>
  <c r="Q246" i="114"/>
  <c r="P246" i="114"/>
  <c r="Q245" i="114"/>
  <c r="P245" i="114"/>
  <c r="Q244" i="114"/>
  <c r="P244" i="114"/>
  <c r="Q243" i="114"/>
  <c r="P243" i="114"/>
  <c r="Q242" i="114"/>
  <c r="P242" i="114"/>
  <c r="Q241" i="114"/>
  <c r="P241" i="114"/>
  <c r="Q240" i="114"/>
  <c r="P240" i="114"/>
  <c r="Q239" i="114"/>
  <c r="P239" i="114"/>
  <c r="Q238" i="114"/>
  <c r="P238" i="114"/>
  <c r="Q237" i="114"/>
  <c r="P237" i="114"/>
  <c r="Q236" i="114"/>
  <c r="P236" i="114"/>
  <c r="Q235" i="114"/>
  <c r="P235" i="114"/>
  <c r="Q234" i="114"/>
  <c r="P234" i="114"/>
  <c r="Q233" i="114"/>
  <c r="P233" i="114"/>
  <c r="Q232" i="114"/>
  <c r="P232" i="114"/>
  <c r="Q231" i="114"/>
  <c r="P231" i="114"/>
  <c r="Q230" i="114"/>
  <c r="P230" i="114"/>
  <c r="Q229" i="114"/>
  <c r="P229" i="114"/>
  <c r="Q228" i="114"/>
  <c r="P228" i="114"/>
  <c r="Q227" i="114"/>
  <c r="P227" i="114"/>
  <c r="Q226" i="114"/>
  <c r="P226" i="114"/>
  <c r="Q225" i="114"/>
  <c r="P225" i="114"/>
  <c r="Q224" i="114"/>
  <c r="P224" i="114"/>
  <c r="Q223" i="114"/>
  <c r="P223" i="114"/>
  <c r="Q222" i="114"/>
  <c r="P222" i="114"/>
  <c r="Q221" i="114"/>
  <c r="P221" i="114"/>
  <c r="Q220" i="114"/>
  <c r="P220" i="114"/>
  <c r="Q219" i="114"/>
  <c r="P219" i="114"/>
  <c r="Q218" i="114"/>
  <c r="P218" i="114"/>
  <c r="Q217" i="114"/>
  <c r="P217" i="114"/>
  <c r="Q216" i="114"/>
  <c r="P216" i="114"/>
  <c r="Q215" i="114"/>
  <c r="P215" i="114"/>
  <c r="Q214" i="114"/>
  <c r="P214" i="114"/>
  <c r="Q213" i="114"/>
  <c r="P213" i="114"/>
  <c r="Q212" i="114"/>
  <c r="P212" i="114"/>
  <c r="Q211" i="114"/>
  <c r="P211" i="114"/>
  <c r="Q210" i="114"/>
  <c r="P210" i="114"/>
  <c r="Q209" i="114"/>
  <c r="P209" i="114"/>
  <c r="Q208" i="114"/>
  <c r="P208" i="114"/>
  <c r="Q207" i="114"/>
  <c r="P207" i="114"/>
  <c r="Q206" i="114"/>
  <c r="P206" i="114"/>
  <c r="Q205" i="114"/>
  <c r="P205" i="114"/>
  <c r="Q204" i="114"/>
  <c r="P204" i="114"/>
  <c r="Q203" i="114"/>
  <c r="P203" i="114"/>
  <c r="Q202" i="114"/>
  <c r="P202" i="114"/>
  <c r="Q201" i="114"/>
  <c r="P201" i="114"/>
  <c r="Q200" i="114"/>
  <c r="P200" i="114"/>
  <c r="Q199" i="114"/>
  <c r="P199" i="114"/>
  <c r="Q198" i="114"/>
  <c r="P198" i="114"/>
  <c r="Q197" i="114"/>
  <c r="P197" i="114"/>
  <c r="Q196" i="114"/>
  <c r="P196" i="114"/>
  <c r="Q195" i="114"/>
  <c r="P195" i="114"/>
  <c r="Q194" i="114"/>
  <c r="P194" i="114"/>
  <c r="Q193" i="114"/>
  <c r="P193" i="114"/>
  <c r="Q192" i="114"/>
  <c r="P192" i="114"/>
  <c r="Q191" i="114"/>
  <c r="P191" i="114"/>
  <c r="Q190" i="114"/>
  <c r="P190" i="114"/>
  <c r="Q189" i="114"/>
  <c r="P189" i="114"/>
  <c r="Q188" i="114"/>
  <c r="P188" i="114"/>
  <c r="Q187" i="114"/>
  <c r="P187" i="114"/>
  <c r="Q186" i="114"/>
  <c r="P186" i="114"/>
  <c r="Q185" i="114"/>
  <c r="P185" i="114"/>
  <c r="Q184" i="114"/>
  <c r="P184" i="114"/>
  <c r="Q183" i="114"/>
  <c r="P183" i="114"/>
  <c r="Q182" i="114"/>
  <c r="P182" i="114"/>
  <c r="Q181" i="114"/>
  <c r="P181" i="114"/>
  <c r="Q180" i="114"/>
  <c r="P180" i="114"/>
  <c r="Q179" i="114"/>
  <c r="P179" i="114"/>
  <c r="Q178" i="114"/>
  <c r="P178" i="114"/>
  <c r="Q177" i="114"/>
  <c r="P177" i="114"/>
  <c r="Q176" i="114"/>
  <c r="P176" i="114"/>
  <c r="Q175" i="114"/>
  <c r="P175" i="114"/>
  <c r="Q174" i="114"/>
  <c r="P174" i="114"/>
  <c r="Q173" i="114"/>
  <c r="P173" i="114"/>
  <c r="Q172" i="114"/>
  <c r="P172" i="114"/>
  <c r="Q171" i="114"/>
  <c r="P171" i="114"/>
  <c r="Q170" i="114"/>
  <c r="P170" i="114"/>
  <c r="Q169" i="114"/>
  <c r="P169" i="114"/>
  <c r="Q168" i="114"/>
  <c r="P168" i="114"/>
  <c r="Q167" i="114"/>
  <c r="P167" i="114"/>
  <c r="Q166" i="114"/>
  <c r="P166" i="114"/>
  <c r="Q165" i="114"/>
  <c r="P165" i="114"/>
  <c r="Q164" i="114"/>
  <c r="P164" i="114"/>
  <c r="Q163" i="114"/>
  <c r="P163" i="114"/>
  <c r="Q162" i="114"/>
  <c r="P162" i="114"/>
  <c r="Q161" i="114"/>
  <c r="P161" i="114"/>
  <c r="Q160" i="114"/>
  <c r="P160" i="114"/>
  <c r="Q159" i="114"/>
  <c r="P159" i="114"/>
  <c r="Q158" i="114"/>
  <c r="P158" i="114"/>
  <c r="Q157" i="114"/>
  <c r="P157" i="114"/>
  <c r="Q156" i="114"/>
  <c r="P156" i="114"/>
  <c r="Q155" i="114"/>
  <c r="P155" i="114"/>
  <c r="Q154" i="114"/>
  <c r="P154" i="114"/>
  <c r="Q153" i="114"/>
  <c r="P153" i="114"/>
  <c r="Q152" i="114"/>
  <c r="P152" i="114"/>
  <c r="Q151" i="114"/>
  <c r="P151" i="114"/>
  <c r="Q150" i="114"/>
  <c r="P150" i="114"/>
  <c r="Q149" i="114"/>
  <c r="P149" i="114"/>
  <c r="Q148" i="114"/>
  <c r="P148" i="114"/>
  <c r="Q147" i="114"/>
  <c r="P147" i="114"/>
  <c r="Q146" i="114"/>
  <c r="P146" i="114"/>
  <c r="Q145" i="114"/>
  <c r="P145" i="114"/>
  <c r="Q144" i="114"/>
  <c r="P144" i="114"/>
  <c r="Q143" i="114"/>
  <c r="P143" i="114"/>
  <c r="Q142" i="114"/>
  <c r="P142" i="114"/>
  <c r="Q141" i="114"/>
  <c r="P141" i="114"/>
  <c r="Q140" i="114"/>
  <c r="P140" i="114"/>
  <c r="Q139" i="114"/>
  <c r="P139" i="114"/>
  <c r="Q138" i="114"/>
  <c r="P138" i="114"/>
  <c r="Q137" i="114"/>
  <c r="P137" i="114"/>
  <c r="Q136" i="114"/>
  <c r="P136" i="114"/>
  <c r="Q135" i="114"/>
  <c r="P135" i="114"/>
  <c r="Q134" i="114"/>
  <c r="P134" i="114"/>
  <c r="Q133" i="114"/>
  <c r="P133" i="114"/>
  <c r="Q132" i="114"/>
  <c r="P132" i="114"/>
  <c r="Q131" i="114"/>
  <c r="P131" i="114"/>
  <c r="Q130" i="114"/>
  <c r="P130" i="114"/>
  <c r="Q129" i="114"/>
  <c r="P129" i="114"/>
  <c r="Q128" i="114"/>
  <c r="P128" i="114"/>
  <c r="Q127" i="114"/>
  <c r="P127" i="114"/>
  <c r="Q126" i="114"/>
  <c r="P126" i="114"/>
  <c r="Q125" i="114"/>
  <c r="P125" i="114"/>
  <c r="Q124" i="114"/>
  <c r="P124" i="114"/>
  <c r="Q123" i="114"/>
  <c r="P123" i="114"/>
  <c r="Q122" i="114"/>
  <c r="P122" i="114"/>
  <c r="Q121" i="114"/>
  <c r="P121" i="114"/>
  <c r="Q120" i="114"/>
  <c r="P120" i="114"/>
  <c r="Q119" i="114"/>
  <c r="P119" i="114"/>
  <c r="Q118" i="114"/>
  <c r="P118" i="114"/>
  <c r="Q117" i="114"/>
  <c r="P117" i="114"/>
  <c r="Q116" i="114"/>
  <c r="P116" i="114"/>
  <c r="Q115" i="114"/>
  <c r="P115" i="114"/>
  <c r="Q114" i="114"/>
  <c r="P114" i="114"/>
  <c r="Q113" i="114"/>
  <c r="P113" i="114"/>
  <c r="Q112" i="114"/>
  <c r="P112" i="114"/>
  <c r="Q111" i="114"/>
  <c r="P111" i="114"/>
  <c r="Q110" i="114"/>
  <c r="P110" i="114"/>
  <c r="Q109" i="114"/>
  <c r="P109" i="114"/>
  <c r="Q108" i="114"/>
  <c r="P108" i="114"/>
  <c r="Q107" i="114"/>
  <c r="P107" i="114"/>
  <c r="Q106" i="114"/>
  <c r="P106" i="114"/>
  <c r="Q105" i="114"/>
  <c r="P105" i="114"/>
  <c r="Q104" i="114"/>
  <c r="P104" i="114"/>
  <c r="Q103" i="114"/>
  <c r="P103" i="114"/>
  <c r="Q102" i="114"/>
  <c r="P102" i="114"/>
  <c r="Q101" i="114"/>
  <c r="P101" i="114"/>
  <c r="Q100" i="114"/>
  <c r="P100" i="114"/>
  <c r="Q99" i="114"/>
  <c r="P99" i="114"/>
  <c r="Q98" i="114"/>
  <c r="P98" i="114"/>
  <c r="Q97" i="114"/>
  <c r="P97" i="114"/>
  <c r="Q96" i="114"/>
  <c r="P96" i="114"/>
  <c r="Q95" i="114"/>
  <c r="P95" i="114"/>
  <c r="Q94" i="114"/>
  <c r="P94" i="114"/>
  <c r="Q93" i="114"/>
  <c r="P93" i="114"/>
  <c r="Q92" i="114"/>
  <c r="P92" i="114"/>
  <c r="Q91" i="114"/>
  <c r="P91" i="114"/>
  <c r="Q90" i="114"/>
  <c r="P90" i="114"/>
  <c r="Q89" i="114"/>
  <c r="P89" i="114"/>
  <c r="Q88" i="114"/>
  <c r="P88" i="114"/>
  <c r="Q87" i="114"/>
  <c r="P87" i="114"/>
  <c r="Q86" i="114"/>
  <c r="P86" i="114"/>
  <c r="Q85" i="114"/>
  <c r="P85" i="114"/>
  <c r="Q84" i="114"/>
  <c r="P84" i="114"/>
  <c r="Q83" i="114"/>
  <c r="P83" i="114"/>
  <c r="Q82" i="114"/>
  <c r="P82" i="114"/>
  <c r="Q81" i="114"/>
  <c r="P81" i="114"/>
  <c r="Q80" i="114"/>
  <c r="P80" i="114"/>
  <c r="Q79" i="114"/>
  <c r="P79" i="114"/>
  <c r="Q78" i="114"/>
  <c r="P78" i="114"/>
  <c r="Q77" i="114"/>
  <c r="P77" i="114"/>
  <c r="Q76" i="114"/>
  <c r="P76" i="114"/>
  <c r="Q75" i="114"/>
  <c r="P75" i="114"/>
  <c r="Q74" i="114"/>
  <c r="P74" i="114"/>
  <c r="Q73" i="114"/>
  <c r="P73" i="114"/>
  <c r="Q72" i="114"/>
  <c r="P72" i="114"/>
  <c r="Q71" i="114"/>
  <c r="P71" i="114"/>
  <c r="Q70" i="114"/>
  <c r="P70" i="114"/>
  <c r="Q69" i="114"/>
  <c r="P69" i="114"/>
  <c r="Q68" i="114"/>
  <c r="P68" i="114"/>
  <c r="Q67" i="114"/>
  <c r="P67" i="114"/>
  <c r="Q66" i="114"/>
  <c r="P66" i="114"/>
  <c r="Q65" i="114"/>
  <c r="P65" i="114"/>
  <c r="Q64" i="114"/>
  <c r="P64" i="114"/>
  <c r="Q63" i="114"/>
  <c r="P63" i="114"/>
  <c r="Q62" i="114"/>
  <c r="P62" i="114"/>
  <c r="Q61" i="114"/>
  <c r="P61" i="114"/>
  <c r="Q60" i="114"/>
  <c r="P60" i="114"/>
  <c r="Q59" i="114"/>
  <c r="P59" i="114"/>
  <c r="Q58" i="114"/>
  <c r="P58" i="114"/>
  <c r="Q57" i="114"/>
  <c r="P57" i="114"/>
  <c r="Q56" i="114"/>
  <c r="P56" i="114"/>
  <c r="Q55" i="114"/>
  <c r="P55" i="114"/>
  <c r="Q54" i="114"/>
  <c r="P54" i="114"/>
  <c r="Q53" i="114"/>
  <c r="P53" i="114"/>
  <c r="Q52" i="114"/>
  <c r="P52" i="114"/>
  <c r="Q51" i="114"/>
  <c r="P51" i="114"/>
  <c r="Q50" i="114"/>
  <c r="P50" i="114"/>
  <c r="Q49" i="114"/>
  <c r="P49" i="114"/>
  <c r="Q48" i="114"/>
  <c r="P48" i="114"/>
  <c r="Q47" i="114"/>
  <c r="P47" i="114"/>
  <c r="Q46" i="114"/>
  <c r="P46" i="114"/>
  <c r="Q45" i="114"/>
  <c r="P45" i="114"/>
  <c r="Q44" i="114"/>
  <c r="P44" i="114"/>
  <c r="Q43" i="114"/>
  <c r="P43" i="114"/>
  <c r="Q42" i="114"/>
  <c r="P42" i="114"/>
  <c r="Q41" i="114"/>
  <c r="P41" i="114"/>
  <c r="Q40" i="114"/>
  <c r="P40" i="114"/>
  <c r="Q39" i="114"/>
  <c r="P39" i="114"/>
  <c r="Q38" i="114"/>
  <c r="P38" i="114"/>
  <c r="Q37" i="114"/>
  <c r="P37" i="114"/>
  <c r="Q36" i="114"/>
  <c r="P36" i="114"/>
  <c r="Q35" i="114"/>
  <c r="P35" i="114"/>
  <c r="Q34" i="114"/>
  <c r="P34" i="114"/>
  <c r="Q33" i="114"/>
  <c r="P33" i="114"/>
  <c r="Q32" i="114"/>
  <c r="P32" i="114"/>
  <c r="Q31" i="114"/>
  <c r="P31" i="114"/>
  <c r="Q30" i="114"/>
  <c r="P30" i="114"/>
  <c r="Q29" i="114"/>
  <c r="P29" i="114"/>
  <c r="Q28" i="114"/>
  <c r="P28" i="114"/>
  <c r="Q27" i="114"/>
  <c r="P27" i="114"/>
  <c r="Q26" i="114"/>
  <c r="P26" i="114"/>
  <c r="Q25" i="114"/>
  <c r="P25" i="114"/>
  <c r="Q24" i="114"/>
  <c r="P24" i="114"/>
  <c r="Q23" i="114"/>
  <c r="P23" i="114"/>
  <c r="Q22" i="114"/>
  <c r="P22" i="114"/>
  <c r="Q21" i="114"/>
  <c r="P21" i="114"/>
  <c r="Q20" i="114"/>
  <c r="P20" i="114"/>
  <c r="Q19" i="114"/>
  <c r="P19" i="114"/>
  <c r="Q18" i="114"/>
  <c r="P18" i="114"/>
  <c r="Q17" i="114"/>
  <c r="P17" i="114"/>
  <c r="Q16" i="114"/>
  <c r="P16" i="114"/>
  <c r="Q15" i="114"/>
  <c r="P15" i="114"/>
  <c r="Q14" i="114"/>
  <c r="P14" i="114"/>
  <c r="Q13" i="114"/>
  <c r="P13" i="114"/>
  <c r="Q12" i="114"/>
  <c r="P12" i="114"/>
  <c r="Q11" i="114"/>
  <c r="P11" i="114"/>
  <c r="Q10" i="114"/>
  <c r="P10" i="114"/>
  <c r="Q9" i="114"/>
  <c r="P9" i="114"/>
  <c r="CK5" i="83"/>
  <c r="P1450" i="114" l="1"/>
  <c r="Q1450" i="114"/>
  <c r="BP9" i="83"/>
  <c r="BR5" i="83"/>
  <c r="BR9" i="83"/>
  <c r="CG5" i="83" l="1"/>
  <c r="BZ5" i="83"/>
  <c r="BX5" i="83"/>
  <c r="BV5" i="83"/>
  <c r="BT5" i="83"/>
  <c r="BP5" i="83"/>
  <c r="CG9" i="83"/>
  <c r="BI9" i="83"/>
  <c r="BE9" i="83"/>
  <c r="BA9" i="83"/>
  <c r="AT9" i="83"/>
  <c r="AN7" i="83"/>
  <c r="AJ7" i="83"/>
  <c r="AA7" i="83"/>
  <c r="AC9" i="83" s="1"/>
  <c r="W7" i="83"/>
  <c r="Y9" i="83" s="1"/>
  <c r="S7" i="83"/>
  <c r="J7" i="83"/>
  <c r="F7" i="83"/>
  <c r="U9" i="83" l="1"/>
  <c r="L9" i="83"/>
  <c r="H9" i="83"/>
  <c r="DH86" i="83"/>
  <c r="DI86" i="83" s="1"/>
  <c r="DH85" i="83"/>
  <c r="DI85" i="83" s="1"/>
  <c r="CD65" i="83" l="1"/>
  <c r="BM65" i="83"/>
  <c r="AG65" i="83"/>
  <c r="P65" i="83"/>
  <c r="CM71" i="83"/>
  <c r="CM69" i="83"/>
  <c r="CM67" i="83"/>
  <c r="H1450" i="116" l="1"/>
  <c r="G1450" i="116"/>
  <c r="Q1448" i="116"/>
  <c r="P1448" i="116"/>
  <c r="Q1447" i="116"/>
  <c r="P1447" i="116"/>
  <c r="Q1446" i="116"/>
  <c r="P1446" i="116"/>
  <c r="Q1445" i="116"/>
  <c r="P1445" i="116"/>
  <c r="Q1444" i="116"/>
  <c r="P1444" i="116"/>
  <c r="Q1443" i="116"/>
  <c r="P1443" i="116"/>
  <c r="Q1442" i="116"/>
  <c r="P1442" i="116"/>
  <c r="Q1441" i="116"/>
  <c r="P1441" i="116"/>
  <c r="Q1440" i="116"/>
  <c r="P1440" i="116"/>
  <c r="Q1439" i="116"/>
  <c r="P1439" i="116"/>
  <c r="Q1438" i="116"/>
  <c r="P1438" i="116"/>
  <c r="Q1437" i="116"/>
  <c r="P1437" i="116"/>
  <c r="Q1436" i="116"/>
  <c r="P1436" i="116"/>
  <c r="Q1435" i="116"/>
  <c r="P1435" i="116"/>
  <c r="Q1434" i="116"/>
  <c r="P1434" i="116"/>
  <c r="Q1433" i="116"/>
  <c r="P1433" i="116"/>
  <c r="Q1432" i="116"/>
  <c r="P1432" i="116"/>
  <c r="Q1431" i="116"/>
  <c r="P1431" i="116"/>
  <c r="Q1430" i="116"/>
  <c r="P1430" i="116"/>
  <c r="Q1429" i="116"/>
  <c r="P1429" i="116"/>
  <c r="Q1428" i="116"/>
  <c r="P1428" i="116"/>
  <c r="Q1427" i="116"/>
  <c r="P1427" i="116"/>
  <c r="Q1426" i="116"/>
  <c r="P1426" i="116"/>
  <c r="Q1425" i="116"/>
  <c r="P1425" i="116"/>
  <c r="Q1424" i="116"/>
  <c r="P1424" i="116"/>
  <c r="Q1423" i="116"/>
  <c r="P1423" i="116"/>
  <c r="Q1422" i="116"/>
  <c r="P1422" i="116"/>
  <c r="Q1421" i="116"/>
  <c r="P1421" i="116"/>
  <c r="Q1420" i="116"/>
  <c r="P1420" i="116"/>
  <c r="Q1419" i="116"/>
  <c r="P1419" i="116"/>
  <c r="Q1418" i="116"/>
  <c r="P1418" i="116"/>
  <c r="Q1417" i="116"/>
  <c r="P1417" i="116"/>
  <c r="Q1416" i="116"/>
  <c r="P1416" i="116"/>
  <c r="Q1415" i="116"/>
  <c r="P1415" i="116"/>
  <c r="Q1414" i="116"/>
  <c r="P1414" i="116"/>
  <c r="Q1413" i="116"/>
  <c r="P1413" i="116"/>
  <c r="Q1412" i="116"/>
  <c r="P1412" i="116"/>
  <c r="Q1411" i="116"/>
  <c r="P1411" i="116"/>
  <c r="Q1410" i="116"/>
  <c r="P1410" i="116"/>
  <c r="Q1409" i="116"/>
  <c r="P1409" i="116"/>
  <c r="Q1408" i="116"/>
  <c r="P1408" i="116"/>
  <c r="Q1407" i="116"/>
  <c r="P1407" i="116"/>
  <c r="Q1406" i="116"/>
  <c r="P1406" i="116"/>
  <c r="Q1405" i="116"/>
  <c r="P1405" i="116"/>
  <c r="Q1404" i="116"/>
  <c r="P1404" i="116"/>
  <c r="Q1403" i="116"/>
  <c r="P1403" i="116"/>
  <c r="Q1402" i="116"/>
  <c r="P1402" i="116"/>
  <c r="Q1401" i="116"/>
  <c r="P1401" i="116"/>
  <c r="Q1400" i="116"/>
  <c r="P1400" i="116"/>
  <c r="Q1399" i="116"/>
  <c r="P1399" i="116"/>
  <c r="Q1398" i="116"/>
  <c r="P1398" i="116"/>
  <c r="Q1397" i="116"/>
  <c r="P1397" i="116"/>
  <c r="Q1396" i="116"/>
  <c r="P1396" i="116"/>
  <c r="Q1395" i="116"/>
  <c r="P1395" i="116"/>
  <c r="Q1394" i="116"/>
  <c r="P1394" i="116"/>
  <c r="Q1393" i="116"/>
  <c r="P1393" i="116"/>
  <c r="Q1392" i="116"/>
  <c r="P1392" i="116"/>
  <c r="Q1391" i="116"/>
  <c r="P1391" i="116"/>
  <c r="Q1390" i="116"/>
  <c r="P1390" i="116"/>
  <c r="Q1389" i="116"/>
  <c r="P1389" i="116"/>
  <c r="Q1388" i="116"/>
  <c r="P1388" i="116"/>
  <c r="Q1387" i="116"/>
  <c r="P1387" i="116"/>
  <c r="Q1386" i="116"/>
  <c r="P1386" i="116"/>
  <c r="Q1385" i="116"/>
  <c r="P1385" i="116"/>
  <c r="Q1384" i="116"/>
  <c r="P1384" i="116"/>
  <c r="Q1383" i="116"/>
  <c r="P1383" i="116"/>
  <c r="Q1382" i="116"/>
  <c r="P1382" i="116"/>
  <c r="Q1381" i="116"/>
  <c r="P1381" i="116"/>
  <c r="Q1380" i="116"/>
  <c r="P1380" i="116"/>
  <c r="Q1379" i="116"/>
  <c r="P1379" i="116"/>
  <c r="Q1378" i="116"/>
  <c r="P1378" i="116"/>
  <c r="Q1377" i="116"/>
  <c r="P1377" i="116"/>
  <c r="Q1376" i="116"/>
  <c r="P1376" i="116"/>
  <c r="Q1375" i="116"/>
  <c r="P1375" i="116"/>
  <c r="Q1374" i="116"/>
  <c r="P1374" i="116"/>
  <c r="Q1373" i="116"/>
  <c r="P1373" i="116"/>
  <c r="Q1372" i="116"/>
  <c r="P1372" i="116"/>
  <c r="Q1371" i="116"/>
  <c r="P1371" i="116"/>
  <c r="Q1370" i="116"/>
  <c r="P1370" i="116"/>
  <c r="Q1369" i="116"/>
  <c r="P1369" i="116"/>
  <c r="Q1368" i="116"/>
  <c r="P1368" i="116"/>
  <c r="Q1367" i="116"/>
  <c r="P1367" i="116"/>
  <c r="Q1366" i="116"/>
  <c r="P1366" i="116"/>
  <c r="Q1365" i="116"/>
  <c r="P1365" i="116"/>
  <c r="Q1364" i="116"/>
  <c r="P1364" i="116"/>
  <c r="Q1363" i="116"/>
  <c r="P1363" i="116"/>
  <c r="Q1362" i="116"/>
  <c r="P1362" i="116"/>
  <c r="Q1361" i="116"/>
  <c r="P1361" i="116"/>
  <c r="Q1360" i="116"/>
  <c r="P1360" i="116"/>
  <c r="Q1359" i="116"/>
  <c r="P1359" i="116"/>
  <c r="Q1358" i="116"/>
  <c r="P1358" i="116"/>
  <c r="Q1357" i="116"/>
  <c r="P1357" i="116"/>
  <c r="Q1356" i="116"/>
  <c r="P1356" i="116"/>
  <c r="Q1355" i="116"/>
  <c r="P1355" i="116"/>
  <c r="Q1354" i="116"/>
  <c r="P1354" i="116"/>
  <c r="Q1353" i="116"/>
  <c r="P1353" i="116"/>
  <c r="Q1352" i="116"/>
  <c r="P1352" i="116"/>
  <c r="Q1351" i="116"/>
  <c r="P1351" i="116"/>
  <c r="Q1350" i="116"/>
  <c r="P1350" i="116"/>
  <c r="Q1349" i="116"/>
  <c r="P1349" i="116"/>
  <c r="Q1348" i="116"/>
  <c r="P1348" i="116"/>
  <c r="Q1347" i="116"/>
  <c r="P1347" i="116"/>
  <c r="Q1346" i="116"/>
  <c r="P1346" i="116"/>
  <c r="Q1345" i="116"/>
  <c r="P1345" i="116"/>
  <c r="Q1344" i="116"/>
  <c r="P1344" i="116"/>
  <c r="Q1343" i="116"/>
  <c r="P1343" i="116"/>
  <c r="Q1342" i="116"/>
  <c r="P1342" i="116"/>
  <c r="Q1341" i="116"/>
  <c r="P1341" i="116"/>
  <c r="Q1340" i="116"/>
  <c r="P1340" i="116"/>
  <c r="Q1339" i="116"/>
  <c r="P1339" i="116"/>
  <c r="Q1338" i="116"/>
  <c r="P1338" i="116"/>
  <c r="Q1337" i="116"/>
  <c r="P1337" i="116"/>
  <c r="Q1336" i="116"/>
  <c r="P1336" i="116"/>
  <c r="Q1335" i="116"/>
  <c r="P1335" i="116"/>
  <c r="Q1334" i="116"/>
  <c r="P1334" i="116"/>
  <c r="Q1333" i="116"/>
  <c r="P1333" i="116"/>
  <c r="Q1332" i="116"/>
  <c r="P1332" i="116"/>
  <c r="Q1331" i="116"/>
  <c r="P1331" i="116"/>
  <c r="Q1330" i="116"/>
  <c r="P1330" i="116"/>
  <c r="Q1329" i="116"/>
  <c r="P1329" i="116"/>
  <c r="Q1328" i="116"/>
  <c r="P1328" i="116"/>
  <c r="Q1327" i="116"/>
  <c r="P1327" i="116"/>
  <c r="Q1326" i="116"/>
  <c r="P1326" i="116"/>
  <c r="Q1325" i="116"/>
  <c r="P1325" i="116"/>
  <c r="Q1324" i="116"/>
  <c r="P1324" i="116"/>
  <c r="Q1323" i="116"/>
  <c r="P1323" i="116"/>
  <c r="Q1322" i="116"/>
  <c r="P1322" i="116"/>
  <c r="Q1321" i="116"/>
  <c r="P1321" i="116"/>
  <c r="Q1320" i="116"/>
  <c r="P1320" i="116"/>
  <c r="Q1319" i="116"/>
  <c r="P1319" i="116"/>
  <c r="Q1318" i="116"/>
  <c r="P1318" i="116"/>
  <c r="Q1317" i="116"/>
  <c r="P1317" i="116"/>
  <c r="Q1316" i="116"/>
  <c r="P1316" i="116"/>
  <c r="Q1315" i="116"/>
  <c r="P1315" i="116"/>
  <c r="Q1314" i="116"/>
  <c r="P1314" i="116"/>
  <c r="Q1313" i="116"/>
  <c r="P1313" i="116"/>
  <c r="Q1312" i="116"/>
  <c r="P1312" i="116"/>
  <c r="Q1311" i="116"/>
  <c r="P1311" i="116"/>
  <c r="Q1310" i="116"/>
  <c r="P1310" i="116"/>
  <c r="Q1309" i="116"/>
  <c r="P1309" i="116"/>
  <c r="Q1308" i="116"/>
  <c r="P1308" i="116"/>
  <c r="Q1307" i="116"/>
  <c r="P1307" i="116"/>
  <c r="Q1306" i="116"/>
  <c r="P1306" i="116"/>
  <c r="Q1305" i="116"/>
  <c r="P1305" i="116"/>
  <c r="Q1304" i="116"/>
  <c r="P1304" i="116"/>
  <c r="Q1303" i="116"/>
  <c r="P1303" i="116"/>
  <c r="Q1302" i="116"/>
  <c r="P1302" i="116"/>
  <c r="Q1301" i="116"/>
  <c r="P1301" i="116"/>
  <c r="Q1300" i="116"/>
  <c r="P1300" i="116"/>
  <c r="Q1299" i="116"/>
  <c r="P1299" i="116"/>
  <c r="Q1298" i="116"/>
  <c r="P1298" i="116"/>
  <c r="Q1297" i="116"/>
  <c r="P1297" i="116"/>
  <c r="Q1296" i="116"/>
  <c r="P1296" i="116"/>
  <c r="Q1295" i="116"/>
  <c r="P1295" i="116"/>
  <c r="Q1294" i="116"/>
  <c r="P1294" i="116"/>
  <c r="Q1293" i="116"/>
  <c r="P1293" i="116"/>
  <c r="Q1292" i="116"/>
  <c r="P1292" i="116"/>
  <c r="Q1291" i="116"/>
  <c r="P1291" i="116"/>
  <c r="Q1290" i="116"/>
  <c r="P1290" i="116"/>
  <c r="Q1289" i="116"/>
  <c r="P1289" i="116"/>
  <c r="Q1288" i="116"/>
  <c r="P1288" i="116"/>
  <c r="Q1287" i="116"/>
  <c r="P1287" i="116"/>
  <c r="Q1286" i="116"/>
  <c r="P1286" i="116"/>
  <c r="Q1285" i="116"/>
  <c r="P1285" i="116"/>
  <c r="Q1284" i="116"/>
  <c r="P1284" i="116"/>
  <c r="Q1283" i="116"/>
  <c r="P1283" i="116"/>
  <c r="Q1282" i="116"/>
  <c r="P1282" i="116"/>
  <c r="Q1281" i="116"/>
  <c r="P1281" i="116"/>
  <c r="Q1280" i="116"/>
  <c r="P1280" i="116"/>
  <c r="Q1279" i="116"/>
  <c r="P1279" i="116"/>
  <c r="Q1278" i="116"/>
  <c r="P1278" i="116"/>
  <c r="Q1277" i="116"/>
  <c r="P1277" i="116"/>
  <c r="Q1276" i="116"/>
  <c r="P1276" i="116"/>
  <c r="Q1275" i="116"/>
  <c r="P1275" i="116"/>
  <c r="Q1274" i="116"/>
  <c r="P1274" i="116"/>
  <c r="Q1273" i="116"/>
  <c r="P1273" i="116"/>
  <c r="Q1272" i="116"/>
  <c r="P1272" i="116"/>
  <c r="Q1271" i="116"/>
  <c r="P1271" i="116"/>
  <c r="Q1270" i="116"/>
  <c r="P1270" i="116"/>
  <c r="Q1269" i="116"/>
  <c r="P1269" i="116"/>
  <c r="Q1268" i="116"/>
  <c r="P1268" i="116"/>
  <c r="Q1267" i="116"/>
  <c r="P1267" i="116"/>
  <c r="Q1266" i="116"/>
  <c r="P1266" i="116"/>
  <c r="Q1265" i="116"/>
  <c r="P1265" i="116"/>
  <c r="Q1264" i="116"/>
  <c r="P1264" i="116"/>
  <c r="Q1263" i="116"/>
  <c r="P1263" i="116"/>
  <c r="Q1262" i="116"/>
  <c r="P1262" i="116"/>
  <c r="Q1261" i="116"/>
  <c r="P1261" i="116"/>
  <c r="Q1260" i="116"/>
  <c r="P1260" i="116"/>
  <c r="Q1259" i="116"/>
  <c r="P1259" i="116"/>
  <c r="Q1258" i="116"/>
  <c r="P1258" i="116"/>
  <c r="Q1257" i="116"/>
  <c r="P1257" i="116"/>
  <c r="Q1256" i="116"/>
  <c r="P1256" i="116"/>
  <c r="Q1255" i="116"/>
  <c r="P1255" i="116"/>
  <c r="Q1254" i="116"/>
  <c r="P1254" i="116"/>
  <c r="Q1253" i="116"/>
  <c r="P1253" i="116"/>
  <c r="Q1252" i="116"/>
  <c r="P1252" i="116"/>
  <c r="Q1251" i="116"/>
  <c r="P1251" i="116"/>
  <c r="Q1250" i="116"/>
  <c r="P1250" i="116"/>
  <c r="Q1249" i="116"/>
  <c r="P1249" i="116"/>
  <c r="Q1248" i="116"/>
  <c r="P1248" i="116"/>
  <c r="Q1247" i="116"/>
  <c r="P1247" i="116"/>
  <c r="Q1246" i="116"/>
  <c r="P1246" i="116"/>
  <c r="Q1245" i="116"/>
  <c r="P1245" i="116"/>
  <c r="Q1244" i="116"/>
  <c r="P1244" i="116"/>
  <c r="Q1243" i="116"/>
  <c r="P1243" i="116"/>
  <c r="Q1242" i="116"/>
  <c r="P1242" i="116"/>
  <c r="Q1241" i="116"/>
  <c r="P1241" i="116"/>
  <c r="Q1240" i="116"/>
  <c r="P1240" i="116"/>
  <c r="Q1239" i="116"/>
  <c r="P1239" i="116"/>
  <c r="Q1238" i="116"/>
  <c r="P1238" i="116"/>
  <c r="Q1237" i="116"/>
  <c r="P1237" i="116"/>
  <c r="Q1236" i="116"/>
  <c r="P1236" i="116"/>
  <c r="Q1235" i="116"/>
  <c r="P1235" i="116"/>
  <c r="Q1234" i="116"/>
  <c r="P1234" i="116"/>
  <c r="Q1233" i="116"/>
  <c r="P1233" i="116"/>
  <c r="Q1232" i="116"/>
  <c r="P1232" i="116"/>
  <c r="Q1231" i="116"/>
  <c r="P1231" i="116"/>
  <c r="Q1230" i="116"/>
  <c r="P1230" i="116"/>
  <c r="Q1229" i="116"/>
  <c r="P1229" i="116"/>
  <c r="Q1228" i="116"/>
  <c r="P1228" i="116"/>
  <c r="Q1227" i="116"/>
  <c r="P1227" i="116"/>
  <c r="Q1226" i="116"/>
  <c r="P1226" i="116"/>
  <c r="Q1225" i="116"/>
  <c r="P1225" i="116"/>
  <c r="Q1224" i="116"/>
  <c r="P1224" i="116"/>
  <c r="Q1223" i="116"/>
  <c r="P1223" i="116"/>
  <c r="Q1222" i="116"/>
  <c r="P1222" i="116"/>
  <c r="Q1221" i="116"/>
  <c r="P1221" i="116"/>
  <c r="Q1220" i="116"/>
  <c r="P1220" i="116"/>
  <c r="Q1219" i="116"/>
  <c r="P1219" i="116"/>
  <c r="Q1218" i="116"/>
  <c r="P1218" i="116"/>
  <c r="Q1217" i="116"/>
  <c r="P1217" i="116"/>
  <c r="Q1216" i="116"/>
  <c r="P1216" i="116"/>
  <c r="Q1215" i="116"/>
  <c r="P1215" i="116"/>
  <c r="Q1214" i="116"/>
  <c r="P1214" i="116"/>
  <c r="Q1213" i="116"/>
  <c r="P1213" i="116"/>
  <c r="Q1212" i="116"/>
  <c r="P1212" i="116"/>
  <c r="Q1211" i="116"/>
  <c r="P1211" i="116"/>
  <c r="Q1210" i="116"/>
  <c r="P1210" i="116"/>
  <c r="Q1209" i="116"/>
  <c r="P1209" i="116"/>
  <c r="Q1208" i="116"/>
  <c r="P1208" i="116"/>
  <c r="Q1207" i="116"/>
  <c r="P1207" i="116"/>
  <c r="Q1206" i="116"/>
  <c r="P1206" i="116"/>
  <c r="Q1205" i="116"/>
  <c r="P1205" i="116"/>
  <c r="Q1204" i="116"/>
  <c r="P1204" i="116"/>
  <c r="Q1203" i="116"/>
  <c r="P1203" i="116"/>
  <c r="Q1202" i="116"/>
  <c r="P1202" i="116"/>
  <c r="Q1201" i="116"/>
  <c r="P1201" i="116"/>
  <c r="Q1200" i="116"/>
  <c r="P1200" i="116"/>
  <c r="Q1199" i="116"/>
  <c r="P1199" i="116"/>
  <c r="Q1198" i="116"/>
  <c r="P1198" i="116"/>
  <c r="Q1197" i="116"/>
  <c r="P1197" i="116"/>
  <c r="Q1196" i="116"/>
  <c r="P1196" i="116"/>
  <c r="Q1195" i="116"/>
  <c r="P1195" i="116"/>
  <c r="Q1194" i="116"/>
  <c r="P1194" i="116"/>
  <c r="Q1193" i="116"/>
  <c r="P1193" i="116"/>
  <c r="Q1192" i="116"/>
  <c r="P1192" i="116"/>
  <c r="Q1191" i="116"/>
  <c r="P1191" i="116"/>
  <c r="Q1190" i="116"/>
  <c r="P1190" i="116"/>
  <c r="Q1189" i="116"/>
  <c r="P1189" i="116"/>
  <c r="Q1188" i="116"/>
  <c r="P1188" i="116"/>
  <c r="Q1187" i="116"/>
  <c r="P1187" i="116"/>
  <c r="Q1186" i="116"/>
  <c r="P1186" i="116"/>
  <c r="Q1185" i="116"/>
  <c r="P1185" i="116"/>
  <c r="Q1184" i="116"/>
  <c r="P1184" i="116"/>
  <c r="Q1183" i="116"/>
  <c r="P1183" i="116"/>
  <c r="Q1182" i="116"/>
  <c r="P1182" i="116"/>
  <c r="Q1181" i="116"/>
  <c r="P1181" i="116"/>
  <c r="Q1180" i="116"/>
  <c r="P1180" i="116"/>
  <c r="Q1179" i="116"/>
  <c r="P1179" i="116"/>
  <c r="Q1178" i="116"/>
  <c r="P1178" i="116"/>
  <c r="Q1177" i="116"/>
  <c r="P1177" i="116"/>
  <c r="Q1176" i="116"/>
  <c r="P1176" i="116"/>
  <c r="Q1175" i="116"/>
  <c r="P1175" i="116"/>
  <c r="Q1174" i="116"/>
  <c r="P1174" i="116"/>
  <c r="Q1173" i="116"/>
  <c r="P1173" i="116"/>
  <c r="Q1172" i="116"/>
  <c r="P1172" i="116"/>
  <c r="Q1171" i="116"/>
  <c r="P1171" i="116"/>
  <c r="Q1170" i="116"/>
  <c r="P1170" i="116"/>
  <c r="Q1169" i="116"/>
  <c r="P1169" i="116"/>
  <c r="Q1168" i="116"/>
  <c r="P1168" i="116"/>
  <c r="Q1167" i="116"/>
  <c r="P1167" i="116"/>
  <c r="Q1166" i="116"/>
  <c r="P1166" i="116"/>
  <c r="Q1165" i="116"/>
  <c r="P1165" i="116"/>
  <c r="Q1164" i="116"/>
  <c r="P1164" i="116"/>
  <c r="Q1163" i="116"/>
  <c r="P1163" i="116"/>
  <c r="Q1162" i="116"/>
  <c r="P1162" i="116"/>
  <c r="Q1161" i="116"/>
  <c r="P1161" i="116"/>
  <c r="Q1160" i="116"/>
  <c r="P1160" i="116"/>
  <c r="Q1159" i="116"/>
  <c r="P1159" i="116"/>
  <c r="Q1158" i="116"/>
  <c r="P1158" i="116"/>
  <c r="Q1157" i="116"/>
  <c r="P1157" i="116"/>
  <c r="Q1156" i="116"/>
  <c r="P1156" i="116"/>
  <c r="Q1155" i="116"/>
  <c r="P1155" i="116"/>
  <c r="Q1154" i="116"/>
  <c r="P1154" i="116"/>
  <c r="Q1153" i="116"/>
  <c r="P1153" i="116"/>
  <c r="Q1152" i="116"/>
  <c r="P1152" i="116"/>
  <c r="Q1151" i="116"/>
  <c r="P1151" i="116"/>
  <c r="Q1150" i="116"/>
  <c r="AU6" i="116" s="1"/>
  <c r="P1150" i="116"/>
  <c r="Q1149" i="116"/>
  <c r="P1149" i="116"/>
  <c r="Q1148" i="116"/>
  <c r="P1148" i="116"/>
  <c r="Q1147" i="116"/>
  <c r="P1147" i="116"/>
  <c r="Q1146" i="116"/>
  <c r="P1146" i="116"/>
  <c r="Q1145" i="116"/>
  <c r="P1145" i="116"/>
  <c r="Q1144" i="116"/>
  <c r="P1144" i="116"/>
  <c r="Q1143" i="116"/>
  <c r="P1143" i="116"/>
  <c r="Q1142" i="116"/>
  <c r="P1142" i="116"/>
  <c r="Q1141" i="116"/>
  <c r="P1141" i="116"/>
  <c r="Q1140" i="116"/>
  <c r="P1140" i="116"/>
  <c r="Q1139" i="116"/>
  <c r="P1139" i="116"/>
  <c r="Q1138" i="116"/>
  <c r="P1138" i="116"/>
  <c r="Q1137" i="116"/>
  <c r="P1137" i="116"/>
  <c r="Q1136" i="116"/>
  <c r="P1136" i="116"/>
  <c r="Q1135" i="116"/>
  <c r="P1135" i="116"/>
  <c r="Q1134" i="116"/>
  <c r="P1134" i="116"/>
  <c r="Q1133" i="116"/>
  <c r="P1133" i="116"/>
  <c r="Q1132" i="116"/>
  <c r="P1132" i="116"/>
  <c r="Q1131" i="116"/>
  <c r="P1131" i="116"/>
  <c r="Q1130" i="116"/>
  <c r="P1130" i="116"/>
  <c r="Q1129" i="116"/>
  <c r="P1129" i="116"/>
  <c r="Q1128" i="116"/>
  <c r="P1128" i="116"/>
  <c r="Q1127" i="116"/>
  <c r="P1127" i="116"/>
  <c r="Q1126" i="116"/>
  <c r="P1126" i="116"/>
  <c r="Q1125" i="116"/>
  <c r="P1125" i="116"/>
  <c r="Q1124" i="116"/>
  <c r="P1124" i="116"/>
  <c r="Q1123" i="116"/>
  <c r="P1123" i="116"/>
  <c r="Q1122" i="116"/>
  <c r="P1122" i="116"/>
  <c r="Q1121" i="116"/>
  <c r="P1121" i="116"/>
  <c r="Q1120" i="116"/>
  <c r="P1120" i="116"/>
  <c r="Q1119" i="116"/>
  <c r="P1119" i="116"/>
  <c r="Q1118" i="116"/>
  <c r="P1118" i="116"/>
  <c r="Q1117" i="116"/>
  <c r="P1117" i="116"/>
  <c r="Q1116" i="116"/>
  <c r="P1116" i="116"/>
  <c r="Q1115" i="116"/>
  <c r="P1115" i="116"/>
  <c r="Q1114" i="116"/>
  <c r="P1114" i="116"/>
  <c r="Q1113" i="116"/>
  <c r="P1113" i="116"/>
  <c r="Q1112" i="116"/>
  <c r="P1112" i="116"/>
  <c r="Q1111" i="116"/>
  <c r="P1111" i="116"/>
  <c r="Q1110" i="116"/>
  <c r="P1110" i="116"/>
  <c r="Q1109" i="116"/>
  <c r="P1109" i="116"/>
  <c r="Q1108" i="116"/>
  <c r="P1108" i="116"/>
  <c r="Q1107" i="116"/>
  <c r="P1107" i="116"/>
  <c r="Q1106" i="116"/>
  <c r="P1106" i="116"/>
  <c r="Q1105" i="116"/>
  <c r="P1105" i="116"/>
  <c r="Q1104" i="116"/>
  <c r="P1104" i="116"/>
  <c r="Q1103" i="116"/>
  <c r="P1103" i="116"/>
  <c r="Q1102" i="116"/>
  <c r="P1102" i="116"/>
  <c r="Q1101" i="116"/>
  <c r="P1101" i="116"/>
  <c r="Q1100" i="116"/>
  <c r="P1100" i="116"/>
  <c r="Q1099" i="116"/>
  <c r="P1099" i="116"/>
  <c r="Q1098" i="116"/>
  <c r="P1098" i="116"/>
  <c r="Q1097" i="116"/>
  <c r="P1097" i="116"/>
  <c r="Q1096" i="116"/>
  <c r="P1096" i="116"/>
  <c r="Q1095" i="116"/>
  <c r="P1095" i="116"/>
  <c r="Q1094" i="116"/>
  <c r="P1094" i="116"/>
  <c r="Q1093" i="116"/>
  <c r="P1093" i="116"/>
  <c r="Q1092" i="116"/>
  <c r="P1092" i="116"/>
  <c r="Q1091" i="116"/>
  <c r="P1091" i="116"/>
  <c r="Q1090" i="116"/>
  <c r="P1090" i="116"/>
  <c r="Q1089" i="116"/>
  <c r="P1089" i="116"/>
  <c r="Q1088" i="116"/>
  <c r="P1088" i="116"/>
  <c r="Q1087" i="116"/>
  <c r="P1087" i="116"/>
  <c r="Q1086" i="116"/>
  <c r="P1086" i="116"/>
  <c r="Q1085" i="116"/>
  <c r="P1085" i="116"/>
  <c r="Q1084" i="116"/>
  <c r="P1084" i="116"/>
  <c r="Q1083" i="116"/>
  <c r="P1083" i="116"/>
  <c r="Q1082" i="116"/>
  <c r="P1082" i="116"/>
  <c r="Q1081" i="116"/>
  <c r="P1081" i="116"/>
  <c r="Q1080" i="116"/>
  <c r="P1080" i="116"/>
  <c r="Q1079" i="116"/>
  <c r="P1079" i="116"/>
  <c r="Q1078" i="116"/>
  <c r="P1078" i="116"/>
  <c r="Q1077" i="116"/>
  <c r="P1077" i="116"/>
  <c r="Q1076" i="116"/>
  <c r="P1076" i="116"/>
  <c r="Q1075" i="116"/>
  <c r="P1075" i="116"/>
  <c r="Q1074" i="116"/>
  <c r="P1074" i="116"/>
  <c r="Q1073" i="116"/>
  <c r="P1073" i="116"/>
  <c r="Q1072" i="116"/>
  <c r="P1072" i="116"/>
  <c r="Q1071" i="116"/>
  <c r="P1071" i="116"/>
  <c r="Q1070" i="116"/>
  <c r="P1070" i="116"/>
  <c r="Q1069" i="116"/>
  <c r="P1069" i="116"/>
  <c r="Q1068" i="116"/>
  <c r="P1068" i="116"/>
  <c r="Q1067" i="116"/>
  <c r="P1067" i="116"/>
  <c r="Q1066" i="116"/>
  <c r="P1066" i="116"/>
  <c r="Q1065" i="116"/>
  <c r="P1065" i="116"/>
  <c r="Q1064" i="116"/>
  <c r="P1064" i="116"/>
  <c r="Q1063" i="116"/>
  <c r="P1063" i="116"/>
  <c r="Q1062" i="116"/>
  <c r="P1062" i="116"/>
  <c r="Q1061" i="116"/>
  <c r="P1061" i="116"/>
  <c r="Q1060" i="116"/>
  <c r="P1060" i="116"/>
  <c r="Q1059" i="116"/>
  <c r="P1059" i="116"/>
  <c r="Q1058" i="116"/>
  <c r="P1058" i="116"/>
  <c r="Q1057" i="116"/>
  <c r="P1057" i="116"/>
  <c r="Q1056" i="116"/>
  <c r="P1056" i="116"/>
  <c r="Q1055" i="116"/>
  <c r="P1055" i="116"/>
  <c r="Q1054" i="116"/>
  <c r="P1054" i="116"/>
  <c r="Q1053" i="116"/>
  <c r="P1053" i="116"/>
  <c r="Q1052" i="116"/>
  <c r="P1052" i="116"/>
  <c r="Q1051" i="116"/>
  <c r="P1051" i="116"/>
  <c r="Q1050" i="116"/>
  <c r="P1050" i="116"/>
  <c r="Q1049" i="116"/>
  <c r="P1049" i="116"/>
  <c r="Q1048" i="116"/>
  <c r="P1048" i="116"/>
  <c r="Q1047" i="116"/>
  <c r="P1047" i="116"/>
  <c r="Q1046" i="116"/>
  <c r="P1046" i="116"/>
  <c r="Q1045" i="116"/>
  <c r="P1045" i="116"/>
  <c r="Q1044" i="116"/>
  <c r="P1044" i="116"/>
  <c r="Q1043" i="116"/>
  <c r="P1043" i="116"/>
  <c r="Q1042" i="116"/>
  <c r="P1042" i="116"/>
  <c r="Q1041" i="116"/>
  <c r="P1041" i="116"/>
  <c r="Q1040" i="116"/>
  <c r="P1040" i="116"/>
  <c r="Q1039" i="116"/>
  <c r="P1039" i="116"/>
  <c r="Q1038" i="116"/>
  <c r="P1038" i="116"/>
  <c r="Q1037" i="116"/>
  <c r="P1037" i="116"/>
  <c r="Q1036" i="116"/>
  <c r="P1036" i="116"/>
  <c r="Q1035" i="116"/>
  <c r="P1035" i="116"/>
  <c r="Q1034" i="116"/>
  <c r="P1034" i="116"/>
  <c r="Q1033" i="116"/>
  <c r="P1033" i="116"/>
  <c r="Q1032" i="116"/>
  <c r="P1032" i="116"/>
  <c r="Q1031" i="116"/>
  <c r="P1031" i="116"/>
  <c r="Q1030" i="116"/>
  <c r="P1030" i="116"/>
  <c r="Q1029" i="116"/>
  <c r="P1029" i="116"/>
  <c r="Q1028" i="116"/>
  <c r="P1028" i="116"/>
  <c r="Q1027" i="116"/>
  <c r="P1027" i="116"/>
  <c r="Q1026" i="116"/>
  <c r="P1026" i="116"/>
  <c r="Q1025" i="116"/>
  <c r="P1025" i="116"/>
  <c r="Q1024" i="116"/>
  <c r="P1024" i="116"/>
  <c r="Q1023" i="116"/>
  <c r="P1023" i="116"/>
  <c r="Q1022" i="116"/>
  <c r="P1022" i="116"/>
  <c r="Q1021" i="116"/>
  <c r="P1021" i="116"/>
  <c r="Q1020" i="116"/>
  <c r="P1020" i="116"/>
  <c r="Q1019" i="116"/>
  <c r="P1019" i="116"/>
  <c r="Q1018" i="116"/>
  <c r="P1018" i="116"/>
  <c r="Q1017" i="116"/>
  <c r="P1017" i="116"/>
  <c r="Q1016" i="116"/>
  <c r="P1016" i="116"/>
  <c r="Q1015" i="116"/>
  <c r="P1015" i="116"/>
  <c r="Q1014" i="116"/>
  <c r="P1014" i="116"/>
  <c r="Q1013" i="116"/>
  <c r="P1013" i="116"/>
  <c r="Q1012" i="116"/>
  <c r="P1012" i="116"/>
  <c r="Q1011" i="116"/>
  <c r="P1011" i="116"/>
  <c r="Q1010" i="116"/>
  <c r="P1010" i="116"/>
  <c r="Q1009" i="116"/>
  <c r="P1009" i="116"/>
  <c r="Q1008" i="116"/>
  <c r="P1008" i="116"/>
  <c r="Q1007" i="116"/>
  <c r="P1007" i="116"/>
  <c r="Q1006" i="116"/>
  <c r="P1006" i="116"/>
  <c r="Q1005" i="116"/>
  <c r="P1005" i="116"/>
  <c r="Q1004" i="116"/>
  <c r="P1004" i="116"/>
  <c r="Q1003" i="116"/>
  <c r="P1003" i="116"/>
  <c r="Q1002" i="116"/>
  <c r="P1002" i="116"/>
  <c r="Q1001" i="116"/>
  <c r="P1001" i="116"/>
  <c r="Q1000" i="116"/>
  <c r="P1000" i="116"/>
  <c r="Q999" i="116"/>
  <c r="P999" i="116"/>
  <c r="Q998" i="116"/>
  <c r="P998" i="116"/>
  <c r="Q997" i="116"/>
  <c r="P997" i="116"/>
  <c r="Q996" i="116"/>
  <c r="P996" i="116"/>
  <c r="Q995" i="116"/>
  <c r="P995" i="116"/>
  <c r="Q994" i="116"/>
  <c r="P994" i="116"/>
  <c r="Q993" i="116"/>
  <c r="P993" i="116"/>
  <c r="Q992" i="116"/>
  <c r="P992" i="116"/>
  <c r="Q991" i="116"/>
  <c r="P991" i="116"/>
  <c r="Q990" i="116"/>
  <c r="P990" i="116"/>
  <c r="Q989" i="116"/>
  <c r="P989" i="116"/>
  <c r="Q988" i="116"/>
  <c r="P988" i="116"/>
  <c r="Q987" i="116"/>
  <c r="P987" i="116"/>
  <c r="Q986" i="116"/>
  <c r="P986" i="116"/>
  <c r="Q985" i="116"/>
  <c r="P985" i="116"/>
  <c r="Q984" i="116"/>
  <c r="P984" i="116"/>
  <c r="Q983" i="116"/>
  <c r="P983" i="116"/>
  <c r="Q982" i="116"/>
  <c r="P982" i="116"/>
  <c r="Q981" i="116"/>
  <c r="P981" i="116"/>
  <c r="Q980" i="116"/>
  <c r="P980" i="116"/>
  <c r="Q979" i="116"/>
  <c r="P979" i="116"/>
  <c r="Q978" i="116"/>
  <c r="P978" i="116"/>
  <c r="Q977" i="116"/>
  <c r="P977" i="116"/>
  <c r="Q976" i="116"/>
  <c r="P976" i="116"/>
  <c r="Q975" i="116"/>
  <c r="P975" i="116"/>
  <c r="Q974" i="116"/>
  <c r="P974" i="116"/>
  <c r="Q973" i="116"/>
  <c r="P973" i="116"/>
  <c r="Q972" i="116"/>
  <c r="P972" i="116"/>
  <c r="Q971" i="116"/>
  <c r="P971" i="116"/>
  <c r="Q970" i="116"/>
  <c r="P970" i="116"/>
  <c r="Q969" i="116"/>
  <c r="P969" i="116"/>
  <c r="Q968" i="116"/>
  <c r="P968" i="116"/>
  <c r="Q967" i="116"/>
  <c r="P967" i="116"/>
  <c r="Q966" i="116"/>
  <c r="P966" i="116"/>
  <c r="Q965" i="116"/>
  <c r="P965" i="116"/>
  <c r="Q964" i="116"/>
  <c r="P964" i="116"/>
  <c r="Q963" i="116"/>
  <c r="P963" i="116"/>
  <c r="Q962" i="116"/>
  <c r="P962" i="116"/>
  <c r="Q961" i="116"/>
  <c r="P961" i="116"/>
  <c r="Q960" i="116"/>
  <c r="P960" i="116"/>
  <c r="Q959" i="116"/>
  <c r="P959" i="116"/>
  <c r="Q958" i="116"/>
  <c r="P958" i="116"/>
  <c r="Q957" i="116"/>
  <c r="P957" i="116"/>
  <c r="Q956" i="116"/>
  <c r="P956" i="116"/>
  <c r="Q955" i="116"/>
  <c r="P955" i="116"/>
  <c r="Q954" i="116"/>
  <c r="P954" i="116"/>
  <c r="Q953" i="116"/>
  <c r="P953" i="116"/>
  <c r="Q952" i="116"/>
  <c r="P952" i="116"/>
  <c r="Q951" i="116"/>
  <c r="P951" i="116"/>
  <c r="Q950" i="116"/>
  <c r="P950" i="116"/>
  <c r="Q949" i="116"/>
  <c r="P949" i="116"/>
  <c r="Q948" i="116"/>
  <c r="P948" i="116"/>
  <c r="Q947" i="116"/>
  <c r="P947" i="116"/>
  <c r="Q946" i="116"/>
  <c r="P946" i="116"/>
  <c r="Q945" i="116"/>
  <c r="P945" i="116"/>
  <c r="Q944" i="116"/>
  <c r="P944" i="116"/>
  <c r="Q943" i="116"/>
  <c r="P943" i="116"/>
  <c r="Q942" i="116"/>
  <c r="P942" i="116"/>
  <c r="Q941" i="116"/>
  <c r="P941" i="116"/>
  <c r="Q940" i="116"/>
  <c r="P940" i="116"/>
  <c r="Q939" i="116"/>
  <c r="P939" i="116"/>
  <c r="Q938" i="116"/>
  <c r="P938" i="116"/>
  <c r="Q937" i="116"/>
  <c r="P937" i="116"/>
  <c r="Q936" i="116"/>
  <c r="P936" i="116"/>
  <c r="Q935" i="116"/>
  <c r="P935" i="116"/>
  <c r="Q934" i="116"/>
  <c r="P934" i="116"/>
  <c r="Q933" i="116"/>
  <c r="P933" i="116"/>
  <c r="Q932" i="116"/>
  <c r="P932" i="116"/>
  <c r="Q931" i="116"/>
  <c r="P931" i="116"/>
  <c r="Q930" i="116"/>
  <c r="P930" i="116"/>
  <c r="Q929" i="116"/>
  <c r="P929" i="116"/>
  <c r="Q928" i="116"/>
  <c r="P928" i="116"/>
  <c r="Q927" i="116"/>
  <c r="P927" i="116"/>
  <c r="Q926" i="116"/>
  <c r="P926" i="116"/>
  <c r="Q925" i="116"/>
  <c r="P925" i="116"/>
  <c r="Q924" i="116"/>
  <c r="P924" i="116"/>
  <c r="Q923" i="116"/>
  <c r="P923" i="116"/>
  <c r="Q922" i="116"/>
  <c r="P922" i="116"/>
  <c r="Q921" i="116"/>
  <c r="P921" i="116"/>
  <c r="Q920" i="116"/>
  <c r="P920" i="116"/>
  <c r="Q919" i="116"/>
  <c r="P919" i="116"/>
  <c r="Q918" i="116"/>
  <c r="P918" i="116"/>
  <c r="Q917" i="116"/>
  <c r="P917" i="116"/>
  <c r="Q916" i="116"/>
  <c r="P916" i="116"/>
  <c r="Q915" i="116"/>
  <c r="P915" i="116"/>
  <c r="Q914" i="116"/>
  <c r="P914" i="116"/>
  <c r="Q913" i="116"/>
  <c r="P913" i="116"/>
  <c r="Q912" i="116"/>
  <c r="P912" i="116"/>
  <c r="Q911" i="116"/>
  <c r="P911" i="116"/>
  <c r="Q910" i="116"/>
  <c r="P910" i="116"/>
  <c r="Q909" i="116"/>
  <c r="P909" i="116"/>
  <c r="Q908" i="116"/>
  <c r="P908" i="116"/>
  <c r="Q907" i="116"/>
  <c r="P907" i="116"/>
  <c r="Q906" i="116"/>
  <c r="P906" i="116"/>
  <c r="Q905" i="116"/>
  <c r="P905" i="116"/>
  <c r="Q904" i="116"/>
  <c r="P904" i="116"/>
  <c r="Q903" i="116"/>
  <c r="P903" i="116"/>
  <c r="Q902" i="116"/>
  <c r="P902" i="116"/>
  <c r="Q901" i="116"/>
  <c r="P901" i="116"/>
  <c r="Q900" i="116"/>
  <c r="P900" i="116"/>
  <c r="Q899" i="116"/>
  <c r="P899" i="116"/>
  <c r="Q898" i="116"/>
  <c r="P898" i="116"/>
  <c r="Q897" i="116"/>
  <c r="P897" i="116"/>
  <c r="Q896" i="116"/>
  <c r="P896" i="116"/>
  <c r="Q895" i="116"/>
  <c r="P895" i="116"/>
  <c r="Q894" i="116"/>
  <c r="P894" i="116"/>
  <c r="Q893" i="116"/>
  <c r="P893" i="116"/>
  <c r="Q892" i="116"/>
  <c r="P892" i="116"/>
  <c r="Q891" i="116"/>
  <c r="P891" i="116"/>
  <c r="Q890" i="116"/>
  <c r="P890" i="116"/>
  <c r="Q889" i="116"/>
  <c r="P889" i="116"/>
  <c r="Q888" i="116"/>
  <c r="P888" i="116"/>
  <c r="Q887" i="116"/>
  <c r="P887" i="116"/>
  <c r="Q886" i="116"/>
  <c r="P886" i="116"/>
  <c r="Q885" i="116"/>
  <c r="P885" i="116"/>
  <c r="Q884" i="116"/>
  <c r="P884" i="116"/>
  <c r="Q883" i="116"/>
  <c r="P883" i="116"/>
  <c r="Q882" i="116"/>
  <c r="P882" i="116"/>
  <c r="Q881" i="116"/>
  <c r="P881" i="116"/>
  <c r="Q880" i="116"/>
  <c r="P880" i="116"/>
  <c r="Q879" i="116"/>
  <c r="P879" i="116"/>
  <c r="Q878" i="116"/>
  <c r="P878" i="116"/>
  <c r="Q877" i="116"/>
  <c r="P877" i="116"/>
  <c r="Q876" i="116"/>
  <c r="P876" i="116"/>
  <c r="Q875" i="116"/>
  <c r="P875" i="116"/>
  <c r="Q874" i="116"/>
  <c r="P874" i="116"/>
  <c r="Q873" i="116"/>
  <c r="P873" i="116"/>
  <c r="Q872" i="116"/>
  <c r="P872" i="116"/>
  <c r="Q871" i="116"/>
  <c r="P871" i="116"/>
  <c r="Q870" i="116"/>
  <c r="P870" i="116"/>
  <c r="Q869" i="116"/>
  <c r="P869" i="116"/>
  <c r="Q868" i="116"/>
  <c r="P868" i="116"/>
  <c r="Q867" i="116"/>
  <c r="P867" i="116"/>
  <c r="Q866" i="116"/>
  <c r="P866" i="116"/>
  <c r="Q865" i="116"/>
  <c r="P865" i="116"/>
  <c r="Q864" i="116"/>
  <c r="P864" i="116"/>
  <c r="Q863" i="116"/>
  <c r="P863" i="116"/>
  <c r="Q862" i="116"/>
  <c r="P862" i="116"/>
  <c r="Q861" i="116"/>
  <c r="P861" i="116"/>
  <c r="Q860" i="116"/>
  <c r="P860" i="116"/>
  <c r="Q859" i="116"/>
  <c r="P859" i="116"/>
  <c r="Q858" i="116"/>
  <c r="P858" i="116"/>
  <c r="Q857" i="116"/>
  <c r="P857" i="116"/>
  <c r="Q856" i="116"/>
  <c r="P856" i="116"/>
  <c r="Q855" i="116"/>
  <c r="P855" i="116"/>
  <c r="Q854" i="116"/>
  <c r="P854" i="116"/>
  <c r="Q853" i="116"/>
  <c r="P853" i="116"/>
  <c r="Q852" i="116"/>
  <c r="P852" i="116"/>
  <c r="Q851" i="116"/>
  <c r="P851" i="116"/>
  <c r="Q850" i="116"/>
  <c r="P850" i="116"/>
  <c r="Q849" i="116"/>
  <c r="P849" i="116"/>
  <c r="Q848" i="116"/>
  <c r="P848" i="116"/>
  <c r="Q847" i="116"/>
  <c r="P847" i="116"/>
  <c r="Q846" i="116"/>
  <c r="P846" i="116"/>
  <c r="Q845" i="116"/>
  <c r="P845" i="116"/>
  <c r="Q844" i="116"/>
  <c r="P844" i="116"/>
  <c r="Q843" i="116"/>
  <c r="P843" i="116"/>
  <c r="Q842" i="116"/>
  <c r="P842" i="116"/>
  <c r="Q841" i="116"/>
  <c r="P841" i="116"/>
  <c r="Q840" i="116"/>
  <c r="P840" i="116"/>
  <c r="Q839" i="116"/>
  <c r="P839" i="116"/>
  <c r="Q838" i="116"/>
  <c r="P838" i="116"/>
  <c r="Q837" i="116"/>
  <c r="P837" i="116"/>
  <c r="Q836" i="116"/>
  <c r="P836" i="116"/>
  <c r="Q835" i="116"/>
  <c r="P835" i="116"/>
  <c r="Q834" i="116"/>
  <c r="P834" i="116"/>
  <c r="Q833" i="116"/>
  <c r="P833" i="116"/>
  <c r="Q832" i="116"/>
  <c r="P832" i="116"/>
  <c r="Q831" i="116"/>
  <c r="P831" i="116"/>
  <c r="Q830" i="116"/>
  <c r="P830" i="116"/>
  <c r="Q829" i="116"/>
  <c r="P829" i="116"/>
  <c r="Q828" i="116"/>
  <c r="P828" i="116"/>
  <c r="Q827" i="116"/>
  <c r="P827" i="116"/>
  <c r="Q826" i="116"/>
  <c r="P826" i="116"/>
  <c r="Q825" i="116"/>
  <c r="P825" i="116"/>
  <c r="Q824" i="116"/>
  <c r="P824" i="116"/>
  <c r="Q823" i="116"/>
  <c r="P823" i="116"/>
  <c r="Q822" i="116"/>
  <c r="P822" i="116"/>
  <c r="Q821" i="116"/>
  <c r="P821" i="116"/>
  <c r="Q820" i="116"/>
  <c r="P820" i="116"/>
  <c r="Q819" i="116"/>
  <c r="P819" i="116"/>
  <c r="Q818" i="116"/>
  <c r="P818" i="116"/>
  <c r="Q817" i="116"/>
  <c r="P817" i="116"/>
  <c r="Q816" i="116"/>
  <c r="P816" i="116"/>
  <c r="Q815" i="116"/>
  <c r="P815" i="116"/>
  <c r="Q814" i="116"/>
  <c r="P814" i="116"/>
  <c r="Q813" i="116"/>
  <c r="P813" i="116"/>
  <c r="Q812" i="116"/>
  <c r="P812" i="116"/>
  <c r="Q811" i="116"/>
  <c r="P811" i="116"/>
  <c r="Q810" i="116"/>
  <c r="P810" i="116"/>
  <c r="Q809" i="116"/>
  <c r="P809" i="116"/>
  <c r="Q808" i="116"/>
  <c r="P808" i="116"/>
  <c r="Q807" i="116"/>
  <c r="P807" i="116"/>
  <c r="Q806" i="116"/>
  <c r="P806" i="116"/>
  <c r="Q805" i="116"/>
  <c r="P805" i="116"/>
  <c r="Q804" i="116"/>
  <c r="P804" i="116"/>
  <c r="Q803" i="116"/>
  <c r="P803" i="116"/>
  <c r="Q802" i="116"/>
  <c r="P802" i="116"/>
  <c r="Q801" i="116"/>
  <c r="P801" i="116"/>
  <c r="Q800" i="116"/>
  <c r="P800" i="116"/>
  <c r="Q799" i="116"/>
  <c r="P799" i="116"/>
  <c r="Q798" i="116"/>
  <c r="P798" i="116"/>
  <c r="Q797" i="116"/>
  <c r="P797" i="116"/>
  <c r="Q796" i="116"/>
  <c r="P796" i="116"/>
  <c r="Q795" i="116"/>
  <c r="P795" i="116"/>
  <c r="Q794" i="116"/>
  <c r="P794" i="116"/>
  <c r="Q793" i="116"/>
  <c r="P793" i="116"/>
  <c r="Q792" i="116"/>
  <c r="P792" i="116"/>
  <c r="Q791" i="116"/>
  <c r="P791" i="116"/>
  <c r="Q790" i="116"/>
  <c r="P790" i="116"/>
  <c r="Q789" i="116"/>
  <c r="P789" i="116"/>
  <c r="Q788" i="116"/>
  <c r="P788" i="116"/>
  <c r="Q787" i="116"/>
  <c r="P787" i="116"/>
  <c r="Q786" i="116"/>
  <c r="P786" i="116"/>
  <c r="Q785" i="116"/>
  <c r="P785" i="116"/>
  <c r="Q784" i="116"/>
  <c r="P784" i="116"/>
  <c r="Q783" i="116"/>
  <c r="P783" i="116"/>
  <c r="Q782" i="116"/>
  <c r="P782" i="116"/>
  <c r="Q781" i="116"/>
  <c r="P781" i="116"/>
  <c r="Q780" i="116"/>
  <c r="P780" i="116"/>
  <c r="Q779" i="116"/>
  <c r="P779" i="116"/>
  <c r="Q778" i="116"/>
  <c r="P778" i="116"/>
  <c r="Q777" i="116"/>
  <c r="P777" i="116"/>
  <c r="Q776" i="116"/>
  <c r="P776" i="116"/>
  <c r="Q775" i="116"/>
  <c r="P775" i="116"/>
  <c r="Q774" i="116"/>
  <c r="P774" i="116"/>
  <c r="Q773" i="116"/>
  <c r="P773" i="116"/>
  <c r="Q772" i="116"/>
  <c r="P772" i="116"/>
  <c r="Q771" i="116"/>
  <c r="P771" i="116"/>
  <c r="Q770" i="116"/>
  <c r="P770" i="116"/>
  <c r="Q769" i="116"/>
  <c r="P769" i="116"/>
  <c r="Q768" i="116"/>
  <c r="P768" i="116"/>
  <c r="Q767" i="116"/>
  <c r="P767" i="116"/>
  <c r="Q766" i="116"/>
  <c r="P766" i="116"/>
  <c r="Q765" i="116"/>
  <c r="P765" i="116"/>
  <c r="Q764" i="116"/>
  <c r="P764" i="116"/>
  <c r="Q763" i="116"/>
  <c r="P763" i="116"/>
  <c r="Q762" i="116"/>
  <c r="P762" i="116"/>
  <c r="Q761" i="116"/>
  <c r="P761" i="116"/>
  <c r="Q760" i="116"/>
  <c r="P760" i="116"/>
  <c r="Q759" i="116"/>
  <c r="P759" i="116"/>
  <c r="Q758" i="116"/>
  <c r="P758" i="116"/>
  <c r="Q757" i="116"/>
  <c r="P757" i="116"/>
  <c r="Q756" i="116"/>
  <c r="P756" i="116"/>
  <c r="Q755" i="116"/>
  <c r="P755" i="116"/>
  <c r="Q754" i="116"/>
  <c r="P754" i="116"/>
  <c r="Q753" i="116"/>
  <c r="P753" i="116"/>
  <c r="Q752" i="116"/>
  <c r="P752" i="116"/>
  <c r="Q751" i="116"/>
  <c r="P751" i="116"/>
  <c r="Q750" i="116"/>
  <c r="P750" i="116"/>
  <c r="Q749" i="116"/>
  <c r="P749" i="116"/>
  <c r="Q748" i="116"/>
  <c r="P748" i="116"/>
  <c r="Q747" i="116"/>
  <c r="P747" i="116"/>
  <c r="Q746" i="116"/>
  <c r="P746" i="116"/>
  <c r="Q745" i="116"/>
  <c r="P745" i="116"/>
  <c r="Q744" i="116"/>
  <c r="P744" i="116"/>
  <c r="Q743" i="116"/>
  <c r="P743" i="116"/>
  <c r="Q742" i="116"/>
  <c r="P742" i="116"/>
  <c r="Q741" i="116"/>
  <c r="P741" i="116"/>
  <c r="Q740" i="116"/>
  <c r="P740" i="116"/>
  <c r="Q739" i="116"/>
  <c r="P739" i="116"/>
  <c r="Q738" i="116"/>
  <c r="P738" i="116"/>
  <c r="Q737" i="116"/>
  <c r="P737" i="116"/>
  <c r="Q736" i="116"/>
  <c r="P736" i="116"/>
  <c r="Q735" i="116"/>
  <c r="P735" i="116"/>
  <c r="Q734" i="116"/>
  <c r="P734" i="116"/>
  <c r="Q733" i="116"/>
  <c r="P733" i="116"/>
  <c r="Q732" i="116"/>
  <c r="P732" i="116"/>
  <c r="Q731" i="116"/>
  <c r="P731" i="116"/>
  <c r="Q730" i="116"/>
  <c r="AS6" i="116" s="1"/>
  <c r="P730" i="116"/>
  <c r="Q729" i="116"/>
  <c r="P729" i="116"/>
  <c r="Q728" i="116"/>
  <c r="P728" i="116"/>
  <c r="Q727" i="116"/>
  <c r="P727" i="116"/>
  <c r="Q726" i="116"/>
  <c r="P726" i="116"/>
  <c r="Q725" i="116"/>
  <c r="P725" i="116"/>
  <c r="Q724" i="116"/>
  <c r="P724" i="116"/>
  <c r="Q723" i="116"/>
  <c r="P723" i="116"/>
  <c r="Q722" i="116"/>
  <c r="P722" i="116"/>
  <c r="Q721" i="116"/>
  <c r="P721" i="116"/>
  <c r="Q720" i="116"/>
  <c r="P720" i="116"/>
  <c r="Q719" i="116"/>
  <c r="P719" i="116"/>
  <c r="Q718" i="116"/>
  <c r="P718" i="116"/>
  <c r="Q717" i="116"/>
  <c r="P717" i="116"/>
  <c r="Q716" i="116"/>
  <c r="P716" i="116"/>
  <c r="Q715" i="116"/>
  <c r="P715" i="116"/>
  <c r="Q714" i="116"/>
  <c r="P714" i="116"/>
  <c r="Q713" i="116"/>
  <c r="P713" i="116"/>
  <c r="Q712" i="116"/>
  <c r="P712" i="116"/>
  <c r="Q711" i="116"/>
  <c r="P711" i="116"/>
  <c r="Q710" i="116"/>
  <c r="P710" i="116"/>
  <c r="Q709" i="116"/>
  <c r="P709" i="116"/>
  <c r="Q708" i="116"/>
  <c r="P708" i="116"/>
  <c r="Q707" i="116"/>
  <c r="P707" i="116"/>
  <c r="Q706" i="116"/>
  <c r="P706" i="116"/>
  <c r="Q705" i="116"/>
  <c r="P705" i="116"/>
  <c r="Q704" i="116"/>
  <c r="P704" i="116"/>
  <c r="Q703" i="116"/>
  <c r="P703" i="116"/>
  <c r="Q702" i="116"/>
  <c r="P702" i="116"/>
  <c r="Q701" i="116"/>
  <c r="P701" i="116"/>
  <c r="Q700" i="116"/>
  <c r="P700" i="116"/>
  <c r="Q699" i="116"/>
  <c r="P699" i="116"/>
  <c r="Q698" i="116"/>
  <c r="P698" i="116"/>
  <c r="Q697" i="116"/>
  <c r="P697" i="116"/>
  <c r="Q696" i="116"/>
  <c r="P696" i="116"/>
  <c r="Q695" i="116"/>
  <c r="P695" i="116"/>
  <c r="Q694" i="116"/>
  <c r="P694" i="116"/>
  <c r="Q693" i="116"/>
  <c r="P693" i="116"/>
  <c r="Q692" i="116"/>
  <c r="P692" i="116"/>
  <c r="Q691" i="116"/>
  <c r="P691" i="116"/>
  <c r="Q690" i="116"/>
  <c r="P690" i="116"/>
  <c r="Q689" i="116"/>
  <c r="P689" i="116"/>
  <c r="Q688" i="116"/>
  <c r="P688" i="116"/>
  <c r="Q687" i="116"/>
  <c r="P687" i="116"/>
  <c r="Q686" i="116"/>
  <c r="P686" i="116"/>
  <c r="Q685" i="116"/>
  <c r="P685" i="116"/>
  <c r="Q684" i="116"/>
  <c r="P684" i="116"/>
  <c r="Q683" i="116"/>
  <c r="P683" i="116"/>
  <c r="Q682" i="116"/>
  <c r="P682" i="116"/>
  <c r="Q681" i="116"/>
  <c r="P681" i="116"/>
  <c r="Q680" i="116"/>
  <c r="P680" i="116"/>
  <c r="Q679" i="116"/>
  <c r="P679" i="116"/>
  <c r="Q678" i="116"/>
  <c r="P678" i="116"/>
  <c r="Q677" i="116"/>
  <c r="P677" i="116"/>
  <c r="Q676" i="116"/>
  <c r="P676" i="116"/>
  <c r="Q675" i="116"/>
  <c r="P675" i="116"/>
  <c r="Q674" i="116"/>
  <c r="P674" i="116"/>
  <c r="Q673" i="116"/>
  <c r="P673" i="116"/>
  <c r="Q672" i="116"/>
  <c r="P672" i="116"/>
  <c r="Q671" i="116"/>
  <c r="P671" i="116"/>
  <c r="Q670" i="116"/>
  <c r="P670" i="116"/>
  <c r="Q669" i="116"/>
  <c r="P669" i="116"/>
  <c r="Q668" i="116"/>
  <c r="P668" i="116"/>
  <c r="Q667" i="116"/>
  <c r="P667" i="116"/>
  <c r="Q666" i="116"/>
  <c r="P666" i="116"/>
  <c r="Q665" i="116"/>
  <c r="P665" i="116"/>
  <c r="Q664" i="116"/>
  <c r="P664" i="116"/>
  <c r="Q663" i="116"/>
  <c r="P663" i="116"/>
  <c r="Q662" i="116"/>
  <c r="P662" i="116"/>
  <c r="Q661" i="116"/>
  <c r="P661" i="116"/>
  <c r="Q660" i="116"/>
  <c r="P660" i="116"/>
  <c r="Q659" i="116"/>
  <c r="P659" i="116"/>
  <c r="Q658" i="116"/>
  <c r="P658" i="116"/>
  <c r="Q657" i="116"/>
  <c r="P657" i="116"/>
  <c r="Q656" i="116"/>
  <c r="P656" i="116"/>
  <c r="Q655" i="116"/>
  <c r="P655" i="116"/>
  <c r="Q654" i="116"/>
  <c r="P654" i="116"/>
  <c r="Q653" i="116"/>
  <c r="P653" i="116"/>
  <c r="Q652" i="116"/>
  <c r="P652" i="116"/>
  <c r="Q651" i="116"/>
  <c r="P651" i="116"/>
  <c r="Q650" i="116"/>
  <c r="P650" i="116"/>
  <c r="Q649" i="116"/>
  <c r="P649" i="116"/>
  <c r="Q648" i="116"/>
  <c r="P648" i="116"/>
  <c r="Q647" i="116"/>
  <c r="P647" i="116"/>
  <c r="Q646" i="116"/>
  <c r="P646" i="116"/>
  <c r="Q645" i="116"/>
  <c r="P645" i="116"/>
  <c r="Q644" i="116"/>
  <c r="P644" i="116"/>
  <c r="Q643" i="116"/>
  <c r="P643" i="116"/>
  <c r="Q642" i="116"/>
  <c r="P642" i="116"/>
  <c r="Q641" i="116"/>
  <c r="P641" i="116"/>
  <c r="Q640" i="116"/>
  <c r="P640" i="116"/>
  <c r="Q639" i="116"/>
  <c r="P639" i="116"/>
  <c r="Q638" i="116"/>
  <c r="P638" i="116"/>
  <c r="Q637" i="116"/>
  <c r="P637" i="116"/>
  <c r="Q636" i="116"/>
  <c r="P636" i="116"/>
  <c r="Q635" i="116"/>
  <c r="P635" i="116"/>
  <c r="Q634" i="116"/>
  <c r="P634" i="116"/>
  <c r="Q633" i="116"/>
  <c r="P633" i="116"/>
  <c r="Q632" i="116"/>
  <c r="P632" i="116"/>
  <c r="Q631" i="116"/>
  <c r="P631" i="116"/>
  <c r="Q630" i="116"/>
  <c r="P630" i="116"/>
  <c r="Q629" i="116"/>
  <c r="P629" i="116"/>
  <c r="Q628" i="116"/>
  <c r="P628" i="116"/>
  <c r="Q627" i="116"/>
  <c r="P627" i="116"/>
  <c r="Q626" i="116"/>
  <c r="P626" i="116"/>
  <c r="Q625" i="116"/>
  <c r="P625" i="116"/>
  <c r="Q624" i="116"/>
  <c r="P624" i="116"/>
  <c r="Q623" i="116"/>
  <c r="P623" i="116"/>
  <c r="Q622" i="116"/>
  <c r="P622" i="116"/>
  <c r="Q621" i="116"/>
  <c r="P621" i="116"/>
  <c r="Q620" i="116"/>
  <c r="P620" i="116"/>
  <c r="Q619" i="116"/>
  <c r="P619" i="116"/>
  <c r="Q618" i="116"/>
  <c r="P618" i="116"/>
  <c r="Q617" i="116"/>
  <c r="P617" i="116"/>
  <c r="Q616" i="116"/>
  <c r="P616" i="116"/>
  <c r="Q615" i="116"/>
  <c r="P615" i="116"/>
  <c r="Q614" i="116"/>
  <c r="P614" i="116"/>
  <c r="Q613" i="116"/>
  <c r="P613" i="116"/>
  <c r="Q612" i="116"/>
  <c r="P612" i="116"/>
  <c r="Q611" i="116"/>
  <c r="P611" i="116"/>
  <c r="Q610" i="116"/>
  <c r="P610" i="116"/>
  <c r="Q609" i="116"/>
  <c r="P609" i="116"/>
  <c r="Q608" i="116"/>
  <c r="P608" i="116"/>
  <c r="Q607" i="116"/>
  <c r="P607" i="116"/>
  <c r="Q606" i="116"/>
  <c r="P606" i="116"/>
  <c r="Q605" i="116"/>
  <c r="P605" i="116"/>
  <c r="Q604" i="116"/>
  <c r="P604" i="116"/>
  <c r="Q603" i="116"/>
  <c r="P603" i="116"/>
  <c r="Q602" i="116"/>
  <c r="P602" i="116"/>
  <c r="Q601" i="116"/>
  <c r="P601" i="116"/>
  <c r="Q600" i="116"/>
  <c r="P600" i="116"/>
  <c r="Q599" i="116"/>
  <c r="P599" i="116"/>
  <c r="Q598" i="116"/>
  <c r="P598" i="116"/>
  <c r="Q597" i="116"/>
  <c r="P597" i="116"/>
  <c r="Q596" i="116"/>
  <c r="P596" i="116"/>
  <c r="Q595" i="116"/>
  <c r="P595" i="116"/>
  <c r="Q594" i="116"/>
  <c r="P594" i="116"/>
  <c r="Q593" i="116"/>
  <c r="P593" i="116"/>
  <c r="Q592" i="116"/>
  <c r="P592" i="116"/>
  <c r="Q591" i="116"/>
  <c r="P591" i="116"/>
  <c r="Q590" i="116"/>
  <c r="P590" i="116"/>
  <c r="Q589" i="116"/>
  <c r="P589" i="116"/>
  <c r="Q588" i="116"/>
  <c r="P588" i="116"/>
  <c r="Q587" i="116"/>
  <c r="P587" i="116"/>
  <c r="Q586" i="116"/>
  <c r="P586" i="116"/>
  <c r="Q585" i="116"/>
  <c r="P585" i="116"/>
  <c r="Q584" i="116"/>
  <c r="P584" i="116"/>
  <c r="Q583" i="116"/>
  <c r="P583" i="116"/>
  <c r="Q582" i="116"/>
  <c r="P582" i="116"/>
  <c r="Q581" i="116"/>
  <c r="P581" i="116"/>
  <c r="Q580" i="116"/>
  <c r="P580" i="116"/>
  <c r="Q579" i="116"/>
  <c r="P579" i="116"/>
  <c r="Q578" i="116"/>
  <c r="P578" i="116"/>
  <c r="Q577" i="116"/>
  <c r="P577" i="116"/>
  <c r="Q576" i="116"/>
  <c r="P576" i="116"/>
  <c r="Q575" i="116"/>
  <c r="P575" i="116"/>
  <c r="Q574" i="116"/>
  <c r="P574" i="116"/>
  <c r="Q573" i="116"/>
  <c r="P573" i="116"/>
  <c r="Q572" i="116"/>
  <c r="P572" i="116"/>
  <c r="Q571" i="116"/>
  <c r="P571" i="116"/>
  <c r="Q570" i="116"/>
  <c r="P570" i="116"/>
  <c r="Q569" i="116"/>
  <c r="P569" i="116"/>
  <c r="Q568" i="116"/>
  <c r="P568" i="116"/>
  <c r="Q567" i="116"/>
  <c r="P567" i="116"/>
  <c r="Q566" i="116"/>
  <c r="P566" i="116"/>
  <c r="Q565" i="116"/>
  <c r="P565" i="116"/>
  <c r="Q564" i="116"/>
  <c r="P564" i="116"/>
  <c r="Q563" i="116"/>
  <c r="P563" i="116"/>
  <c r="Q562" i="116"/>
  <c r="P562" i="116"/>
  <c r="Q561" i="116"/>
  <c r="P561" i="116"/>
  <c r="Q560" i="116"/>
  <c r="P560" i="116"/>
  <c r="Q559" i="116"/>
  <c r="P559" i="116"/>
  <c r="Q558" i="116"/>
  <c r="P558" i="116"/>
  <c r="Q557" i="116"/>
  <c r="P557" i="116"/>
  <c r="Q556" i="116"/>
  <c r="P556" i="116"/>
  <c r="Q555" i="116"/>
  <c r="P555" i="116"/>
  <c r="Q554" i="116"/>
  <c r="P554" i="116"/>
  <c r="Q553" i="116"/>
  <c r="P553" i="116"/>
  <c r="Q552" i="116"/>
  <c r="P552" i="116"/>
  <c r="Q551" i="116"/>
  <c r="P551" i="116"/>
  <c r="Q550" i="116"/>
  <c r="P550" i="116"/>
  <c r="Q549" i="116"/>
  <c r="P549" i="116"/>
  <c r="Q548" i="116"/>
  <c r="P548" i="116"/>
  <c r="Q547" i="116"/>
  <c r="P547" i="116"/>
  <c r="Q546" i="116"/>
  <c r="P546" i="116"/>
  <c r="Q545" i="116"/>
  <c r="P545" i="116"/>
  <c r="Q544" i="116"/>
  <c r="P544" i="116"/>
  <c r="Q543" i="116"/>
  <c r="P543" i="116"/>
  <c r="Q542" i="116"/>
  <c r="P542" i="116"/>
  <c r="Q541" i="116"/>
  <c r="P541" i="116"/>
  <c r="Q540" i="116"/>
  <c r="P540" i="116"/>
  <c r="Q539" i="116"/>
  <c r="P539" i="116"/>
  <c r="Q538" i="116"/>
  <c r="P538" i="116"/>
  <c r="Q537" i="116"/>
  <c r="P537" i="116"/>
  <c r="Q536" i="116"/>
  <c r="P536" i="116"/>
  <c r="Q535" i="116"/>
  <c r="P535" i="116"/>
  <c r="Q534" i="116"/>
  <c r="P534" i="116"/>
  <c r="Q533" i="116"/>
  <c r="P533" i="116"/>
  <c r="Q532" i="116"/>
  <c r="P532" i="116"/>
  <c r="Q531" i="116"/>
  <c r="P531" i="116"/>
  <c r="Q530" i="116"/>
  <c r="P530" i="116"/>
  <c r="Q529" i="116"/>
  <c r="P529" i="116"/>
  <c r="Q528" i="116"/>
  <c r="P528" i="116"/>
  <c r="Q527" i="116"/>
  <c r="P527" i="116"/>
  <c r="Q526" i="116"/>
  <c r="P526" i="116"/>
  <c r="Q525" i="116"/>
  <c r="P525" i="116"/>
  <c r="Q524" i="116"/>
  <c r="P524" i="116"/>
  <c r="Q523" i="116"/>
  <c r="P523" i="116"/>
  <c r="Q522" i="116"/>
  <c r="P522" i="116"/>
  <c r="Q521" i="116"/>
  <c r="P521" i="116"/>
  <c r="Q520" i="116"/>
  <c r="P520" i="116"/>
  <c r="Q519" i="116"/>
  <c r="P519" i="116"/>
  <c r="Q518" i="116"/>
  <c r="P518" i="116"/>
  <c r="Q517" i="116"/>
  <c r="P517" i="116"/>
  <c r="Q516" i="116"/>
  <c r="P516" i="116"/>
  <c r="Q515" i="116"/>
  <c r="P515" i="116"/>
  <c r="Q514" i="116"/>
  <c r="P514" i="116"/>
  <c r="Q513" i="116"/>
  <c r="P513" i="116"/>
  <c r="Q512" i="116"/>
  <c r="P512" i="116"/>
  <c r="Q511" i="116"/>
  <c r="P511" i="116"/>
  <c r="Q510" i="116"/>
  <c r="P510" i="116"/>
  <c r="Q509" i="116"/>
  <c r="P509" i="116"/>
  <c r="Q508" i="116"/>
  <c r="P508" i="116"/>
  <c r="Q507" i="116"/>
  <c r="P507" i="116"/>
  <c r="Q506" i="116"/>
  <c r="P506" i="116"/>
  <c r="Q505" i="116"/>
  <c r="P505" i="116"/>
  <c r="Q504" i="116"/>
  <c r="P504" i="116"/>
  <c r="Q503" i="116"/>
  <c r="P503" i="116"/>
  <c r="Q502" i="116"/>
  <c r="P502" i="116"/>
  <c r="Q501" i="116"/>
  <c r="P501" i="116"/>
  <c r="Q500" i="116"/>
  <c r="P500" i="116"/>
  <c r="Q499" i="116"/>
  <c r="P499" i="116"/>
  <c r="Q498" i="116"/>
  <c r="P498" i="116"/>
  <c r="Q497" i="116"/>
  <c r="P497" i="116"/>
  <c r="Q496" i="116"/>
  <c r="P496" i="116"/>
  <c r="Q495" i="116"/>
  <c r="P495" i="116"/>
  <c r="Q494" i="116"/>
  <c r="P494" i="116"/>
  <c r="Q493" i="116"/>
  <c r="P493" i="116"/>
  <c r="Q492" i="116"/>
  <c r="P492" i="116"/>
  <c r="Q491" i="116"/>
  <c r="P491" i="116"/>
  <c r="Q490" i="116"/>
  <c r="P490" i="116"/>
  <c r="Q489" i="116"/>
  <c r="P489" i="116"/>
  <c r="Q488" i="116"/>
  <c r="P488" i="116"/>
  <c r="Q487" i="116"/>
  <c r="P487" i="116"/>
  <c r="Q486" i="116"/>
  <c r="P486" i="116"/>
  <c r="Q485" i="116"/>
  <c r="P485" i="116"/>
  <c r="Q484" i="116"/>
  <c r="P484" i="116"/>
  <c r="Q483" i="116"/>
  <c r="P483" i="116"/>
  <c r="Q482" i="116"/>
  <c r="P482" i="116"/>
  <c r="Q481" i="116"/>
  <c r="P481" i="116"/>
  <c r="Q480" i="116"/>
  <c r="P480" i="116"/>
  <c r="Q479" i="116"/>
  <c r="P479" i="116"/>
  <c r="Q478" i="116"/>
  <c r="P478" i="116"/>
  <c r="Q477" i="116"/>
  <c r="P477" i="116"/>
  <c r="Q476" i="116"/>
  <c r="P476" i="116"/>
  <c r="Q475" i="116"/>
  <c r="P475" i="116"/>
  <c r="Q474" i="116"/>
  <c r="P474" i="116"/>
  <c r="Q473" i="116"/>
  <c r="P473" i="116"/>
  <c r="Q472" i="116"/>
  <c r="P472" i="116"/>
  <c r="Q471" i="116"/>
  <c r="P471" i="116"/>
  <c r="Q470" i="116"/>
  <c r="P470" i="116"/>
  <c r="Q469" i="116"/>
  <c r="P469" i="116"/>
  <c r="Q468" i="116"/>
  <c r="P468" i="116"/>
  <c r="Q467" i="116"/>
  <c r="P467" i="116"/>
  <c r="Q466" i="116"/>
  <c r="P466" i="116"/>
  <c r="Q465" i="116"/>
  <c r="P465" i="116"/>
  <c r="Q464" i="116"/>
  <c r="P464" i="116"/>
  <c r="Q463" i="116"/>
  <c r="P463" i="116"/>
  <c r="Q462" i="116"/>
  <c r="P462" i="116"/>
  <c r="Q461" i="116"/>
  <c r="P461" i="116"/>
  <c r="Q460" i="116"/>
  <c r="P460" i="116"/>
  <c r="Q459" i="116"/>
  <c r="P459" i="116"/>
  <c r="Q458" i="116"/>
  <c r="P458" i="116"/>
  <c r="Q457" i="116"/>
  <c r="P457" i="116"/>
  <c r="Q456" i="116"/>
  <c r="P456" i="116"/>
  <c r="Q455" i="116"/>
  <c r="P455" i="116"/>
  <c r="Q454" i="116"/>
  <c r="P454" i="116"/>
  <c r="Q453" i="116"/>
  <c r="P453" i="116"/>
  <c r="Q452" i="116"/>
  <c r="P452" i="116"/>
  <c r="Q451" i="116"/>
  <c r="P451" i="116"/>
  <c r="Q450" i="116"/>
  <c r="P450" i="116"/>
  <c r="Q449" i="116"/>
  <c r="P449" i="116"/>
  <c r="Q448" i="116"/>
  <c r="P448" i="116"/>
  <c r="Q447" i="116"/>
  <c r="P447" i="116"/>
  <c r="Q446" i="116"/>
  <c r="P446" i="116"/>
  <c r="Q445" i="116"/>
  <c r="P445" i="116"/>
  <c r="Q444" i="116"/>
  <c r="P444" i="116"/>
  <c r="Q443" i="116"/>
  <c r="P443" i="116"/>
  <c r="Q442" i="116"/>
  <c r="P442" i="116"/>
  <c r="Q441" i="116"/>
  <c r="P441" i="116"/>
  <c r="Q440" i="116"/>
  <c r="P440" i="116"/>
  <c r="Q439" i="116"/>
  <c r="P439" i="116"/>
  <c r="Q438" i="116"/>
  <c r="P438" i="116"/>
  <c r="Q437" i="116"/>
  <c r="P437" i="116"/>
  <c r="Q436" i="116"/>
  <c r="P436" i="116"/>
  <c r="Q435" i="116"/>
  <c r="P435" i="116"/>
  <c r="Q434" i="116"/>
  <c r="P434" i="116"/>
  <c r="Q433" i="116"/>
  <c r="P433" i="116"/>
  <c r="Q432" i="116"/>
  <c r="P432" i="116"/>
  <c r="Q431" i="116"/>
  <c r="P431" i="116"/>
  <c r="Q430" i="116"/>
  <c r="AQ6" i="116" s="1"/>
  <c r="P430" i="116"/>
  <c r="Q429" i="116"/>
  <c r="P429" i="116"/>
  <c r="Q428" i="116"/>
  <c r="P428" i="116"/>
  <c r="Q427" i="116"/>
  <c r="P427" i="116"/>
  <c r="Q426" i="116"/>
  <c r="P426" i="116"/>
  <c r="Q425" i="116"/>
  <c r="P425" i="116"/>
  <c r="Q424" i="116"/>
  <c r="P424" i="116"/>
  <c r="Q423" i="116"/>
  <c r="P423" i="116"/>
  <c r="Q422" i="116"/>
  <c r="P422" i="116"/>
  <c r="Q421" i="116"/>
  <c r="P421" i="116"/>
  <c r="Q420" i="116"/>
  <c r="P420" i="116"/>
  <c r="Q419" i="116"/>
  <c r="P419" i="116"/>
  <c r="Q418" i="116"/>
  <c r="P418" i="116"/>
  <c r="Q417" i="116"/>
  <c r="P417" i="116"/>
  <c r="Q416" i="116"/>
  <c r="P416" i="116"/>
  <c r="Q415" i="116"/>
  <c r="P415" i="116"/>
  <c r="Q414" i="116"/>
  <c r="P414" i="116"/>
  <c r="Q413" i="116"/>
  <c r="P413" i="116"/>
  <c r="Q412" i="116"/>
  <c r="P412" i="116"/>
  <c r="Q411" i="116"/>
  <c r="P411" i="116"/>
  <c r="Q410" i="116"/>
  <c r="P410" i="116"/>
  <c r="Q409" i="116"/>
  <c r="P409" i="116"/>
  <c r="Q408" i="116"/>
  <c r="P408" i="116"/>
  <c r="Q407" i="116"/>
  <c r="P407" i="116"/>
  <c r="Q406" i="116"/>
  <c r="P406" i="116"/>
  <c r="Q405" i="116"/>
  <c r="P405" i="116"/>
  <c r="Q404" i="116"/>
  <c r="P404" i="116"/>
  <c r="Q403" i="116"/>
  <c r="P403" i="116"/>
  <c r="Q402" i="116"/>
  <c r="P402" i="116"/>
  <c r="Q401" i="116"/>
  <c r="P401" i="116"/>
  <c r="Q400" i="116"/>
  <c r="P400" i="116"/>
  <c r="Q399" i="116"/>
  <c r="P399" i="116"/>
  <c r="Q398" i="116"/>
  <c r="P398" i="116"/>
  <c r="Q397" i="116"/>
  <c r="P397" i="116"/>
  <c r="Q396" i="116"/>
  <c r="P396" i="116"/>
  <c r="Q395" i="116"/>
  <c r="P395" i="116"/>
  <c r="Q394" i="116"/>
  <c r="P394" i="116"/>
  <c r="Q393" i="116"/>
  <c r="P393" i="116"/>
  <c r="Q392" i="116"/>
  <c r="P392" i="116"/>
  <c r="Q391" i="116"/>
  <c r="P391" i="116"/>
  <c r="Q390" i="116"/>
  <c r="P390" i="116"/>
  <c r="Q389" i="116"/>
  <c r="P389" i="116"/>
  <c r="Q388" i="116"/>
  <c r="P388" i="116"/>
  <c r="Q387" i="116"/>
  <c r="P387" i="116"/>
  <c r="Q386" i="116"/>
  <c r="P386" i="116"/>
  <c r="Q385" i="116"/>
  <c r="P385" i="116"/>
  <c r="Q384" i="116"/>
  <c r="P384" i="116"/>
  <c r="Q383" i="116"/>
  <c r="P383" i="116"/>
  <c r="Q382" i="116"/>
  <c r="P382" i="116"/>
  <c r="Q381" i="116"/>
  <c r="P381" i="116"/>
  <c r="Q380" i="116"/>
  <c r="P380" i="116"/>
  <c r="Q379" i="116"/>
  <c r="P379" i="116"/>
  <c r="Q378" i="116"/>
  <c r="P378" i="116"/>
  <c r="Q377" i="116"/>
  <c r="P377" i="116"/>
  <c r="Q376" i="116"/>
  <c r="P376" i="116"/>
  <c r="Q375" i="116"/>
  <c r="P375" i="116"/>
  <c r="Q374" i="116"/>
  <c r="P374" i="116"/>
  <c r="Q373" i="116"/>
  <c r="P373" i="116"/>
  <c r="Q372" i="116"/>
  <c r="P372" i="116"/>
  <c r="Q371" i="116"/>
  <c r="P371" i="116"/>
  <c r="Q370" i="116"/>
  <c r="P370" i="116"/>
  <c r="Q369" i="116"/>
  <c r="P369" i="116"/>
  <c r="Q368" i="116"/>
  <c r="P368" i="116"/>
  <c r="Q367" i="116"/>
  <c r="P367" i="116"/>
  <c r="Q366" i="116"/>
  <c r="P366" i="116"/>
  <c r="Q365" i="116"/>
  <c r="P365" i="116"/>
  <c r="Q364" i="116"/>
  <c r="P364" i="116"/>
  <c r="Q363" i="116"/>
  <c r="P363" i="116"/>
  <c r="Q362" i="116"/>
  <c r="P362" i="116"/>
  <c r="Q361" i="116"/>
  <c r="P361" i="116"/>
  <c r="Q360" i="116"/>
  <c r="P360" i="116"/>
  <c r="Q359" i="116"/>
  <c r="P359" i="116"/>
  <c r="Q358" i="116"/>
  <c r="P358" i="116"/>
  <c r="Q357" i="116"/>
  <c r="P357" i="116"/>
  <c r="Q356" i="116"/>
  <c r="P356" i="116"/>
  <c r="Q355" i="116"/>
  <c r="P355" i="116"/>
  <c r="Q354" i="116"/>
  <c r="P354" i="116"/>
  <c r="Q353" i="116"/>
  <c r="P353" i="116"/>
  <c r="Q352" i="116"/>
  <c r="P352" i="116"/>
  <c r="Q351" i="116"/>
  <c r="P351" i="116"/>
  <c r="Q350" i="116"/>
  <c r="P350" i="116"/>
  <c r="Q349" i="116"/>
  <c r="P349" i="116"/>
  <c r="Q348" i="116"/>
  <c r="P348" i="116"/>
  <c r="Q347" i="116"/>
  <c r="P347" i="116"/>
  <c r="Q346" i="116"/>
  <c r="P346" i="116"/>
  <c r="Q345" i="116"/>
  <c r="P345" i="116"/>
  <c r="Q344" i="116"/>
  <c r="P344" i="116"/>
  <c r="Q343" i="116"/>
  <c r="P343" i="116"/>
  <c r="Q342" i="116"/>
  <c r="P342" i="116"/>
  <c r="Q341" i="116"/>
  <c r="P341" i="116"/>
  <c r="Q340" i="116"/>
  <c r="P340" i="116"/>
  <c r="Q339" i="116"/>
  <c r="P339" i="116"/>
  <c r="Q338" i="116"/>
  <c r="P338" i="116"/>
  <c r="Q337" i="116"/>
  <c r="P337" i="116"/>
  <c r="Q336" i="116"/>
  <c r="P336" i="116"/>
  <c r="Q335" i="116"/>
  <c r="P335" i="116"/>
  <c r="Q334" i="116"/>
  <c r="P334" i="116"/>
  <c r="Q333" i="116"/>
  <c r="P333" i="116"/>
  <c r="Q332" i="116"/>
  <c r="P332" i="116"/>
  <c r="Q331" i="116"/>
  <c r="P331" i="116"/>
  <c r="Q330" i="116"/>
  <c r="P330" i="116"/>
  <c r="Q329" i="116"/>
  <c r="P329" i="116"/>
  <c r="Q328" i="116"/>
  <c r="P328" i="116"/>
  <c r="Q327" i="116"/>
  <c r="P327" i="116"/>
  <c r="Q326" i="116"/>
  <c r="P326" i="116"/>
  <c r="Q325" i="116"/>
  <c r="P325" i="116"/>
  <c r="Q324" i="116"/>
  <c r="P324" i="116"/>
  <c r="Q323" i="116"/>
  <c r="P323" i="116"/>
  <c r="Q322" i="116"/>
  <c r="P322" i="116"/>
  <c r="Q321" i="116"/>
  <c r="P321" i="116"/>
  <c r="Q320" i="116"/>
  <c r="P320" i="116"/>
  <c r="Q319" i="116"/>
  <c r="P319" i="116"/>
  <c r="Q318" i="116"/>
  <c r="P318" i="116"/>
  <c r="Q317" i="116"/>
  <c r="P317" i="116"/>
  <c r="Q316" i="116"/>
  <c r="P316" i="116"/>
  <c r="Q315" i="116"/>
  <c r="P315" i="116"/>
  <c r="Q314" i="116"/>
  <c r="P314" i="116"/>
  <c r="Q313" i="116"/>
  <c r="P313" i="116"/>
  <c r="Q312" i="116"/>
  <c r="P312" i="116"/>
  <c r="Q311" i="116"/>
  <c r="P311" i="116"/>
  <c r="Q310" i="116"/>
  <c r="P310" i="116"/>
  <c r="Q309" i="116"/>
  <c r="P309" i="116"/>
  <c r="Q308" i="116"/>
  <c r="P308" i="116"/>
  <c r="Q307" i="116"/>
  <c r="P307" i="116"/>
  <c r="Q306" i="116"/>
  <c r="P306" i="116"/>
  <c r="Q305" i="116"/>
  <c r="P305" i="116"/>
  <c r="Q304" i="116"/>
  <c r="P304" i="116"/>
  <c r="Q303" i="116"/>
  <c r="P303" i="116"/>
  <c r="Q302" i="116"/>
  <c r="P302" i="116"/>
  <c r="Q301" i="116"/>
  <c r="P301" i="116"/>
  <c r="Q300" i="116"/>
  <c r="P300" i="116"/>
  <c r="Q299" i="116"/>
  <c r="P299" i="116"/>
  <c r="Q298" i="116"/>
  <c r="P298" i="116"/>
  <c r="Q297" i="116"/>
  <c r="P297" i="116"/>
  <c r="Q296" i="116"/>
  <c r="P296" i="116"/>
  <c r="Q295" i="116"/>
  <c r="P295" i="116"/>
  <c r="Q294" i="116"/>
  <c r="P294" i="116"/>
  <c r="Q293" i="116"/>
  <c r="P293" i="116"/>
  <c r="Q292" i="116"/>
  <c r="P292" i="116"/>
  <c r="Q291" i="116"/>
  <c r="P291" i="116"/>
  <c r="Q290" i="116"/>
  <c r="P290" i="116"/>
  <c r="Q289" i="116"/>
  <c r="P289" i="116"/>
  <c r="Q288" i="116"/>
  <c r="P288" i="116"/>
  <c r="Q287" i="116"/>
  <c r="P287" i="116"/>
  <c r="Q286" i="116"/>
  <c r="P286" i="116"/>
  <c r="Q285" i="116"/>
  <c r="P285" i="116"/>
  <c r="Q284" i="116"/>
  <c r="P284" i="116"/>
  <c r="Q283" i="116"/>
  <c r="P283" i="116"/>
  <c r="Q282" i="116"/>
  <c r="P282" i="116"/>
  <c r="Q281" i="116"/>
  <c r="P281" i="116"/>
  <c r="Q280" i="116"/>
  <c r="P280" i="116"/>
  <c r="Q279" i="116"/>
  <c r="P279" i="116"/>
  <c r="Q278" i="116"/>
  <c r="P278" i="116"/>
  <c r="Q277" i="116"/>
  <c r="P277" i="116"/>
  <c r="Q276" i="116"/>
  <c r="P276" i="116"/>
  <c r="Q275" i="116"/>
  <c r="P275" i="116"/>
  <c r="Q274" i="116"/>
  <c r="P274" i="116"/>
  <c r="Q273" i="116"/>
  <c r="P273" i="116"/>
  <c r="Q272" i="116"/>
  <c r="P272" i="116"/>
  <c r="Q271" i="116"/>
  <c r="P271" i="116"/>
  <c r="Q270" i="116"/>
  <c r="P270" i="116"/>
  <c r="Q269" i="116"/>
  <c r="P269" i="116"/>
  <c r="Q268" i="116"/>
  <c r="P268" i="116"/>
  <c r="Q267" i="116"/>
  <c r="P267" i="116"/>
  <c r="Q266" i="116"/>
  <c r="P266" i="116"/>
  <c r="Q265" i="116"/>
  <c r="P265" i="116"/>
  <c r="Q264" i="116"/>
  <c r="P264" i="116"/>
  <c r="Q263" i="116"/>
  <c r="P263" i="116"/>
  <c r="Q262" i="116"/>
  <c r="P262" i="116"/>
  <c r="Q261" i="116"/>
  <c r="P261" i="116"/>
  <c r="Q260" i="116"/>
  <c r="P260" i="116"/>
  <c r="Q259" i="116"/>
  <c r="P259" i="116"/>
  <c r="Q258" i="116"/>
  <c r="P258" i="116"/>
  <c r="Q257" i="116"/>
  <c r="P257" i="116"/>
  <c r="Q256" i="116"/>
  <c r="P256" i="116"/>
  <c r="Q255" i="116"/>
  <c r="P255" i="116"/>
  <c r="Q254" i="116"/>
  <c r="P254" i="116"/>
  <c r="Q253" i="116"/>
  <c r="P253" i="116"/>
  <c r="Q252" i="116"/>
  <c r="P252" i="116"/>
  <c r="Q251" i="116"/>
  <c r="P251" i="116"/>
  <c r="Q250" i="116"/>
  <c r="P250" i="116"/>
  <c r="Q249" i="116"/>
  <c r="P249" i="116"/>
  <c r="Q248" i="116"/>
  <c r="P248" i="116"/>
  <c r="Q247" i="116"/>
  <c r="P247" i="116"/>
  <c r="Q246" i="116"/>
  <c r="P246" i="116"/>
  <c r="Q245" i="116"/>
  <c r="P245" i="116"/>
  <c r="Q244" i="116"/>
  <c r="P244" i="116"/>
  <c r="Q243" i="116"/>
  <c r="P243" i="116"/>
  <c r="Q242" i="116"/>
  <c r="P242" i="116"/>
  <c r="Q241" i="116"/>
  <c r="P241" i="116"/>
  <c r="Q240" i="116"/>
  <c r="P240" i="116"/>
  <c r="Q239" i="116"/>
  <c r="P239" i="116"/>
  <c r="Q238" i="116"/>
  <c r="P238" i="116"/>
  <c r="Q237" i="116"/>
  <c r="P237" i="116"/>
  <c r="Q236" i="116"/>
  <c r="P236" i="116"/>
  <c r="Q235" i="116"/>
  <c r="P235" i="116"/>
  <c r="Q234" i="116"/>
  <c r="P234" i="116"/>
  <c r="Q233" i="116"/>
  <c r="P233" i="116"/>
  <c r="Q232" i="116"/>
  <c r="P232" i="116"/>
  <c r="Q231" i="116"/>
  <c r="P231" i="116"/>
  <c r="Q230" i="116"/>
  <c r="P230" i="116"/>
  <c r="Q229" i="116"/>
  <c r="P229" i="116"/>
  <c r="Q228" i="116"/>
  <c r="P228" i="116"/>
  <c r="Q227" i="116"/>
  <c r="P227" i="116"/>
  <c r="Q226" i="116"/>
  <c r="P226" i="116"/>
  <c r="Q225" i="116"/>
  <c r="P225" i="116"/>
  <c r="Q224" i="116"/>
  <c r="P224" i="116"/>
  <c r="Q223" i="116"/>
  <c r="P223" i="116"/>
  <c r="Q222" i="116"/>
  <c r="P222" i="116"/>
  <c r="Q221" i="116"/>
  <c r="P221" i="116"/>
  <c r="Q220" i="116"/>
  <c r="P220" i="116"/>
  <c r="Q219" i="116"/>
  <c r="P219" i="116"/>
  <c r="Q218" i="116"/>
  <c r="P218" i="116"/>
  <c r="Q217" i="116"/>
  <c r="P217" i="116"/>
  <c r="Q216" i="116"/>
  <c r="P216" i="116"/>
  <c r="Q215" i="116"/>
  <c r="P215" i="116"/>
  <c r="Q214" i="116"/>
  <c r="P214" i="116"/>
  <c r="Q213" i="116"/>
  <c r="P213" i="116"/>
  <c r="Q212" i="116"/>
  <c r="P212" i="116"/>
  <c r="Q211" i="116"/>
  <c r="P211" i="116"/>
  <c r="Q210" i="116"/>
  <c r="P210" i="116"/>
  <c r="Q209" i="116"/>
  <c r="P209" i="116"/>
  <c r="Q208" i="116"/>
  <c r="P208" i="116"/>
  <c r="Q207" i="116"/>
  <c r="P207" i="116"/>
  <c r="Q206" i="116"/>
  <c r="P206" i="116"/>
  <c r="Q205" i="116"/>
  <c r="P205" i="116"/>
  <c r="Q204" i="116"/>
  <c r="P204" i="116"/>
  <c r="Q203" i="116"/>
  <c r="P203" i="116"/>
  <c r="Q202" i="116"/>
  <c r="P202" i="116"/>
  <c r="Q201" i="116"/>
  <c r="P201" i="116"/>
  <c r="Q200" i="116"/>
  <c r="P200" i="116"/>
  <c r="Q199" i="116"/>
  <c r="P199" i="116"/>
  <c r="Q198" i="116"/>
  <c r="P198" i="116"/>
  <c r="Q197" i="116"/>
  <c r="P197" i="116"/>
  <c r="Q196" i="116"/>
  <c r="P196" i="116"/>
  <c r="Q195" i="116"/>
  <c r="P195" i="116"/>
  <c r="Q194" i="116"/>
  <c r="P194" i="116"/>
  <c r="Q193" i="116"/>
  <c r="P193" i="116"/>
  <c r="Q192" i="116"/>
  <c r="P192" i="116"/>
  <c r="Q191" i="116"/>
  <c r="P191" i="116"/>
  <c r="Q190" i="116"/>
  <c r="P190" i="116"/>
  <c r="Q189" i="116"/>
  <c r="P189" i="116"/>
  <c r="Q188" i="116"/>
  <c r="P188" i="116"/>
  <c r="Q187" i="116"/>
  <c r="P187" i="116"/>
  <c r="Q186" i="116"/>
  <c r="P186" i="116"/>
  <c r="Q185" i="116"/>
  <c r="P185" i="116"/>
  <c r="Q184" i="116"/>
  <c r="P184" i="116"/>
  <c r="Q183" i="116"/>
  <c r="P183" i="116"/>
  <c r="Q182" i="116"/>
  <c r="P182" i="116"/>
  <c r="Q181" i="116"/>
  <c r="P181" i="116"/>
  <c r="Q180" i="116"/>
  <c r="P180" i="116"/>
  <c r="Q179" i="116"/>
  <c r="P179" i="116"/>
  <c r="Q178" i="116"/>
  <c r="P178" i="116"/>
  <c r="Q177" i="116"/>
  <c r="P177" i="116"/>
  <c r="Q176" i="116"/>
  <c r="P176" i="116"/>
  <c r="Q175" i="116"/>
  <c r="P175" i="116"/>
  <c r="Q174" i="116"/>
  <c r="P174" i="116"/>
  <c r="Q173" i="116"/>
  <c r="P173" i="116"/>
  <c r="Q172" i="116"/>
  <c r="P172" i="116"/>
  <c r="Q171" i="116"/>
  <c r="P171" i="116"/>
  <c r="Q170" i="116"/>
  <c r="P170" i="116"/>
  <c r="Q169" i="116"/>
  <c r="P169" i="116"/>
  <c r="Q168" i="116"/>
  <c r="P168" i="116"/>
  <c r="Q167" i="116"/>
  <c r="P167" i="116"/>
  <c r="Q166" i="116"/>
  <c r="P166" i="116"/>
  <c r="Q165" i="116"/>
  <c r="P165" i="116"/>
  <c r="Q164" i="116"/>
  <c r="P164" i="116"/>
  <c r="Q163" i="116"/>
  <c r="P163" i="116"/>
  <c r="Q162" i="116"/>
  <c r="P162" i="116"/>
  <c r="Q161" i="116"/>
  <c r="P161" i="116"/>
  <c r="Q160" i="116"/>
  <c r="P160" i="116"/>
  <c r="Q159" i="116"/>
  <c r="P159" i="116"/>
  <c r="Q158" i="116"/>
  <c r="P158" i="116"/>
  <c r="Q157" i="116"/>
  <c r="P157" i="116"/>
  <c r="Q156" i="116"/>
  <c r="P156" i="116"/>
  <c r="Q155" i="116"/>
  <c r="P155" i="116"/>
  <c r="Q154" i="116"/>
  <c r="P154" i="116"/>
  <c r="Q153" i="116"/>
  <c r="P153" i="116"/>
  <c r="Q152" i="116"/>
  <c r="P152" i="116"/>
  <c r="Q151" i="116"/>
  <c r="P151" i="116"/>
  <c r="Q150" i="116"/>
  <c r="P150" i="116"/>
  <c r="Q149" i="116"/>
  <c r="P149" i="116"/>
  <c r="Q148" i="116"/>
  <c r="P148" i="116"/>
  <c r="Q147" i="116"/>
  <c r="P147" i="116"/>
  <c r="Q146" i="116"/>
  <c r="P146" i="116"/>
  <c r="Q145" i="116"/>
  <c r="P145" i="116"/>
  <c r="Q144" i="116"/>
  <c r="P144" i="116"/>
  <c r="Q143" i="116"/>
  <c r="P143" i="116"/>
  <c r="Q142" i="116"/>
  <c r="P142" i="116"/>
  <c r="Q141" i="116"/>
  <c r="P141" i="116"/>
  <c r="Q140" i="116"/>
  <c r="P140" i="116"/>
  <c r="Q139" i="116"/>
  <c r="P139" i="116"/>
  <c r="Q138" i="116"/>
  <c r="P138" i="116"/>
  <c r="Q137" i="116"/>
  <c r="P137" i="116"/>
  <c r="Q136" i="116"/>
  <c r="P136" i="116"/>
  <c r="Q135" i="116"/>
  <c r="P135" i="116"/>
  <c r="Q134" i="116"/>
  <c r="P134" i="116"/>
  <c r="Q133" i="116"/>
  <c r="P133" i="116"/>
  <c r="Q132" i="116"/>
  <c r="P132" i="116"/>
  <c r="Q131" i="116"/>
  <c r="P131" i="116"/>
  <c r="Q130" i="116"/>
  <c r="P130" i="116"/>
  <c r="Q129" i="116"/>
  <c r="P129" i="116"/>
  <c r="Q128" i="116"/>
  <c r="P128" i="116"/>
  <c r="Q127" i="116"/>
  <c r="P127" i="116"/>
  <c r="Q126" i="116"/>
  <c r="P126" i="116"/>
  <c r="Q125" i="116"/>
  <c r="P125" i="116"/>
  <c r="Q124" i="116"/>
  <c r="P124" i="116"/>
  <c r="Q123" i="116"/>
  <c r="P123" i="116"/>
  <c r="Q122" i="116"/>
  <c r="P122" i="116"/>
  <c r="Q121" i="116"/>
  <c r="P121" i="116"/>
  <c r="Q120" i="116"/>
  <c r="P120" i="116"/>
  <c r="Q119" i="116"/>
  <c r="P119" i="116"/>
  <c r="Q118" i="116"/>
  <c r="P118" i="116"/>
  <c r="Q117" i="116"/>
  <c r="P117" i="116"/>
  <c r="Q116" i="116"/>
  <c r="P116" i="116"/>
  <c r="Q115" i="116"/>
  <c r="P115" i="116"/>
  <c r="Q114" i="116"/>
  <c r="P114" i="116"/>
  <c r="Q113" i="116"/>
  <c r="P113" i="116"/>
  <c r="Q112" i="116"/>
  <c r="P112" i="116"/>
  <c r="Q111" i="116"/>
  <c r="P111" i="116"/>
  <c r="Q110" i="116"/>
  <c r="P110" i="116"/>
  <c r="Q109" i="116"/>
  <c r="P109" i="116"/>
  <c r="Q108" i="116"/>
  <c r="P108" i="116"/>
  <c r="Q107" i="116"/>
  <c r="P107" i="116"/>
  <c r="Q106" i="116"/>
  <c r="P106" i="116"/>
  <c r="Q105" i="116"/>
  <c r="P105" i="116"/>
  <c r="Q104" i="116"/>
  <c r="P104" i="116"/>
  <c r="Q103" i="116"/>
  <c r="P103" i="116"/>
  <c r="Q102" i="116"/>
  <c r="P102" i="116"/>
  <c r="Q101" i="116"/>
  <c r="P101" i="116"/>
  <c r="Q100" i="116"/>
  <c r="P100" i="116"/>
  <c r="Q99" i="116"/>
  <c r="P99" i="116"/>
  <c r="Q98" i="116"/>
  <c r="P98" i="116"/>
  <c r="Q97" i="116"/>
  <c r="P97" i="116"/>
  <c r="Q96" i="116"/>
  <c r="P96" i="116"/>
  <c r="Q95" i="116"/>
  <c r="P95" i="116"/>
  <c r="Q94" i="116"/>
  <c r="P94" i="116"/>
  <c r="Q93" i="116"/>
  <c r="P93" i="116"/>
  <c r="Q92" i="116"/>
  <c r="P92" i="116"/>
  <c r="Q91" i="116"/>
  <c r="P91" i="116"/>
  <c r="Q90" i="116"/>
  <c r="P90" i="116"/>
  <c r="Q89" i="116"/>
  <c r="P89" i="116"/>
  <c r="Q88" i="116"/>
  <c r="P88" i="116"/>
  <c r="Q87" i="116"/>
  <c r="P87" i="116"/>
  <c r="Q86" i="116"/>
  <c r="P86" i="116"/>
  <c r="Q85" i="116"/>
  <c r="P85" i="116"/>
  <c r="Q84" i="116"/>
  <c r="P84" i="116"/>
  <c r="Q83" i="116"/>
  <c r="P83" i="116"/>
  <c r="Q82" i="116"/>
  <c r="P82" i="116"/>
  <c r="Q81" i="116"/>
  <c r="P81" i="116"/>
  <c r="Q80" i="116"/>
  <c r="P80" i="116"/>
  <c r="Q79" i="116"/>
  <c r="P79" i="116"/>
  <c r="Q78" i="116"/>
  <c r="P78" i="116"/>
  <c r="Q77" i="116"/>
  <c r="P77" i="116"/>
  <c r="Q76" i="116"/>
  <c r="P76" i="116"/>
  <c r="Q75" i="116"/>
  <c r="P75" i="116"/>
  <c r="Q74" i="116"/>
  <c r="P74" i="116"/>
  <c r="Q73" i="116"/>
  <c r="P73" i="116"/>
  <c r="Q72" i="116"/>
  <c r="P72" i="116"/>
  <c r="Q71" i="116"/>
  <c r="P71" i="116"/>
  <c r="Q70" i="116"/>
  <c r="P70" i="116"/>
  <c r="Q69" i="116"/>
  <c r="P69" i="116"/>
  <c r="Q68" i="116"/>
  <c r="P68" i="116"/>
  <c r="Q67" i="116"/>
  <c r="P67" i="116"/>
  <c r="Q66" i="116"/>
  <c r="P66" i="116"/>
  <c r="Q65" i="116"/>
  <c r="P65" i="116"/>
  <c r="Q64" i="116"/>
  <c r="P64" i="116"/>
  <c r="Q63" i="116"/>
  <c r="P63" i="116"/>
  <c r="Q62" i="116"/>
  <c r="P62" i="116"/>
  <c r="Q61" i="116"/>
  <c r="P61" i="116"/>
  <c r="Q60" i="116"/>
  <c r="P60" i="116"/>
  <c r="Q59" i="116"/>
  <c r="P59" i="116"/>
  <c r="Q58" i="116"/>
  <c r="P58" i="116"/>
  <c r="Q57" i="116"/>
  <c r="P57" i="116"/>
  <c r="Q56" i="116"/>
  <c r="P56" i="116"/>
  <c r="Q55" i="116"/>
  <c r="P55" i="116"/>
  <c r="Q54" i="116"/>
  <c r="P54" i="116"/>
  <c r="Q53" i="116"/>
  <c r="P53" i="116"/>
  <c r="Q52" i="116"/>
  <c r="P52" i="116"/>
  <c r="Q51" i="116"/>
  <c r="P51" i="116"/>
  <c r="Q50" i="116"/>
  <c r="P50" i="116"/>
  <c r="Q49" i="116"/>
  <c r="P49" i="116"/>
  <c r="Q48" i="116"/>
  <c r="P48" i="116"/>
  <c r="Q47" i="116"/>
  <c r="P47" i="116"/>
  <c r="AA46" i="116"/>
  <c r="Q46" i="116"/>
  <c r="P46" i="116"/>
  <c r="AA45" i="116"/>
  <c r="Q45" i="116"/>
  <c r="P45" i="116"/>
  <c r="AA44" i="116"/>
  <c r="Q44" i="116"/>
  <c r="P44" i="116"/>
  <c r="AA43" i="116"/>
  <c r="Q43" i="116"/>
  <c r="P43" i="116"/>
  <c r="AA42" i="116"/>
  <c r="Q42" i="116"/>
  <c r="P42" i="116"/>
  <c r="AA41" i="116"/>
  <c r="Q41" i="116"/>
  <c r="P41" i="116"/>
  <c r="AA40" i="116"/>
  <c r="Q40" i="116"/>
  <c r="P40" i="116"/>
  <c r="AA39" i="116"/>
  <c r="Q39" i="116"/>
  <c r="P39" i="116"/>
  <c r="AA38" i="116"/>
  <c r="Q38" i="116"/>
  <c r="P38" i="116"/>
  <c r="AA37" i="116"/>
  <c r="Q37" i="116"/>
  <c r="P37" i="116"/>
  <c r="AA36" i="116"/>
  <c r="Q36" i="116"/>
  <c r="P36" i="116"/>
  <c r="AA35" i="116"/>
  <c r="Q35" i="116"/>
  <c r="P35" i="116"/>
  <c r="AA34" i="116"/>
  <c r="Q34" i="116"/>
  <c r="P34" i="116"/>
  <c r="AA33" i="116"/>
  <c r="Q33" i="116"/>
  <c r="P33" i="116"/>
  <c r="AA32" i="116"/>
  <c r="Q32" i="116"/>
  <c r="P32" i="116"/>
  <c r="AA31" i="116"/>
  <c r="Q31" i="116"/>
  <c r="P31" i="116"/>
  <c r="Q30" i="116"/>
  <c r="P30" i="116"/>
  <c r="Q29" i="116"/>
  <c r="P29" i="116"/>
  <c r="Q28" i="116"/>
  <c r="P28" i="116"/>
  <c r="Q27" i="116"/>
  <c r="P27" i="116"/>
  <c r="AC26" i="116"/>
  <c r="Q26" i="116"/>
  <c r="P26" i="116"/>
  <c r="AC25" i="116"/>
  <c r="Q25" i="116"/>
  <c r="P25" i="116"/>
  <c r="AC24" i="116"/>
  <c r="Q24" i="116"/>
  <c r="P24" i="116"/>
  <c r="AC23" i="116"/>
  <c r="Q23" i="116"/>
  <c r="P23" i="116"/>
  <c r="AC22" i="116"/>
  <c r="Q22" i="116"/>
  <c r="P22" i="116"/>
  <c r="AC21" i="116"/>
  <c r="Q21" i="116"/>
  <c r="P21" i="116"/>
  <c r="AC20" i="116"/>
  <c r="Q20" i="116"/>
  <c r="P20" i="116"/>
  <c r="AC19" i="116"/>
  <c r="Q19" i="116"/>
  <c r="P19" i="116"/>
  <c r="AC18" i="116"/>
  <c r="Q18" i="116"/>
  <c r="P18" i="116"/>
  <c r="AC17" i="116"/>
  <c r="Q17" i="116"/>
  <c r="P17" i="116"/>
  <c r="AC16" i="116"/>
  <c r="Q16" i="116"/>
  <c r="P16" i="116"/>
  <c r="AC15" i="116"/>
  <c r="Q15" i="116"/>
  <c r="P15" i="116"/>
  <c r="AC14" i="116"/>
  <c r="Q14" i="116"/>
  <c r="P14" i="116"/>
  <c r="AC13" i="116"/>
  <c r="Q13" i="116"/>
  <c r="P13" i="116"/>
  <c r="AC12" i="116"/>
  <c r="Q12" i="116"/>
  <c r="P12" i="116"/>
  <c r="AC11" i="116"/>
  <c r="Q11" i="116"/>
  <c r="P11" i="116"/>
  <c r="Q10" i="116"/>
  <c r="P10" i="116"/>
  <c r="S9" i="116"/>
  <c r="Q9" i="116"/>
  <c r="P9" i="116"/>
  <c r="AK5" i="116"/>
  <c r="AJ5" i="116"/>
  <c r="AF5" i="116"/>
  <c r="AH5" i="116" s="1"/>
  <c r="AB5" i="116"/>
  <c r="AD5" i="116" s="1"/>
  <c r="U5" i="116"/>
  <c r="Q5" i="116"/>
  <c r="S5" i="116" s="1"/>
  <c r="N5" i="116"/>
  <c r="P5" i="116" s="1"/>
  <c r="K5" i="116"/>
  <c r="M5" i="116" s="1"/>
  <c r="G5" i="116"/>
  <c r="D5" i="116"/>
  <c r="F5" i="116" s="1"/>
  <c r="A5" i="116"/>
  <c r="C5" i="116" s="1"/>
  <c r="I1450" i="115"/>
  <c r="H1450" i="115"/>
  <c r="G1450" i="115"/>
  <c r="Q1448" i="115"/>
  <c r="P1448" i="115"/>
  <c r="Q1447" i="115"/>
  <c r="P1447" i="115"/>
  <c r="Q1446" i="115"/>
  <c r="P1446" i="115"/>
  <c r="Q1445" i="115"/>
  <c r="P1445" i="115"/>
  <c r="Q1444" i="115"/>
  <c r="P1444" i="115"/>
  <c r="Q1443" i="115"/>
  <c r="P1443" i="115"/>
  <c r="Q1442" i="115"/>
  <c r="P1442" i="115"/>
  <c r="Q1441" i="115"/>
  <c r="P1441" i="115"/>
  <c r="Q1440" i="115"/>
  <c r="P1440" i="115"/>
  <c r="Q1439" i="115"/>
  <c r="P1439" i="115"/>
  <c r="Q1438" i="115"/>
  <c r="P1438" i="115"/>
  <c r="Q1437" i="115"/>
  <c r="P1437" i="115"/>
  <c r="Q1436" i="115"/>
  <c r="P1436" i="115"/>
  <c r="Q1435" i="115"/>
  <c r="P1435" i="115"/>
  <c r="Q1434" i="115"/>
  <c r="P1434" i="115"/>
  <c r="Q1433" i="115"/>
  <c r="P1433" i="115"/>
  <c r="Q1432" i="115"/>
  <c r="P1432" i="115"/>
  <c r="Q1431" i="115"/>
  <c r="P1431" i="115"/>
  <c r="Q1430" i="115"/>
  <c r="P1430" i="115"/>
  <c r="Q1429" i="115"/>
  <c r="P1429" i="115"/>
  <c r="Q1428" i="115"/>
  <c r="P1428" i="115"/>
  <c r="Q1427" i="115"/>
  <c r="P1427" i="115"/>
  <c r="Q1426" i="115"/>
  <c r="P1426" i="115"/>
  <c r="Q1425" i="115"/>
  <c r="P1425" i="115"/>
  <c r="Q1424" i="115"/>
  <c r="P1424" i="115"/>
  <c r="Q1423" i="115"/>
  <c r="P1423" i="115"/>
  <c r="Q1422" i="115"/>
  <c r="P1422" i="115"/>
  <c r="Q1421" i="115"/>
  <c r="P1421" i="115"/>
  <c r="Q1420" i="115"/>
  <c r="P1420" i="115"/>
  <c r="Q1419" i="115"/>
  <c r="P1419" i="115"/>
  <c r="Q1418" i="115"/>
  <c r="P1418" i="115"/>
  <c r="Q1417" i="115"/>
  <c r="P1417" i="115"/>
  <c r="Q1416" i="115"/>
  <c r="P1416" i="115"/>
  <c r="Q1415" i="115"/>
  <c r="P1415" i="115"/>
  <c r="Q1414" i="115"/>
  <c r="P1414" i="115"/>
  <c r="Q1413" i="115"/>
  <c r="P1413" i="115"/>
  <c r="Q1412" i="115"/>
  <c r="P1412" i="115"/>
  <c r="Q1411" i="115"/>
  <c r="P1411" i="115"/>
  <c r="Q1410" i="115"/>
  <c r="P1410" i="115"/>
  <c r="Q1409" i="115"/>
  <c r="P1409" i="115"/>
  <c r="Q1408" i="115"/>
  <c r="P1408" i="115"/>
  <c r="Q1407" i="115"/>
  <c r="P1407" i="115"/>
  <c r="Q1406" i="115"/>
  <c r="P1406" i="115"/>
  <c r="Q1405" i="115"/>
  <c r="P1405" i="115"/>
  <c r="Q1404" i="115"/>
  <c r="P1404" i="115"/>
  <c r="Q1403" i="115"/>
  <c r="P1403" i="115"/>
  <c r="Q1402" i="115"/>
  <c r="P1402" i="115"/>
  <c r="Q1401" i="115"/>
  <c r="P1401" i="115"/>
  <c r="Q1400" i="115"/>
  <c r="P1400" i="115"/>
  <c r="Q1399" i="115"/>
  <c r="P1399" i="115"/>
  <c r="Q1398" i="115"/>
  <c r="P1398" i="115"/>
  <c r="Q1397" i="115"/>
  <c r="P1397" i="115"/>
  <c r="Q1396" i="115"/>
  <c r="P1396" i="115"/>
  <c r="Q1395" i="115"/>
  <c r="P1395" i="115"/>
  <c r="Q1394" i="115"/>
  <c r="P1394" i="115"/>
  <c r="Q1393" i="115"/>
  <c r="P1393" i="115"/>
  <c r="Q1392" i="115"/>
  <c r="P1392" i="115"/>
  <c r="Q1391" i="115"/>
  <c r="P1391" i="115"/>
  <c r="Q1390" i="115"/>
  <c r="P1390" i="115"/>
  <c r="Q1389" i="115"/>
  <c r="P1389" i="115"/>
  <c r="Q1388" i="115"/>
  <c r="P1388" i="115"/>
  <c r="Q1387" i="115"/>
  <c r="P1387" i="115"/>
  <c r="Q1386" i="115"/>
  <c r="P1386" i="115"/>
  <c r="Q1385" i="115"/>
  <c r="P1385" i="115"/>
  <c r="Q1384" i="115"/>
  <c r="P1384" i="115"/>
  <c r="Q1383" i="115"/>
  <c r="P1383" i="115"/>
  <c r="Q1382" i="115"/>
  <c r="P1382" i="115"/>
  <c r="Q1381" i="115"/>
  <c r="P1381" i="115"/>
  <c r="Q1380" i="115"/>
  <c r="P1380" i="115"/>
  <c r="Q1379" i="115"/>
  <c r="P1379" i="115"/>
  <c r="Q1378" i="115"/>
  <c r="P1378" i="115"/>
  <c r="Q1377" i="115"/>
  <c r="P1377" i="115"/>
  <c r="Q1376" i="115"/>
  <c r="P1376" i="115"/>
  <c r="Q1375" i="115"/>
  <c r="P1375" i="115"/>
  <c r="Q1374" i="115"/>
  <c r="P1374" i="115"/>
  <c r="Q1373" i="115"/>
  <c r="P1373" i="115"/>
  <c r="Q1372" i="115"/>
  <c r="P1372" i="115"/>
  <c r="Q1371" i="115"/>
  <c r="P1371" i="115"/>
  <c r="Q1370" i="115"/>
  <c r="P1370" i="115"/>
  <c r="Q1369" i="115"/>
  <c r="P1369" i="115"/>
  <c r="Q1368" i="115"/>
  <c r="P1368" i="115"/>
  <c r="Q1367" i="115"/>
  <c r="P1367" i="115"/>
  <c r="Q1366" i="115"/>
  <c r="P1366" i="115"/>
  <c r="Q1365" i="115"/>
  <c r="P1365" i="115"/>
  <c r="Q1364" i="115"/>
  <c r="P1364" i="115"/>
  <c r="Q1363" i="115"/>
  <c r="P1363" i="115"/>
  <c r="Q1362" i="115"/>
  <c r="P1362" i="115"/>
  <c r="Q1361" i="115"/>
  <c r="P1361" i="115"/>
  <c r="Q1360" i="115"/>
  <c r="P1360" i="115"/>
  <c r="Q1359" i="115"/>
  <c r="P1359" i="115"/>
  <c r="Q1358" i="115"/>
  <c r="P1358" i="115"/>
  <c r="Q1357" i="115"/>
  <c r="P1357" i="115"/>
  <c r="Q1356" i="115"/>
  <c r="P1356" i="115"/>
  <c r="Q1355" i="115"/>
  <c r="P1355" i="115"/>
  <c r="Q1354" i="115"/>
  <c r="P1354" i="115"/>
  <c r="Q1353" i="115"/>
  <c r="P1353" i="115"/>
  <c r="Q1352" i="115"/>
  <c r="P1352" i="115"/>
  <c r="Q1351" i="115"/>
  <c r="P1351" i="115"/>
  <c r="Q1350" i="115"/>
  <c r="P1350" i="115"/>
  <c r="Q1349" i="115"/>
  <c r="P1349" i="115"/>
  <c r="Q1348" i="115"/>
  <c r="P1348" i="115"/>
  <c r="Q1347" i="115"/>
  <c r="P1347" i="115"/>
  <c r="Q1346" i="115"/>
  <c r="P1346" i="115"/>
  <c r="Q1345" i="115"/>
  <c r="P1345" i="115"/>
  <c r="Q1344" i="115"/>
  <c r="P1344" i="115"/>
  <c r="Q1343" i="115"/>
  <c r="P1343" i="115"/>
  <c r="Q1342" i="115"/>
  <c r="P1342" i="115"/>
  <c r="Q1341" i="115"/>
  <c r="P1341" i="115"/>
  <c r="Q1340" i="115"/>
  <c r="P1340" i="115"/>
  <c r="Q1339" i="115"/>
  <c r="P1339" i="115"/>
  <c r="Q1338" i="115"/>
  <c r="P1338" i="115"/>
  <c r="Q1337" i="115"/>
  <c r="P1337" i="115"/>
  <c r="Q1336" i="115"/>
  <c r="P1336" i="115"/>
  <c r="Q1335" i="115"/>
  <c r="P1335" i="115"/>
  <c r="Q1334" i="115"/>
  <c r="P1334" i="115"/>
  <c r="Q1333" i="115"/>
  <c r="P1333" i="115"/>
  <c r="Q1332" i="115"/>
  <c r="P1332" i="115"/>
  <c r="Q1331" i="115"/>
  <c r="P1331" i="115"/>
  <c r="Q1330" i="115"/>
  <c r="P1330" i="115"/>
  <c r="Q1329" i="115"/>
  <c r="P1329" i="115"/>
  <c r="Q1328" i="115"/>
  <c r="P1328" i="115"/>
  <c r="Q1327" i="115"/>
  <c r="P1327" i="115"/>
  <c r="Q1326" i="115"/>
  <c r="P1326" i="115"/>
  <c r="Q1325" i="115"/>
  <c r="P1325" i="115"/>
  <c r="Q1324" i="115"/>
  <c r="P1324" i="115"/>
  <c r="Q1323" i="115"/>
  <c r="P1323" i="115"/>
  <c r="Q1322" i="115"/>
  <c r="P1322" i="115"/>
  <c r="Q1321" i="115"/>
  <c r="P1321" i="115"/>
  <c r="Q1320" i="115"/>
  <c r="P1320" i="115"/>
  <c r="Q1319" i="115"/>
  <c r="P1319" i="115"/>
  <c r="Q1318" i="115"/>
  <c r="P1318" i="115"/>
  <c r="Q1317" i="115"/>
  <c r="P1317" i="115"/>
  <c r="Q1316" i="115"/>
  <c r="P1316" i="115"/>
  <c r="Q1315" i="115"/>
  <c r="P1315" i="115"/>
  <c r="Q1314" i="115"/>
  <c r="P1314" i="115"/>
  <c r="Q1313" i="115"/>
  <c r="P1313" i="115"/>
  <c r="Q1312" i="115"/>
  <c r="P1312" i="115"/>
  <c r="Q1311" i="115"/>
  <c r="P1311" i="115"/>
  <c r="Q1310" i="115"/>
  <c r="P1310" i="115"/>
  <c r="Q1309" i="115"/>
  <c r="P1309" i="115"/>
  <c r="Q1308" i="115"/>
  <c r="P1308" i="115"/>
  <c r="Q1307" i="115"/>
  <c r="P1307" i="115"/>
  <c r="Q1306" i="115"/>
  <c r="P1306" i="115"/>
  <c r="Q1305" i="115"/>
  <c r="P1305" i="115"/>
  <c r="Q1304" i="115"/>
  <c r="P1304" i="115"/>
  <c r="Q1303" i="115"/>
  <c r="P1303" i="115"/>
  <c r="Q1302" i="115"/>
  <c r="P1302" i="115"/>
  <c r="Q1301" i="115"/>
  <c r="P1301" i="115"/>
  <c r="Q1300" i="115"/>
  <c r="P1300" i="115"/>
  <c r="Q1299" i="115"/>
  <c r="P1299" i="115"/>
  <c r="Q1298" i="115"/>
  <c r="P1298" i="115"/>
  <c r="Q1297" i="115"/>
  <c r="P1297" i="115"/>
  <c r="Q1296" i="115"/>
  <c r="P1296" i="115"/>
  <c r="Q1295" i="115"/>
  <c r="P1295" i="115"/>
  <c r="Q1294" i="115"/>
  <c r="P1294" i="115"/>
  <c r="Q1293" i="115"/>
  <c r="P1293" i="115"/>
  <c r="Q1292" i="115"/>
  <c r="P1292" i="115"/>
  <c r="Q1291" i="115"/>
  <c r="P1291" i="115"/>
  <c r="Q1290" i="115"/>
  <c r="P1290" i="115"/>
  <c r="Q1289" i="115"/>
  <c r="P1289" i="115"/>
  <c r="Q1288" i="115"/>
  <c r="P1288" i="115"/>
  <c r="Q1287" i="115"/>
  <c r="P1287" i="115"/>
  <c r="Q1286" i="115"/>
  <c r="P1286" i="115"/>
  <c r="Q1285" i="115"/>
  <c r="P1285" i="115"/>
  <c r="Q1284" i="115"/>
  <c r="P1284" i="115"/>
  <c r="Q1283" i="115"/>
  <c r="P1283" i="115"/>
  <c r="Q1282" i="115"/>
  <c r="P1282" i="115"/>
  <c r="Q1281" i="115"/>
  <c r="P1281" i="115"/>
  <c r="Q1280" i="115"/>
  <c r="P1280" i="115"/>
  <c r="Q1279" i="115"/>
  <c r="P1279" i="115"/>
  <c r="Q1278" i="115"/>
  <c r="P1278" i="115"/>
  <c r="Q1277" i="115"/>
  <c r="P1277" i="115"/>
  <c r="Q1276" i="115"/>
  <c r="P1276" i="115"/>
  <c r="Q1275" i="115"/>
  <c r="P1275" i="115"/>
  <c r="Q1274" i="115"/>
  <c r="P1274" i="115"/>
  <c r="Q1273" i="115"/>
  <c r="P1273" i="115"/>
  <c r="Q1272" i="115"/>
  <c r="P1272" i="115"/>
  <c r="Q1271" i="115"/>
  <c r="P1271" i="115"/>
  <c r="Q1270" i="115"/>
  <c r="P1270" i="115"/>
  <c r="Q1269" i="115"/>
  <c r="P1269" i="115"/>
  <c r="Q1268" i="115"/>
  <c r="P1268" i="115"/>
  <c r="Q1267" i="115"/>
  <c r="P1267" i="115"/>
  <c r="Q1266" i="115"/>
  <c r="P1266" i="115"/>
  <c r="Q1265" i="115"/>
  <c r="P1265" i="115"/>
  <c r="Q1264" i="115"/>
  <c r="P1264" i="115"/>
  <c r="Q1263" i="115"/>
  <c r="P1263" i="115"/>
  <c r="Q1262" i="115"/>
  <c r="P1262" i="115"/>
  <c r="Q1261" i="115"/>
  <c r="P1261" i="115"/>
  <c r="Q1260" i="115"/>
  <c r="P1260" i="115"/>
  <c r="Q1259" i="115"/>
  <c r="P1259" i="115"/>
  <c r="Q1258" i="115"/>
  <c r="P1258" i="115"/>
  <c r="Q1257" i="115"/>
  <c r="P1257" i="115"/>
  <c r="Q1256" i="115"/>
  <c r="P1256" i="115"/>
  <c r="Q1255" i="115"/>
  <c r="P1255" i="115"/>
  <c r="Q1254" i="115"/>
  <c r="P1254" i="115"/>
  <c r="Q1253" i="115"/>
  <c r="P1253" i="115"/>
  <c r="Q1252" i="115"/>
  <c r="P1252" i="115"/>
  <c r="Q1251" i="115"/>
  <c r="P1251" i="115"/>
  <c r="Q1250" i="115"/>
  <c r="P1250" i="115"/>
  <c r="Q1249" i="115"/>
  <c r="P1249" i="115"/>
  <c r="Q1248" i="115"/>
  <c r="P1248" i="115"/>
  <c r="Q1247" i="115"/>
  <c r="P1247" i="115"/>
  <c r="Q1246" i="115"/>
  <c r="P1246" i="115"/>
  <c r="Q1245" i="115"/>
  <c r="P1245" i="115"/>
  <c r="Q1244" i="115"/>
  <c r="P1244" i="115"/>
  <c r="Q1243" i="115"/>
  <c r="P1243" i="115"/>
  <c r="Q1242" i="115"/>
  <c r="P1242" i="115"/>
  <c r="Q1241" i="115"/>
  <c r="P1241" i="115"/>
  <c r="Q1240" i="115"/>
  <c r="P1240" i="115"/>
  <c r="Q1239" i="115"/>
  <c r="P1239" i="115"/>
  <c r="Q1238" i="115"/>
  <c r="P1238" i="115"/>
  <c r="Q1237" i="115"/>
  <c r="P1237" i="115"/>
  <c r="Q1236" i="115"/>
  <c r="P1236" i="115"/>
  <c r="Q1235" i="115"/>
  <c r="P1235" i="115"/>
  <c r="Q1234" i="115"/>
  <c r="P1234" i="115"/>
  <c r="Q1233" i="115"/>
  <c r="P1233" i="115"/>
  <c r="Q1232" i="115"/>
  <c r="P1232" i="115"/>
  <c r="Q1231" i="115"/>
  <c r="P1231" i="115"/>
  <c r="Q1230" i="115"/>
  <c r="P1230" i="115"/>
  <c r="Q1229" i="115"/>
  <c r="P1229" i="115"/>
  <c r="Q1228" i="115"/>
  <c r="P1228" i="115"/>
  <c r="Q1227" i="115"/>
  <c r="P1227" i="115"/>
  <c r="Q1226" i="115"/>
  <c r="P1226" i="115"/>
  <c r="Q1225" i="115"/>
  <c r="P1225" i="115"/>
  <c r="Q1224" i="115"/>
  <c r="P1224" i="115"/>
  <c r="Q1223" i="115"/>
  <c r="P1223" i="115"/>
  <c r="Q1222" i="115"/>
  <c r="P1222" i="115"/>
  <c r="Q1221" i="115"/>
  <c r="P1221" i="115"/>
  <c r="Q1220" i="115"/>
  <c r="P1220" i="115"/>
  <c r="Q1219" i="115"/>
  <c r="P1219" i="115"/>
  <c r="Q1218" i="115"/>
  <c r="P1218" i="115"/>
  <c r="Q1217" i="115"/>
  <c r="P1217" i="115"/>
  <c r="Q1216" i="115"/>
  <c r="P1216" i="115"/>
  <c r="Q1215" i="115"/>
  <c r="P1215" i="115"/>
  <c r="Q1214" i="115"/>
  <c r="P1214" i="115"/>
  <c r="Q1213" i="115"/>
  <c r="P1213" i="115"/>
  <c r="Q1212" i="115"/>
  <c r="P1212" i="115"/>
  <c r="Q1211" i="115"/>
  <c r="P1211" i="115"/>
  <c r="Q1210" i="115"/>
  <c r="P1210" i="115"/>
  <c r="Q1209" i="115"/>
  <c r="P1209" i="115"/>
  <c r="Q1208" i="115"/>
  <c r="P1208" i="115"/>
  <c r="Q1207" i="115"/>
  <c r="P1207" i="115"/>
  <c r="Q1206" i="115"/>
  <c r="P1206" i="115"/>
  <c r="Q1205" i="115"/>
  <c r="P1205" i="115"/>
  <c r="Q1204" i="115"/>
  <c r="P1204" i="115"/>
  <c r="Q1203" i="115"/>
  <c r="P1203" i="115"/>
  <c r="Q1202" i="115"/>
  <c r="P1202" i="115"/>
  <c r="Q1201" i="115"/>
  <c r="P1201" i="115"/>
  <c r="Q1200" i="115"/>
  <c r="P1200" i="115"/>
  <c r="Q1199" i="115"/>
  <c r="P1199" i="115"/>
  <c r="Q1198" i="115"/>
  <c r="P1198" i="115"/>
  <c r="Q1197" i="115"/>
  <c r="P1197" i="115"/>
  <c r="Q1196" i="115"/>
  <c r="P1196" i="115"/>
  <c r="Q1195" i="115"/>
  <c r="P1195" i="115"/>
  <c r="Q1194" i="115"/>
  <c r="P1194" i="115"/>
  <c r="Q1193" i="115"/>
  <c r="P1193" i="115"/>
  <c r="Q1192" i="115"/>
  <c r="P1192" i="115"/>
  <c r="Q1191" i="115"/>
  <c r="P1191" i="115"/>
  <c r="Q1190" i="115"/>
  <c r="P1190" i="115"/>
  <c r="Q1189" i="115"/>
  <c r="P1189" i="115"/>
  <c r="Q1188" i="115"/>
  <c r="P1188" i="115"/>
  <c r="Q1187" i="115"/>
  <c r="P1187" i="115"/>
  <c r="Q1186" i="115"/>
  <c r="P1186" i="115"/>
  <c r="Q1185" i="115"/>
  <c r="P1185" i="115"/>
  <c r="Q1184" i="115"/>
  <c r="P1184" i="115"/>
  <c r="Q1183" i="115"/>
  <c r="P1183" i="115"/>
  <c r="Q1182" i="115"/>
  <c r="P1182" i="115"/>
  <c r="Q1181" i="115"/>
  <c r="P1181" i="115"/>
  <c r="Q1180" i="115"/>
  <c r="P1180" i="115"/>
  <c r="Q1179" i="115"/>
  <c r="P1179" i="115"/>
  <c r="Q1178" i="115"/>
  <c r="P1178" i="115"/>
  <c r="Q1177" i="115"/>
  <c r="P1177" i="115"/>
  <c r="Q1176" i="115"/>
  <c r="P1176" i="115"/>
  <c r="Q1175" i="115"/>
  <c r="P1175" i="115"/>
  <c r="Q1174" i="115"/>
  <c r="P1174" i="115"/>
  <c r="Q1173" i="115"/>
  <c r="P1173" i="115"/>
  <c r="Q1172" i="115"/>
  <c r="P1172" i="115"/>
  <c r="Q1171" i="115"/>
  <c r="P1171" i="115"/>
  <c r="Q1170" i="115"/>
  <c r="P1170" i="115"/>
  <c r="Q1169" i="115"/>
  <c r="P1169" i="115"/>
  <c r="Q1168" i="115"/>
  <c r="P1168" i="115"/>
  <c r="Q1167" i="115"/>
  <c r="P1167" i="115"/>
  <c r="Q1166" i="115"/>
  <c r="P1166" i="115"/>
  <c r="Q1165" i="115"/>
  <c r="P1165" i="115"/>
  <c r="Q1164" i="115"/>
  <c r="P1164" i="115"/>
  <c r="Q1163" i="115"/>
  <c r="P1163" i="115"/>
  <c r="Q1162" i="115"/>
  <c r="P1162" i="115"/>
  <c r="Q1161" i="115"/>
  <c r="P1161" i="115"/>
  <c r="Q1160" i="115"/>
  <c r="P1160" i="115"/>
  <c r="Q1159" i="115"/>
  <c r="P1159" i="115"/>
  <c r="Q1158" i="115"/>
  <c r="P1158" i="115"/>
  <c r="Q1157" i="115"/>
  <c r="P1157" i="115"/>
  <c r="Q1156" i="115"/>
  <c r="P1156" i="115"/>
  <c r="Q1155" i="115"/>
  <c r="P1155" i="115"/>
  <c r="Q1154" i="115"/>
  <c r="P1154" i="115"/>
  <c r="Q1153" i="115"/>
  <c r="P1153" i="115"/>
  <c r="Q1152" i="115"/>
  <c r="P1152" i="115"/>
  <c r="Q1151" i="115"/>
  <c r="AU6" i="115" s="1"/>
  <c r="P1151" i="115"/>
  <c r="Q1150" i="115"/>
  <c r="P1150" i="115"/>
  <c r="Q1149" i="115"/>
  <c r="P1149" i="115"/>
  <c r="Q1148" i="115"/>
  <c r="P1148" i="115"/>
  <c r="Q1147" i="115"/>
  <c r="P1147" i="115"/>
  <c r="Q1146" i="115"/>
  <c r="P1146" i="115"/>
  <c r="Q1145" i="115"/>
  <c r="P1145" i="115"/>
  <c r="Q1144" i="115"/>
  <c r="P1144" i="115"/>
  <c r="Q1143" i="115"/>
  <c r="P1143" i="115"/>
  <c r="Q1142" i="115"/>
  <c r="P1142" i="115"/>
  <c r="Q1141" i="115"/>
  <c r="P1141" i="115"/>
  <c r="Q1140" i="115"/>
  <c r="P1140" i="115"/>
  <c r="Q1139" i="115"/>
  <c r="P1139" i="115"/>
  <c r="Q1138" i="115"/>
  <c r="P1138" i="115"/>
  <c r="Q1137" i="115"/>
  <c r="P1137" i="115"/>
  <c r="Q1136" i="115"/>
  <c r="P1136" i="115"/>
  <c r="Q1135" i="115"/>
  <c r="P1135" i="115"/>
  <c r="Q1134" i="115"/>
  <c r="P1134" i="115"/>
  <c r="Q1133" i="115"/>
  <c r="P1133" i="115"/>
  <c r="Q1132" i="115"/>
  <c r="P1132" i="115"/>
  <c r="Q1131" i="115"/>
  <c r="P1131" i="115"/>
  <c r="Q1130" i="115"/>
  <c r="P1130" i="115"/>
  <c r="Q1129" i="115"/>
  <c r="P1129" i="115"/>
  <c r="Q1128" i="115"/>
  <c r="P1128" i="115"/>
  <c r="Q1127" i="115"/>
  <c r="P1127" i="115"/>
  <c r="Q1126" i="115"/>
  <c r="P1126" i="115"/>
  <c r="Q1125" i="115"/>
  <c r="P1125" i="115"/>
  <c r="Q1124" i="115"/>
  <c r="P1124" i="115"/>
  <c r="Q1123" i="115"/>
  <c r="P1123" i="115"/>
  <c r="Q1122" i="115"/>
  <c r="P1122" i="115"/>
  <c r="Q1121" i="115"/>
  <c r="P1121" i="115"/>
  <c r="Q1120" i="115"/>
  <c r="P1120" i="115"/>
  <c r="Q1119" i="115"/>
  <c r="P1119" i="115"/>
  <c r="Q1118" i="115"/>
  <c r="P1118" i="115"/>
  <c r="Q1117" i="115"/>
  <c r="P1117" i="115"/>
  <c r="Q1116" i="115"/>
  <c r="P1116" i="115"/>
  <c r="Q1115" i="115"/>
  <c r="P1115" i="115"/>
  <c r="Q1114" i="115"/>
  <c r="P1114" i="115"/>
  <c r="Q1113" i="115"/>
  <c r="P1113" i="115"/>
  <c r="Q1112" i="115"/>
  <c r="P1112" i="115"/>
  <c r="Q1111" i="115"/>
  <c r="P1111" i="115"/>
  <c r="Q1110" i="115"/>
  <c r="P1110" i="115"/>
  <c r="Q1109" i="115"/>
  <c r="P1109" i="115"/>
  <c r="Q1108" i="115"/>
  <c r="P1108" i="115"/>
  <c r="Q1107" i="115"/>
  <c r="P1107" i="115"/>
  <c r="Q1106" i="115"/>
  <c r="P1106" i="115"/>
  <c r="Q1105" i="115"/>
  <c r="P1105" i="115"/>
  <c r="Q1104" i="115"/>
  <c r="P1104" i="115"/>
  <c r="Q1103" i="115"/>
  <c r="P1103" i="115"/>
  <c r="Q1102" i="115"/>
  <c r="P1102" i="115"/>
  <c r="Q1101" i="115"/>
  <c r="P1101" i="115"/>
  <c r="Q1100" i="115"/>
  <c r="P1100" i="115"/>
  <c r="Q1099" i="115"/>
  <c r="P1099" i="115"/>
  <c r="Q1098" i="115"/>
  <c r="P1098" i="115"/>
  <c r="Q1097" i="115"/>
  <c r="P1097" i="115"/>
  <c r="Q1096" i="115"/>
  <c r="P1096" i="115"/>
  <c r="Q1095" i="115"/>
  <c r="P1095" i="115"/>
  <c r="Q1094" i="115"/>
  <c r="P1094" i="115"/>
  <c r="Q1093" i="115"/>
  <c r="P1093" i="115"/>
  <c r="Q1092" i="115"/>
  <c r="P1092" i="115"/>
  <c r="Q1091" i="115"/>
  <c r="P1091" i="115"/>
  <c r="Q1090" i="115"/>
  <c r="P1090" i="115"/>
  <c r="Q1089" i="115"/>
  <c r="P1089" i="115"/>
  <c r="Q1088" i="115"/>
  <c r="P1088" i="115"/>
  <c r="Q1087" i="115"/>
  <c r="P1087" i="115"/>
  <c r="Q1086" i="115"/>
  <c r="P1086" i="115"/>
  <c r="Q1085" i="115"/>
  <c r="P1085" i="115"/>
  <c r="Q1084" i="115"/>
  <c r="P1084" i="115"/>
  <c r="Q1083" i="115"/>
  <c r="P1083" i="115"/>
  <c r="Q1082" i="115"/>
  <c r="P1082" i="115"/>
  <c r="Q1081" i="115"/>
  <c r="P1081" i="115"/>
  <c r="Q1080" i="115"/>
  <c r="P1080" i="115"/>
  <c r="Q1079" i="115"/>
  <c r="P1079" i="115"/>
  <c r="Q1078" i="115"/>
  <c r="P1078" i="115"/>
  <c r="Q1077" i="115"/>
  <c r="P1077" i="115"/>
  <c r="Q1076" i="115"/>
  <c r="P1076" i="115"/>
  <c r="Q1075" i="115"/>
  <c r="P1075" i="115"/>
  <c r="Q1074" i="115"/>
  <c r="P1074" i="115"/>
  <c r="Q1073" i="115"/>
  <c r="P1073" i="115"/>
  <c r="Q1072" i="115"/>
  <c r="P1072" i="115"/>
  <c r="Q1071" i="115"/>
  <c r="P1071" i="115"/>
  <c r="Q1070" i="115"/>
  <c r="P1070" i="115"/>
  <c r="Q1069" i="115"/>
  <c r="P1069" i="115"/>
  <c r="Q1068" i="115"/>
  <c r="P1068" i="115"/>
  <c r="Q1067" i="115"/>
  <c r="P1067" i="115"/>
  <c r="Q1066" i="115"/>
  <c r="P1066" i="115"/>
  <c r="Q1065" i="115"/>
  <c r="P1065" i="115"/>
  <c r="Q1064" i="115"/>
  <c r="P1064" i="115"/>
  <c r="Q1063" i="115"/>
  <c r="P1063" i="115"/>
  <c r="Q1062" i="115"/>
  <c r="P1062" i="115"/>
  <c r="Q1061" i="115"/>
  <c r="P1061" i="115"/>
  <c r="Q1060" i="115"/>
  <c r="P1060" i="115"/>
  <c r="Q1059" i="115"/>
  <c r="P1059" i="115"/>
  <c r="Q1058" i="115"/>
  <c r="P1058" i="115"/>
  <c r="Q1057" i="115"/>
  <c r="P1057" i="115"/>
  <c r="Q1056" i="115"/>
  <c r="P1056" i="115"/>
  <c r="Q1055" i="115"/>
  <c r="P1055" i="115"/>
  <c r="Q1054" i="115"/>
  <c r="P1054" i="115"/>
  <c r="Q1053" i="115"/>
  <c r="P1053" i="115"/>
  <c r="Q1052" i="115"/>
  <c r="P1052" i="115"/>
  <c r="Q1051" i="115"/>
  <c r="P1051" i="115"/>
  <c r="Q1050" i="115"/>
  <c r="P1050" i="115"/>
  <c r="Q1049" i="115"/>
  <c r="P1049" i="115"/>
  <c r="Q1048" i="115"/>
  <c r="P1048" i="115"/>
  <c r="Q1047" i="115"/>
  <c r="P1047" i="115"/>
  <c r="Q1046" i="115"/>
  <c r="P1046" i="115"/>
  <c r="Q1045" i="115"/>
  <c r="P1045" i="115"/>
  <c r="Q1044" i="115"/>
  <c r="P1044" i="115"/>
  <c r="Q1043" i="115"/>
  <c r="P1043" i="115"/>
  <c r="Q1042" i="115"/>
  <c r="P1042" i="115"/>
  <c r="Q1041" i="115"/>
  <c r="P1041" i="115"/>
  <c r="Q1040" i="115"/>
  <c r="P1040" i="115"/>
  <c r="Q1039" i="115"/>
  <c r="P1039" i="115"/>
  <c r="Q1038" i="115"/>
  <c r="P1038" i="115"/>
  <c r="Q1037" i="115"/>
  <c r="P1037" i="115"/>
  <c r="Q1036" i="115"/>
  <c r="P1036" i="115"/>
  <c r="Q1035" i="115"/>
  <c r="P1035" i="115"/>
  <c r="Q1034" i="115"/>
  <c r="P1034" i="115"/>
  <c r="Q1033" i="115"/>
  <c r="P1033" i="115"/>
  <c r="Q1032" i="115"/>
  <c r="P1032" i="115"/>
  <c r="Q1031" i="115"/>
  <c r="P1031" i="115"/>
  <c r="Q1030" i="115"/>
  <c r="P1030" i="115"/>
  <c r="Q1029" i="115"/>
  <c r="P1029" i="115"/>
  <c r="Q1028" i="115"/>
  <c r="P1028" i="115"/>
  <c r="Q1027" i="115"/>
  <c r="P1027" i="115"/>
  <c r="Q1026" i="115"/>
  <c r="P1026" i="115"/>
  <c r="Q1025" i="115"/>
  <c r="P1025" i="115"/>
  <c r="Q1024" i="115"/>
  <c r="P1024" i="115"/>
  <c r="Q1023" i="115"/>
  <c r="P1023" i="115"/>
  <c r="Q1022" i="115"/>
  <c r="P1022" i="115"/>
  <c r="Q1021" i="115"/>
  <c r="P1021" i="115"/>
  <c r="Q1020" i="115"/>
  <c r="P1020" i="115"/>
  <c r="Q1019" i="115"/>
  <c r="P1019" i="115"/>
  <c r="Q1018" i="115"/>
  <c r="P1018" i="115"/>
  <c r="Q1017" i="115"/>
  <c r="P1017" i="115"/>
  <c r="Q1016" i="115"/>
  <c r="P1016" i="115"/>
  <c r="Q1015" i="115"/>
  <c r="P1015" i="115"/>
  <c r="Q1014" i="115"/>
  <c r="P1014" i="115"/>
  <c r="Q1013" i="115"/>
  <c r="P1013" i="115"/>
  <c r="Q1012" i="115"/>
  <c r="P1012" i="115"/>
  <c r="Q1011" i="115"/>
  <c r="P1011" i="115"/>
  <c r="Q1010" i="115"/>
  <c r="P1010" i="115"/>
  <c r="Q1009" i="115"/>
  <c r="P1009" i="115"/>
  <c r="Q1008" i="115"/>
  <c r="P1008" i="115"/>
  <c r="Q1007" i="115"/>
  <c r="P1007" i="115"/>
  <c r="Q1006" i="115"/>
  <c r="P1006" i="115"/>
  <c r="Q1005" i="115"/>
  <c r="P1005" i="115"/>
  <c r="Q1004" i="115"/>
  <c r="P1004" i="115"/>
  <c r="Q1003" i="115"/>
  <c r="P1003" i="115"/>
  <c r="Q1002" i="115"/>
  <c r="P1002" i="115"/>
  <c r="Q1001" i="115"/>
  <c r="P1001" i="115"/>
  <c r="Q1000" i="115"/>
  <c r="P1000" i="115"/>
  <c r="Q999" i="115"/>
  <c r="P999" i="115"/>
  <c r="Q998" i="115"/>
  <c r="P998" i="115"/>
  <c r="Q997" i="115"/>
  <c r="P997" i="115"/>
  <c r="Q996" i="115"/>
  <c r="P996" i="115"/>
  <c r="Q995" i="115"/>
  <c r="P995" i="115"/>
  <c r="Q994" i="115"/>
  <c r="P994" i="115"/>
  <c r="Q993" i="115"/>
  <c r="P993" i="115"/>
  <c r="Q992" i="115"/>
  <c r="P992" i="115"/>
  <c r="Q991" i="115"/>
  <c r="P991" i="115"/>
  <c r="Q990" i="115"/>
  <c r="P990" i="115"/>
  <c r="Q989" i="115"/>
  <c r="P989" i="115"/>
  <c r="Q988" i="115"/>
  <c r="P988" i="115"/>
  <c r="Q987" i="115"/>
  <c r="P987" i="115"/>
  <c r="Q986" i="115"/>
  <c r="P986" i="115"/>
  <c r="Q985" i="115"/>
  <c r="P985" i="115"/>
  <c r="Q984" i="115"/>
  <c r="P984" i="115"/>
  <c r="Q983" i="115"/>
  <c r="P983" i="115"/>
  <c r="Q982" i="115"/>
  <c r="P982" i="115"/>
  <c r="Q981" i="115"/>
  <c r="P981" i="115"/>
  <c r="Q980" i="115"/>
  <c r="P980" i="115"/>
  <c r="Q979" i="115"/>
  <c r="P979" i="115"/>
  <c r="Q978" i="115"/>
  <c r="P978" i="115"/>
  <c r="Q977" i="115"/>
  <c r="P977" i="115"/>
  <c r="Q976" i="115"/>
  <c r="P976" i="115"/>
  <c r="Q975" i="115"/>
  <c r="P975" i="115"/>
  <c r="Q974" i="115"/>
  <c r="P974" i="115"/>
  <c r="Q973" i="115"/>
  <c r="P973" i="115"/>
  <c r="Q972" i="115"/>
  <c r="P972" i="115"/>
  <c r="Q971" i="115"/>
  <c r="P971" i="115"/>
  <c r="Q970" i="115"/>
  <c r="P970" i="115"/>
  <c r="Q969" i="115"/>
  <c r="P969" i="115"/>
  <c r="Q968" i="115"/>
  <c r="P968" i="115"/>
  <c r="Q967" i="115"/>
  <c r="P967" i="115"/>
  <c r="Q966" i="115"/>
  <c r="P966" i="115"/>
  <c r="Q965" i="115"/>
  <c r="P965" i="115"/>
  <c r="Q964" i="115"/>
  <c r="P964" i="115"/>
  <c r="Q963" i="115"/>
  <c r="P963" i="115"/>
  <c r="Q962" i="115"/>
  <c r="P962" i="115"/>
  <c r="Q961" i="115"/>
  <c r="P961" i="115"/>
  <c r="Q960" i="115"/>
  <c r="P960" i="115"/>
  <c r="Q959" i="115"/>
  <c r="P959" i="115"/>
  <c r="Q958" i="115"/>
  <c r="P958" i="115"/>
  <c r="Q957" i="115"/>
  <c r="P957" i="115"/>
  <c r="Q956" i="115"/>
  <c r="P956" i="115"/>
  <c r="Q955" i="115"/>
  <c r="P955" i="115"/>
  <c r="Q954" i="115"/>
  <c r="P954" i="115"/>
  <c r="Q953" i="115"/>
  <c r="P953" i="115"/>
  <c r="Q952" i="115"/>
  <c r="P952" i="115"/>
  <c r="Q951" i="115"/>
  <c r="P951" i="115"/>
  <c r="Q950" i="115"/>
  <c r="P950" i="115"/>
  <c r="Q949" i="115"/>
  <c r="P949" i="115"/>
  <c r="Q948" i="115"/>
  <c r="P948" i="115"/>
  <c r="Q947" i="115"/>
  <c r="P947" i="115"/>
  <c r="Q946" i="115"/>
  <c r="P946" i="115"/>
  <c r="Q945" i="115"/>
  <c r="P945" i="115"/>
  <c r="Q944" i="115"/>
  <c r="P944" i="115"/>
  <c r="Q943" i="115"/>
  <c r="P943" i="115"/>
  <c r="Q942" i="115"/>
  <c r="P942" i="115"/>
  <c r="Q941" i="115"/>
  <c r="P941" i="115"/>
  <c r="Q940" i="115"/>
  <c r="P940" i="115"/>
  <c r="Q939" i="115"/>
  <c r="P939" i="115"/>
  <c r="Q938" i="115"/>
  <c r="P938" i="115"/>
  <c r="Q937" i="115"/>
  <c r="P937" i="115"/>
  <c r="Q936" i="115"/>
  <c r="P936" i="115"/>
  <c r="Q935" i="115"/>
  <c r="P935" i="115"/>
  <c r="Q934" i="115"/>
  <c r="P934" i="115"/>
  <c r="Q933" i="115"/>
  <c r="P933" i="115"/>
  <c r="Q932" i="115"/>
  <c r="P932" i="115"/>
  <c r="Q931" i="115"/>
  <c r="P931" i="115"/>
  <c r="Q930" i="115"/>
  <c r="P930" i="115"/>
  <c r="Q929" i="115"/>
  <c r="P929" i="115"/>
  <c r="Q928" i="115"/>
  <c r="P928" i="115"/>
  <c r="Q927" i="115"/>
  <c r="P927" i="115"/>
  <c r="Q926" i="115"/>
  <c r="P926" i="115"/>
  <c r="Q925" i="115"/>
  <c r="P925" i="115"/>
  <c r="Q924" i="115"/>
  <c r="P924" i="115"/>
  <c r="Q923" i="115"/>
  <c r="P923" i="115"/>
  <c r="Q922" i="115"/>
  <c r="P922" i="115"/>
  <c r="Q921" i="115"/>
  <c r="P921" i="115"/>
  <c r="Q920" i="115"/>
  <c r="P920" i="115"/>
  <c r="Q919" i="115"/>
  <c r="P919" i="115"/>
  <c r="Q918" i="115"/>
  <c r="P918" i="115"/>
  <c r="Q917" i="115"/>
  <c r="P917" i="115"/>
  <c r="Q916" i="115"/>
  <c r="P916" i="115"/>
  <c r="Q915" i="115"/>
  <c r="P915" i="115"/>
  <c r="Q914" i="115"/>
  <c r="P914" i="115"/>
  <c r="Q913" i="115"/>
  <c r="P913" i="115"/>
  <c r="Q912" i="115"/>
  <c r="P912" i="115"/>
  <c r="Q911" i="115"/>
  <c r="P911" i="115"/>
  <c r="Q910" i="115"/>
  <c r="P910" i="115"/>
  <c r="Q909" i="115"/>
  <c r="P909" i="115"/>
  <c r="Q908" i="115"/>
  <c r="P908" i="115"/>
  <c r="Q907" i="115"/>
  <c r="P907" i="115"/>
  <c r="Q906" i="115"/>
  <c r="P906" i="115"/>
  <c r="Q905" i="115"/>
  <c r="P905" i="115"/>
  <c r="Q904" i="115"/>
  <c r="P904" i="115"/>
  <c r="Q903" i="115"/>
  <c r="P903" i="115"/>
  <c r="Q902" i="115"/>
  <c r="P902" i="115"/>
  <c r="Q901" i="115"/>
  <c r="P901" i="115"/>
  <c r="Q900" i="115"/>
  <c r="P900" i="115"/>
  <c r="Q899" i="115"/>
  <c r="P899" i="115"/>
  <c r="Q898" i="115"/>
  <c r="P898" i="115"/>
  <c r="Q897" i="115"/>
  <c r="P897" i="115"/>
  <c r="Q896" i="115"/>
  <c r="P896" i="115"/>
  <c r="Q895" i="115"/>
  <c r="P895" i="115"/>
  <c r="Q894" i="115"/>
  <c r="P894" i="115"/>
  <c r="Q893" i="115"/>
  <c r="P893" i="115"/>
  <c r="Q892" i="115"/>
  <c r="P892" i="115"/>
  <c r="Q891" i="115"/>
  <c r="P891" i="115"/>
  <c r="Q890" i="115"/>
  <c r="P890" i="115"/>
  <c r="Q889" i="115"/>
  <c r="P889" i="115"/>
  <c r="Q888" i="115"/>
  <c r="P888" i="115"/>
  <c r="Q887" i="115"/>
  <c r="P887" i="115"/>
  <c r="Q886" i="115"/>
  <c r="P886" i="115"/>
  <c r="Q885" i="115"/>
  <c r="P885" i="115"/>
  <c r="Q884" i="115"/>
  <c r="P884" i="115"/>
  <c r="Q883" i="115"/>
  <c r="P883" i="115"/>
  <c r="Q882" i="115"/>
  <c r="P882" i="115"/>
  <c r="Q881" i="115"/>
  <c r="P881" i="115"/>
  <c r="Q880" i="115"/>
  <c r="P880" i="115"/>
  <c r="Q879" i="115"/>
  <c r="P879" i="115"/>
  <c r="Q878" i="115"/>
  <c r="P878" i="115"/>
  <c r="Q877" i="115"/>
  <c r="P877" i="115"/>
  <c r="Q876" i="115"/>
  <c r="P876" i="115"/>
  <c r="Q875" i="115"/>
  <c r="P875" i="115"/>
  <c r="Q874" i="115"/>
  <c r="P874" i="115"/>
  <c r="Q873" i="115"/>
  <c r="P873" i="115"/>
  <c r="Q872" i="115"/>
  <c r="P872" i="115"/>
  <c r="Q871" i="115"/>
  <c r="P871" i="115"/>
  <c r="Q870" i="115"/>
  <c r="P870" i="115"/>
  <c r="Q869" i="115"/>
  <c r="P869" i="115"/>
  <c r="Q868" i="115"/>
  <c r="P868" i="115"/>
  <c r="Q867" i="115"/>
  <c r="P867" i="115"/>
  <c r="Q866" i="115"/>
  <c r="P866" i="115"/>
  <c r="Q865" i="115"/>
  <c r="P865" i="115"/>
  <c r="Q864" i="115"/>
  <c r="P864" i="115"/>
  <c r="Q863" i="115"/>
  <c r="P863" i="115"/>
  <c r="Q862" i="115"/>
  <c r="P862" i="115"/>
  <c r="Q861" i="115"/>
  <c r="P861" i="115"/>
  <c r="Q860" i="115"/>
  <c r="P860" i="115"/>
  <c r="Q859" i="115"/>
  <c r="P859" i="115"/>
  <c r="Q858" i="115"/>
  <c r="P858" i="115"/>
  <c r="Q857" i="115"/>
  <c r="P857" i="115"/>
  <c r="Q856" i="115"/>
  <c r="P856" i="115"/>
  <c r="Q855" i="115"/>
  <c r="P855" i="115"/>
  <c r="Q854" i="115"/>
  <c r="P854" i="115"/>
  <c r="Q853" i="115"/>
  <c r="P853" i="115"/>
  <c r="Q852" i="115"/>
  <c r="P852" i="115"/>
  <c r="Q851" i="115"/>
  <c r="P851" i="115"/>
  <c r="Q850" i="115"/>
  <c r="P850" i="115"/>
  <c r="Q849" i="115"/>
  <c r="P849" i="115"/>
  <c r="Q848" i="115"/>
  <c r="P848" i="115"/>
  <c r="Q847" i="115"/>
  <c r="P847" i="115"/>
  <c r="Q846" i="115"/>
  <c r="P846" i="115"/>
  <c r="Q845" i="115"/>
  <c r="P845" i="115"/>
  <c r="Q844" i="115"/>
  <c r="P844" i="115"/>
  <c r="Q843" i="115"/>
  <c r="P843" i="115"/>
  <c r="Q842" i="115"/>
  <c r="P842" i="115"/>
  <c r="Q841" i="115"/>
  <c r="P841" i="115"/>
  <c r="Q840" i="115"/>
  <c r="P840" i="115"/>
  <c r="Q839" i="115"/>
  <c r="P839" i="115"/>
  <c r="Q838" i="115"/>
  <c r="P838" i="115"/>
  <c r="Q837" i="115"/>
  <c r="P837" i="115"/>
  <c r="Q836" i="115"/>
  <c r="P836" i="115"/>
  <c r="Q835" i="115"/>
  <c r="P835" i="115"/>
  <c r="Q834" i="115"/>
  <c r="P834" i="115"/>
  <c r="Q833" i="115"/>
  <c r="P833" i="115"/>
  <c r="Q832" i="115"/>
  <c r="P832" i="115"/>
  <c r="Q831" i="115"/>
  <c r="P831" i="115"/>
  <c r="Q830" i="115"/>
  <c r="P830" i="115"/>
  <c r="Q829" i="115"/>
  <c r="P829" i="115"/>
  <c r="Q828" i="115"/>
  <c r="P828" i="115"/>
  <c r="Q827" i="115"/>
  <c r="P827" i="115"/>
  <c r="Q826" i="115"/>
  <c r="P826" i="115"/>
  <c r="Q825" i="115"/>
  <c r="P825" i="115"/>
  <c r="Q824" i="115"/>
  <c r="P824" i="115"/>
  <c r="Q823" i="115"/>
  <c r="P823" i="115"/>
  <c r="Q822" i="115"/>
  <c r="P822" i="115"/>
  <c r="Q821" i="115"/>
  <c r="P821" i="115"/>
  <c r="Q820" i="115"/>
  <c r="P820" i="115"/>
  <c r="Q819" i="115"/>
  <c r="P819" i="115"/>
  <c r="Q818" i="115"/>
  <c r="P818" i="115"/>
  <c r="Q817" i="115"/>
  <c r="P817" i="115"/>
  <c r="Q816" i="115"/>
  <c r="P816" i="115"/>
  <c r="Q815" i="115"/>
  <c r="P815" i="115"/>
  <c r="Q814" i="115"/>
  <c r="P814" i="115"/>
  <c r="Q813" i="115"/>
  <c r="P813" i="115"/>
  <c r="Q812" i="115"/>
  <c r="P812" i="115"/>
  <c r="Q811" i="115"/>
  <c r="P811" i="115"/>
  <c r="Q810" i="115"/>
  <c r="P810" i="115"/>
  <c r="Q809" i="115"/>
  <c r="P809" i="115"/>
  <c r="Q808" i="115"/>
  <c r="P808" i="115"/>
  <c r="Q807" i="115"/>
  <c r="P807" i="115"/>
  <c r="Q806" i="115"/>
  <c r="P806" i="115"/>
  <c r="Q805" i="115"/>
  <c r="P805" i="115"/>
  <c r="Q804" i="115"/>
  <c r="P804" i="115"/>
  <c r="Q803" i="115"/>
  <c r="P803" i="115"/>
  <c r="Q802" i="115"/>
  <c r="P802" i="115"/>
  <c r="Q801" i="115"/>
  <c r="P801" i="115"/>
  <c r="Q800" i="115"/>
  <c r="P800" i="115"/>
  <c r="Q799" i="115"/>
  <c r="P799" i="115"/>
  <c r="Q798" i="115"/>
  <c r="P798" i="115"/>
  <c r="Q797" i="115"/>
  <c r="P797" i="115"/>
  <c r="Q796" i="115"/>
  <c r="P796" i="115"/>
  <c r="Q795" i="115"/>
  <c r="P795" i="115"/>
  <c r="Q794" i="115"/>
  <c r="P794" i="115"/>
  <c r="Q793" i="115"/>
  <c r="P793" i="115"/>
  <c r="Q792" i="115"/>
  <c r="P792" i="115"/>
  <c r="Q791" i="115"/>
  <c r="P791" i="115"/>
  <c r="Q790" i="115"/>
  <c r="P790" i="115"/>
  <c r="Q789" i="115"/>
  <c r="P789" i="115"/>
  <c r="Q788" i="115"/>
  <c r="P788" i="115"/>
  <c r="Q787" i="115"/>
  <c r="P787" i="115"/>
  <c r="Q786" i="115"/>
  <c r="P786" i="115"/>
  <c r="Q785" i="115"/>
  <c r="P785" i="115"/>
  <c r="Q784" i="115"/>
  <c r="P784" i="115"/>
  <c r="Q783" i="115"/>
  <c r="P783" i="115"/>
  <c r="Q782" i="115"/>
  <c r="P782" i="115"/>
  <c r="Q781" i="115"/>
  <c r="P781" i="115"/>
  <c r="Q780" i="115"/>
  <c r="P780" i="115"/>
  <c r="Q779" i="115"/>
  <c r="P779" i="115"/>
  <c r="Q778" i="115"/>
  <c r="P778" i="115"/>
  <c r="Q777" i="115"/>
  <c r="P777" i="115"/>
  <c r="Q776" i="115"/>
  <c r="P776" i="115"/>
  <c r="Q775" i="115"/>
  <c r="P775" i="115"/>
  <c r="Q774" i="115"/>
  <c r="P774" i="115"/>
  <c r="Q773" i="115"/>
  <c r="P773" i="115"/>
  <c r="Q772" i="115"/>
  <c r="P772" i="115"/>
  <c r="Q771" i="115"/>
  <c r="P771" i="115"/>
  <c r="Q770" i="115"/>
  <c r="P770" i="115"/>
  <c r="Q769" i="115"/>
  <c r="P769" i="115"/>
  <c r="Q768" i="115"/>
  <c r="P768" i="115"/>
  <c r="Q767" i="115"/>
  <c r="P767" i="115"/>
  <c r="Q766" i="115"/>
  <c r="P766" i="115"/>
  <c r="Q765" i="115"/>
  <c r="P765" i="115"/>
  <c r="Q764" i="115"/>
  <c r="P764" i="115"/>
  <c r="Q763" i="115"/>
  <c r="P763" i="115"/>
  <c r="Q762" i="115"/>
  <c r="P762" i="115"/>
  <c r="Q761" i="115"/>
  <c r="P761" i="115"/>
  <c r="Q760" i="115"/>
  <c r="P760" i="115"/>
  <c r="Q759" i="115"/>
  <c r="P759" i="115"/>
  <c r="Q758" i="115"/>
  <c r="P758" i="115"/>
  <c r="Q757" i="115"/>
  <c r="P757" i="115"/>
  <c r="Q756" i="115"/>
  <c r="P756" i="115"/>
  <c r="Q755" i="115"/>
  <c r="P755" i="115"/>
  <c r="Q754" i="115"/>
  <c r="P754" i="115"/>
  <c r="Q753" i="115"/>
  <c r="P753" i="115"/>
  <c r="Q752" i="115"/>
  <c r="P752" i="115"/>
  <c r="Q751" i="115"/>
  <c r="P751" i="115"/>
  <c r="Q750" i="115"/>
  <c r="P750" i="115"/>
  <c r="Q749" i="115"/>
  <c r="P749" i="115"/>
  <c r="Q748" i="115"/>
  <c r="P748" i="115"/>
  <c r="Q747" i="115"/>
  <c r="P747" i="115"/>
  <c r="Q746" i="115"/>
  <c r="P746" i="115"/>
  <c r="Q745" i="115"/>
  <c r="P745" i="115"/>
  <c r="Q744" i="115"/>
  <c r="P744" i="115"/>
  <c r="Q743" i="115"/>
  <c r="P743" i="115"/>
  <c r="Q742" i="115"/>
  <c r="P742" i="115"/>
  <c r="Q741" i="115"/>
  <c r="P741" i="115"/>
  <c r="Q740" i="115"/>
  <c r="P740" i="115"/>
  <c r="Q739" i="115"/>
  <c r="P739" i="115"/>
  <c r="Q738" i="115"/>
  <c r="P738" i="115"/>
  <c r="Q737" i="115"/>
  <c r="P737" i="115"/>
  <c r="Q736" i="115"/>
  <c r="P736" i="115"/>
  <c r="Q735" i="115"/>
  <c r="P735" i="115"/>
  <c r="Q734" i="115"/>
  <c r="P734" i="115"/>
  <c r="Q733" i="115"/>
  <c r="P733" i="115"/>
  <c r="Q732" i="115"/>
  <c r="P732" i="115"/>
  <c r="Q731" i="115"/>
  <c r="P731" i="115"/>
  <c r="Q730" i="115"/>
  <c r="P730" i="115"/>
  <c r="Q729" i="115"/>
  <c r="P729" i="115"/>
  <c r="Q728" i="115"/>
  <c r="P728" i="115"/>
  <c r="Q727" i="115"/>
  <c r="P727" i="115"/>
  <c r="Q726" i="115"/>
  <c r="P726" i="115"/>
  <c r="Q725" i="115"/>
  <c r="P725" i="115"/>
  <c r="Q724" i="115"/>
  <c r="P724" i="115"/>
  <c r="Q723" i="115"/>
  <c r="P723" i="115"/>
  <c r="Q722" i="115"/>
  <c r="P722" i="115"/>
  <c r="Q721" i="115"/>
  <c r="P721" i="115"/>
  <c r="Q720" i="115"/>
  <c r="P720" i="115"/>
  <c r="Q719" i="115"/>
  <c r="P719" i="115"/>
  <c r="Q718" i="115"/>
  <c r="P718" i="115"/>
  <c r="Q717" i="115"/>
  <c r="P717" i="115"/>
  <c r="Q716" i="115"/>
  <c r="P716" i="115"/>
  <c r="Q715" i="115"/>
  <c r="P715" i="115"/>
  <c r="Q714" i="115"/>
  <c r="P714" i="115"/>
  <c r="Q713" i="115"/>
  <c r="P713" i="115"/>
  <c r="Q712" i="115"/>
  <c r="P712" i="115"/>
  <c r="Q711" i="115"/>
  <c r="P711" i="115"/>
  <c r="Q710" i="115"/>
  <c r="P710" i="115"/>
  <c r="Q709" i="115"/>
  <c r="P709" i="115"/>
  <c r="Q708" i="115"/>
  <c r="P708" i="115"/>
  <c r="Q707" i="115"/>
  <c r="P707" i="115"/>
  <c r="Q706" i="115"/>
  <c r="P706" i="115"/>
  <c r="Q705" i="115"/>
  <c r="P705" i="115"/>
  <c r="Q704" i="115"/>
  <c r="P704" i="115"/>
  <c r="Q703" i="115"/>
  <c r="P703" i="115"/>
  <c r="Q702" i="115"/>
  <c r="P702" i="115"/>
  <c r="Q701" i="115"/>
  <c r="P701" i="115"/>
  <c r="Q700" i="115"/>
  <c r="P700" i="115"/>
  <c r="Q699" i="115"/>
  <c r="P699" i="115"/>
  <c r="Q698" i="115"/>
  <c r="P698" i="115"/>
  <c r="Q697" i="115"/>
  <c r="P697" i="115"/>
  <c r="Q696" i="115"/>
  <c r="P696" i="115"/>
  <c r="Q695" i="115"/>
  <c r="P695" i="115"/>
  <c r="Q694" i="115"/>
  <c r="P694" i="115"/>
  <c r="Q693" i="115"/>
  <c r="P693" i="115"/>
  <c r="Q692" i="115"/>
  <c r="P692" i="115"/>
  <c r="Q691" i="115"/>
  <c r="P691" i="115"/>
  <c r="Q690" i="115"/>
  <c r="P690" i="115"/>
  <c r="Q689" i="115"/>
  <c r="P689" i="115"/>
  <c r="Q688" i="115"/>
  <c r="P688" i="115"/>
  <c r="Q687" i="115"/>
  <c r="P687" i="115"/>
  <c r="Q686" i="115"/>
  <c r="P686" i="115"/>
  <c r="Q685" i="115"/>
  <c r="P685" i="115"/>
  <c r="Q684" i="115"/>
  <c r="P684" i="115"/>
  <c r="Q683" i="115"/>
  <c r="P683" i="115"/>
  <c r="Q682" i="115"/>
  <c r="P682" i="115"/>
  <c r="Q681" i="115"/>
  <c r="P681" i="115"/>
  <c r="Q680" i="115"/>
  <c r="P680" i="115"/>
  <c r="Q679" i="115"/>
  <c r="P679" i="115"/>
  <c r="Q678" i="115"/>
  <c r="P678" i="115"/>
  <c r="Q677" i="115"/>
  <c r="P677" i="115"/>
  <c r="Q676" i="115"/>
  <c r="P676" i="115"/>
  <c r="Q675" i="115"/>
  <c r="P675" i="115"/>
  <c r="Q674" i="115"/>
  <c r="P674" i="115"/>
  <c r="Q673" i="115"/>
  <c r="P673" i="115"/>
  <c r="Q672" i="115"/>
  <c r="P672" i="115"/>
  <c r="Q671" i="115"/>
  <c r="P671" i="115"/>
  <c r="Q670" i="115"/>
  <c r="P670" i="115"/>
  <c r="Q669" i="115"/>
  <c r="P669" i="115"/>
  <c r="Q668" i="115"/>
  <c r="P668" i="115"/>
  <c r="Q667" i="115"/>
  <c r="P667" i="115"/>
  <c r="Q666" i="115"/>
  <c r="P666" i="115"/>
  <c r="Q665" i="115"/>
  <c r="P665" i="115"/>
  <c r="Q664" i="115"/>
  <c r="P664" i="115"/>
  <c r="Q663" i="115"/>
  <c r="P663" i="115"/>
  <c r="Q662" i="115"/>
  <c r="P662" i="115"/>
  <c r="Q661" i="115"/>
  <c r="P661" i="115"/>
  <c r="Q660" i="115"/>
  <c r="P660" i="115"/>
  <c r="Q659" i="115"/>
  <c r="P659" i="115"/>
  <c r="Q658" i="115"/>
  <c r="P658" i="115"/>
  <c r="Q657" i="115"/>
  <c r="P657" i="115"/>
  <c r="Q656" i="115"/>
  <c r="P656" i="115"/>
  <c r="Q655" i="115"/>
  <c r="P655" i="115"/>
  <c r="Q654" i="115"/>
  <c r="P654" i="115"/>
  <c r="Q653" i="115"/>
  <c r="P653" i="115"/>
  <c r="Q652" i="115"/>
  <c r="P652" i="115"/>
  <c r="Q651" i="115"/>
  <c r="P651" i="115"/>
  <c r="Q650" i="115"/>
  <c r="P650" i="115"/>
  <c r="Q649" i="115"/>
  <c r="P649" i="115"/>
  <c r="Q648" i="115"/>
  <c r="P648" i="115"/>
  <c r="Q647" i="115"/>
  <c r="P647" i="115"/>
  <c r="Q646" i="115"/>
  <c r="P646" i="115"/>
  <c r="Q645" i="115"/>
  <c r="P645" i="115"/>
  <c r="Q644" i="115"/>
  <c r="P644" i="115"/>
  <c r="Q643" i="115"/>
  <c r="P643" i="115"/>
  <c r="Q642" i="115"/>
  <c r="P642" i="115"/>
  <c r="Q641" i="115"/>
  <c r="P641" i="115"/>
  <c r="Q640" i="115"/>
  <c r="P640" i="115"/>
  <c r="Q639" i="115"/>
  <c r="P639" i="115"/>
  <c r="Q638" i="115"/>
  <c r="P638" i="115"/>
  <c r="Q637" i="115"/>
  <c r="P637" i="115"/>
  <c r="Q636" i="115"/>
  <c r="P636" i="115"/>
  <c r="Q635" i="115"/>
  <c r="P635" i="115"/>
  <c r="Q634" i="115"/>
  <c r="P634" i="115"/>
  <c r="Q633" i="115"/>
  <c r="P633" i="115"/>
  <c r="Q632" i="115"/>
  <c r="P632" i="115"/>
  <c r="Q631" i="115"/>
  <c r="P631" i="115"/>
  <c r="Q630" i="115"/>
  <c r="P630" i="115"/>
  <c r="Q629" i="115"/>
  <c r="P629" i="115"/>
  <c r="Q628" i="115"/>
  <c r="P628" i="115"/>
  <c r="Q627" i="115"/>
  <c r="P627" i="115"/>
  <c r="Q626" i="115"/>
  <c r="P626" i="115"/>
  <c r="Q625" i="115"/>
  <c r="P625" i="115"/>
  <c r="Q624" i="115"/>
  <c r="P624" i="115"/>
  <c r="Q623" i="115"/>
  <c r="P623" i="115"/>
  <c r="Q622" i="115"/>
  <c r="P622" i="115"/>
  <c r="Q621" i="115"/>
  <c r="P621" i="115"/>
  <c r="Q620" i="115"/>
  <c r="P620" i="115"/>
  <c r="Q619" i="115"/>
  <c r="P619" i="115"/>
  <c r="Q618" i="115"/>
  <c r="P618" i="115"/>
  <c r="Q617" i="115"/>
  <c r="P617" i="115"/>
  <c r="Q616" i="115"/>
  <c r="P616" i="115"/>
  <c r="Q615" i="115"/>
  <c r="P615" i="115"/>
  <c r="Q614" i="115"/>
  <c r="P614" i="115"/>
  <c r="Q613" i="115"/>
  <c r="P613" i="115"/>
  <c r="Q612" i="115"/>
  <c r="P612" i="115"/>
  <c r="Q611" i="115"/>
  <c r="P611" i="115"/>
  <c r="Q610" i="115"/>
  <c r="P610" i="115"/>
  <c r="Q609" i="115"/>
  <c r="P609" i="115"/>
  <c r="Q608" i="115"/>
  <c r="P608" i="115"/>
  <c r="Q607" i="115"/>
  <c r="P607" i="115"/>
  <c r="Q606" i="115"/>
  <c r="P606" i="115"/>
  <c r="Q605" i="115"/>
  <c r="P605" i="115"/>
  <c r="Q604" i="115"/>
  <c r="P604" i="115"/>
  <c r="Q603" i="115"/>
  <c r="P603" i="115"/>
  <c r="Q602" i="115"/>
  <c r="P602" i="115"/>
  <c r="Q601" i="115"/>
  <c r="P601" i="115"/>
  <c r="Q600" i="115"/>
  <c r="P600" i="115"/>
  <c r="Q599" i="115"/>
  <c r="P599" i="115"/>
  <c r="Q598" i="115"/>
  <c r="P598" i="115"/>
  <c r="Q597" i="115"/>
  <c r="P597" i="115"/>
  <c r="Q596" i="115"/>
  <c r="P596" i="115"/>
  <c r="Q595" i="115"/>
  <c r="P595" i="115"/>
  <c r="Q594" i="115"/>
  <c r="P594" i="115"/>
  <c r="Q593" i="115"/>
  <c r="P593" i="115"/>
  <c r="Q592" i="115"/>
  <c r="P592" i="115"/>
  <c r="Q591" i="115"/>
  <c r="P591" i="115"/>
  <c r="Q590" i="115"/>
  <c r="P590" i="115"/>
  <c r="Q589" i="115"/>
  <c r="P589" i="115"/>
  <c r="Q588" i="115"/>
  <c r="P588" i="115"/>
  <c r="Q587" i="115"/>
  <c r="P587" i="115"/>
  <c r="Q586" i="115"/>
  <c r="P586" i="115"/>
  <c r="Q585" i="115"/>
  <c r="P585" i="115"/>
  <c r="Q584" i="115"/>
  <c r="P584" i="115"/>
  <c r="Q583" i="115"/>
  <c r="P583" i="115"/>
  <c r="Q582" i="115"/>
  <c r="P582" i="115"/>
  <c r="Q581" i="115"/>
  <c r="P581" i="115"/>
  <c r="Q580" i="115"/>
  <c r="P580" i="115"/>
  <c r="Q579" i="115"/>
  <c r="P579" i="115"/>
  <c r="Q578" i="115"/>
  <c r="P578" i="115"/>
  <c r="Q577" i="115"/>
  <c r="P577" i="115"/>
  <c r="Q576" i="115"/>
  <c r="P576" i="115"/>
  <c r="Q575" i="115"/>
  <c r="P575" i="115"/>
  <c r="Q574" i="115"/>
  <c r="P574" i="115"/>
  <c r="Q573" i="115"/>
  <c r="P573" i="115"/>
  <c r="Q572" i="115"/>
  <c r="P572" i="115"/>
  <c r="Q571" i="115"/>
  <c r="P571" i="115"/>
  <c r="Q570" i="115"/>
  <c r="P570" i="115"/>
  <c r="Q569" i="115"/>
  <c r="P569" i="115"/>
  <c r="Q568" i="115"/>
  <c r="P568" i="115"/>
  <c r="Q567" i="115"/>
  <c r="P567" i="115"/>
  <c r="Q566" i="115"/>
  <c r="P566" i="115"/>
  <c r="Q565" i="115"/>
  <c r="P565" i="115"/>
  <c r="Q564" i="115"/>
  <c r="P564" i="115"/>
  <c r="Q563" i="115"/>
  <c r="P563" i="115"/>
  <c r="Q562" i="115"/>
  <c r="P562" i="115"/>
  <c r="Q561" i="115"/>
  <c r="P561" i="115"/>
  <c r="Q560" i="115"/>
  <c r="P560" i="115"/>
  <c r="Q559" i="115"/>
  <c r="P559" i="115"/>
  <c r="Q558" i="115"/>
  <c r="P558" i="115"/>
  <c r="Q557" i="115"/>
  <c r="P557" i="115"/>
  <c r="Q556" i="115"/>
  <c r="P556" i="115"/>
  <c r="Q555" i="115"/>
  <c r="P555" i="115"/>
  <c r="Q554" i="115"/>
  <c r="P554" i="115"/>
  <c r="Q553" i="115"/>
  <c r="P553" i="115"/>
  <c r="Q552" i="115"/>
  <c r="P552" i="115"/>
  <c r="Q551" i="115"/>
  <c r="P551" i="115"/>
  <c r="Q550" i="115"/>
  <c r="P550" i="115"/>
  <c r="Q549" i="115"/>
  <c r="P549" i="115"/>
  <c r="Q548" i="115"/>
  <c r="P548" i="115"/>
  <c r="Q547" i="115"/>
  <c r="P547" i="115"/>
  <c r="Q546" i="115"/>
  <c r="P546" i="115"/>
  <c r="Q545" i="115"/>
  <c r="P545" i="115"/>
  <c r="Q544" i="115"/>
  <c r="P544" i="115"/>
  <c r="Q543" i="115"/>
  <c r="P543" i="115"/>
  <c r="Q542" i="115"/>
  <c r="P542" i="115"/>
  <c r="Q541" i="115"/>
  <c r="P541" i="115"/>
  <c r="Q540" i="115"/>
  <c r="P540" i="115"/>
  <c r="Q539" i="115"/>
  <c r="P539" i="115"/>
  <c r="Q538" i="115"/>
  <c r="P538" i="115"/>
  <c r="Q537" i="115"/>
  <c r="P537" i="115"/>
  <c r="Q536" i="115"/>
  <c r="P536" i="115"/>
  <c r="Q535" i="115"/>
  <c r="P535" i="115"/>
  <c r="Q534" i="115"/>
  <c r="P534" i="115"/>
  <c r="Q533" i="115"/>
  <c r="P533" i="115"/>
  <c r="Q532" i="115"/>
  <c r="P532" i="115"/>
  <c r="Q531" i="115"/>
  <c r="P531" i="115"/>
  <c r="Q530" i="115"/>
  <c r="P530" i="115"/>
  <c r="Q529" i="115"/>
  <c r="P529" i="115"/>
  <c r="Q528" i="115"/>
  <c r="P528" i="115"/>
  <c r="Q527" i="115"/>
  <c r="P527" i="115"/>
  <c r="Q526" i="115"/>
  <c r="P526" i="115"/>
  <c r="Q525" i="115"/>
  <c r="P525" i="115"/>
  <c r="Q524" i="115"/>
  <c r="P524" i="115"/>
  <c r="Q523" i="115"/>
  <c r="P523" i="115"/>
  <c r="Q522" i="115"/>
  <c r="P522" i="115"/>
  <c r="Q521" i="115"/>
  <c r="P521" i="115"/>
  <c r="Q520" i="115"/>
  <c r="P520" i="115"/>
  <c r="Q519" i="115"/>
  <c r="P519" i="115"/>
  <c r="Q518" i="115"/>
  <c r="P518" i="115"/>
  <c r="Q517" i="115"/>
  <c r="P517" i="115"/>
  <c r="Q516" i="115"/>
  <c r="P516" i="115"/>
  <c r="Q515" i="115"/>
  <c r="P515" i="115"/>
  <c r="Q514" i="115"/>
  <c r="P514" i="115"/>
  <c r="Q513" i="115"/>
  <c r="P513" i="115"/>
  <c r="Q512" i="115"/>
  <c r="P512" i="115"/>
  <c r="Q511" i="115"/>
  <c r="P511" i="115"/>
  <c r="Q510" i="115"/>
  <c r="P510" i="115"/>
  <c r="Q509" i="115"/>
  <c r="P509" i="115"/>
  <c r="Q508" i="115"/>
  <c r="P508" i="115"/>
  <c r="Q507" i="115"/>
  <c r="P507" i="115"/>
  <c r="Q506" i="115"/>
  <c r="P506" i="115"/>
  <c r="Q505" i="115"/>
  <c r="P505" i="115"/>
  <c r="Q504" i="115"/>
  <c r="P504" i="115"/>
  <c r="Q503" i="115"/>
  <c r="P503" i="115"/>
  <c r="Q502" i="115"/>
  <c r="P502" i="115"/>
  <c r="Q501" i="115"/>
  <c r="P501" i="115"/>
  <c r="Q500" i="115"/>
  <c r="P500" i="115"/>
  <c r="Q499" i="115"/>
  <c r="P499" i="115"/>
  <c r="Q498" i="115"/>
  <c r="P498" i="115"/>
  <c r="Q497" i="115"/>
  <c r="P497" i="115"/>
  <c r="Q496" i="115"/>
  <c r="P496" i="115"/>
  <c r="Q495" i="115"/>
  <c r="P495" i="115"/>
  <c r="Q494" i="115"/>
  <c r="P494" i="115"/>
  <c r="Q493" i="115"/>
  <c r="P493" i="115"/>
  <c r="Q492" i="115"/>
  <c r="P492" i="115"/>
  <c r="Q491" i="115"/>
  <c r="P491" i="115"/>
  <c r="Q490" i="115"/>
  <c r="P490" i="115"/>
  <c r="Q489" i="115"/>
  <c r="P489" i="115"/>
  <c r="Q488" i="115"/>
  <c r="P488" i="115"/>
  <c r="Q487" i="115"/>
  <c r="P487" i="115"/>
  <c r="Q486" i="115"/>
  <c r="P486" i="115"/>
  <c r="Q485" i="115"/>
  <c r="P485" i="115"/>
  <c r="Q484" i="115"/>
  <c r="P484" i="115"/>
  <c r="Q483" i="115"/>
  <c r="P483" i="115"/>
  <c r="Q482" i="115"/>
  <c r="P482" i="115"/>
  <c r="Q481" i="115"/>
  <c r="P481" i="115"/>
  <c r="Q480" i="115"/>
  <c r="P480" i="115"/>
  <c r="Q479" i="115"/>
  <c r="P479" i="115"/>
  <c r="Q478" i="115"/>
  <c r="P478" i="115"/>
  <c r="Q477" i="115"/>
  <c r="P477" i="115"/>
  <c r="Q476" i="115"/>
  <c r="P476" i="115"/>
  <c r="Q475" i="115"/>
  <c r="P475" i="115"/>
  <c r="Q474" i="115"/>
  <c r="P474" i="115"/>
  <c r="Q473" i="115"/>
  <c r="P473" i="115"/>
  <c r="Q472" i="115"/>
  <c r="P472" i="115"/>
  <c r="Q471" i="115"/>
  <c r="P471" i="115"/>
  <c r="Q470" i="115"/>
  <c r="P470" i="115"/>
  <c r="Q469" i="115"/>
  <c r="P469" i="115"/>
  <c r="Q468" i="115"/>
  <c r="P468" i="115"/>
  <c r="Q467" i="115"/>
  <c r="P467" i="115"/>
  <c r="Q466" i="115"/>
  <c r="P466" i="115"/>
  <c r="Q465" i="115"/>
  <c r="P465" i="115"/>
  <c r="Q464" i="115"/>
  <c r="P464" i="115"/>
  <c r="Q463" i="115"/>
  <c r="P463" i="115"/>
  <c r="Q462" i="115"/>
  <c r="P462" i="115"/>
  <c r="Q461" i="115"/>
  <c r="P461" i="115"/>
  <c r="Q460" i="115"/>
  <c r="P460" i="115"/>
  <c r="Q459" i="115"/>
  <c r="P459" i="115"/>
  <c r="Q458" i="115"/>
  <c r="P458" i="115"/>
  <c r="Q457" i="115"/>
  <c r="P457" i="115"/>
  <c r="Q456" i="115"/>
  <c r="P456" i="115"/>
  <c r="Q455" i="115"/>
  <c r="P455" i="115"/>
  <c r="Q454" i="115"/>
  <c r="P454" i="115"/>
  <c r="Q453" i="115"/>
  <c r="P453" i="115"/>
  <c r="Q452" i="115"/>
  <c r="P452" i="115"/>
  <c r="Q451" i="115"/>
  <c r="P451" i="115"/>
  <c r="Q450" i="115"/>
  <c r="P450" i="115"/>
  <c r="Q449" i="115"/>
  <c r="P449" i="115"/>
  <c r="Q448" i="115"/>
  <c r="P448" i="115"/>
  <c r="Q447" i="115"/>
  <c r="P447" i="115"/>
  <c r="Q446" i="115"/>
  <c r="P446" i="115"/>
  <c r="Q445" i="115"/>
  <c r="P445" i="115"/>
  <c r="Q444" i="115"/>
  <c r="P444" i="115"/>
  <c r="Q443" i="115"/>
  <c r="P443" i="115"/>
  <c r="Q442" i="115"/>
  <c r="P442" i="115"/>
  <c r="Q441" i="115"/>
  <c r="P441" i="115"/>
  <c r="Q440" i="115"/>
  <c r="P440" i="115"/>
  <c r="Q439" i="115"/>
  <c r="P439" i="115"/>
  <c r="Q438" i="115"/>
  <c r="P438" i="115"/>
  <c r="Q437" i="115"/>
  <c r="P437" i="115"/>
  <c r="Q436" i="115"/>
  <c r="P436" i="115"/>
  <c r="Q435" i="115"/>
  <c r="P435" i="115"/>
  <c r="Q434" i="115"/>
  <c r="P434" i="115"/>
  <c r="Q433" i="115"/>
  <c r="P433" i="115"/>
  <c r="Q432" i="115"/>
  <c r="P432" i="115"/>
  <c r="Q431" i="115"/>
  <c r="P431" i="115"/>
  <c r="Q430" i="115"/>
  <c r="P430" i="115"/>
  <c r="Q429" i="115"/>
  <c r="P429" i="115"/>
  <c r="Q428" i="115"/>
  <c r="P428" i="115"/>
  <c r="Q427" i="115"/>
  <c r="P427" i="115"/>
  <c r="Q426" i="115"/>
  <c r="P426" i="115"/>
  <c r="Q425" i="115"/>
  <c r="P425" i="115"/>
  <c r="Q424" i="115"/>
  <c r="P424" i="115"/>
  <c r="Q423" i="115"/>
  <c r="P423" i="115"/>
  <c r="Q422" i="115"/>
  <c r="P422" i="115"/>
  <c r="Q421" i="115"/>
  <c r="P421" i="115"/>
  <c r="Q420" i="115"/>
  <c r="P420" i="115"/>
  <c r="Q419" i="115"/>
  <c r="P419" i="115"/>
  <c r="Q418" i="115"/>
  <c r="P418" i="115"/>
  <c r="Q417" i="115"/>
  <c r="P417" i="115"/>
  <c r="Q416" i="115"/>
  <c r="P416" i="115"/>
  <c r="Q415" i="115"/>
  <c r="P415" i="115"/>
  <c r="Q414" i="115"/>
  <c r="P414" i="115"/>
  <c r="Q413" i="115"/>
  <c r="P413" i="115"/>
  <c r="Q412" i="115"/>
  <c r="P412" i="115"/>
  <c r="Q411" i="115"/>
  <c r="P411" i="115"/>
  <c r="Q410" i="115"/>
  <c r="P410" i="115"/>
  <c r="Q409" i="115"/>
  <c r="P409" i="115"/>
  <c r="Q408" i="115"/>
  <c r="P408" i="115"/>
  <c r="Q407" i="115"/>
  <c r="P407" i="115"/>
  <c r="Q406" i="115"/>
  <c r="P406" i="115"/>
  <c r="Q405" i="115"/>
  <c r="P405" i="115"/>
  <c r="Q404" i="115"/>
  <c r="P404" i="115"/>
  <c r="Q403" i="115"/>
  <c r="P403" i="115"/>
  <c r="Q402" i="115"/>
  <c r="P402" i="115"/>
  <c r="Q401" i="115"/>
  <c r="P401" i="115"/>
  <c r="Q400" i="115"/>
  <c r="P400" i="115"/>
  <c r="Q399" i="115"/>
  <c r="P399" i="115"/>
  <c r="Q398" i="115"/>
  <c r="P398" i="115"/>
  <c r="Q397" i="115"/>
  <c r="P397" i="115"/>
  <c r="Q396" i="115"/>
  <c r="P396" i="115"/>
  <c r="Q395" i="115"/>
  <c r="P395" i="115"/>
  <c r="Q394" i="115"/>
  <c r="P394" i="115"/>
  <c r="Q393" i="115"/>
  <c r="P393" i="115"/>
  <c r="Q392" i="115"/>
  <c r="P392" i="115"/>
  <c r="Q391" i="115"/>
  <c r="P391" i="115"/>
  <c r="Q390" i="115"/>
  <c r="P390" i="115"/>
  <c r="Q389" i="115"/>
  <c r="P389" i="115"/>
  <c r="Q388" i="115"/>
  <c r="P388" i="115"/>
  <c r="Q387" i="115"/>
  <c r="P387" i="115"/>
  <c r="Q386" i="115"/>
  <c r="P386" i="115"/>
  <c r="Q385" i="115"/>
  <c r="P385" i="115"/>
  <c r="Q384" i="115"/>
  <c r="P384" i="115"/>
  <c r="Q383" i="115"/>
  <c r="P383" i="115"/>
  <c r="Q382" i="115"/>
  <c r="P382" i="115"/>
  <c r="Q381" i="115"/>
  <c r="P381" i="115"/>
  <c r="Q380" i="115"/>
  <c r="P380" i="115"/>
  <c r="Q379" i="115"/>
  <c r="P379" i="115"/>
  <c r="Q378" i="115"/>
  <c r="P378" i="115"/>
  <c r="Q377" i="115"/>
  <c r="P377" i="115"/>
  <c r="Q376" i="115"/>
  <c r="P376" i="115"/>
  <c r="Q375" i="115"/>
  <c r="P375" i="115"/>
  <c r="Q374" i="115"/>
  <c r="P374" i="115"/>
  <c r="Q373" i="115"/>
  <c r="P373" i="115"/>
  <c r="Q372" i="115"/>
  <c r="P372" i="115"/>
  <c r="Q371" i="115"/>
  <c r="P371" i="115"/>
  <c r="Q370" i="115"/>
  <c r="P370" i="115"/>
  <c r="Q369" i="115"/>
  <c r="P369" i="115"/>
  <c r="Q368" i="115"/>
  <c r="P368" i="115"/>
  <c r="Q367" i="115"/>
  <c r="P367" i="115"/>
  <c r="Q366" i="115"/>
  <c r="P366" i="115"/>
  <c r="Q365" i="115"/>
  <c r="P365" i="115"/>
  <c r="Q364" i="115"/>
  <c r="P364" i="115"/>
  <c r="Q363" i="115"/>
  <c r="P363" i="115"/>
  <c r="Q362" i="115"/>
  <c r="P362" i="115"/>
  <c r="Q361" i="115"/>
  <c r="P361" i="115"/>
  <c r="Q360" i="115"/>
  <c r="P360" i="115"/>
  <c r="Q359" i="115"/>
  <c r="P359" i="115"/>
  <c r="Q358" i="115"/>
  <c r="P358" i="115"/>
  <c r="Q357" i="115"/>
  <c r="P357" i="115"/>
  <c r="Q356" i="115"/>
  <c r="P356" i="115"/>
  <c r="Q355" i="115"/>
  <c r="P355" i="115"/>
  <c r="Q354" i="115"/>
  <c r="P354" i="115"/>
  <c r="Q353" i="115"/>
  <c r="P353" i="115"/>
  <c r="Q352" i="115"/>
  <c r="P352" i="115"/>
  <c r="Q351" i="115"/>
  <c r="P351" i="115"/>
  <c r="Q350" i="115"/>
  <c r="P350" i="115"/>
  <c r="Q349" i="115"/>
  <c r="P349" i="115"/>
  <c r="Q348" i="115"/>
  <c r="P348" i="115"/>
  <c r="Q347" i="115"/>
  <c r="P347" i="115"/>
  <c r="Q346" i="115"/>
  <c r="P346" i="115"/>
  <c r="Q345" i="115"/>
  <c r="P345" i="115"/>
  <c r="Q344" i="115"/>
  <c r="P344" i="115"/>
  <c r="Q343" i="115"/>
  <c r="P343" i="115"/>
  <c r="Q342" i="115"/>
  <c r="P342" i="115"/>
  <c r="Q341" i="115"/>
  <c r="P341" i="115"/>
  <c r="Q340" i="115"/>
  <c r="P340" i="115"/>
  <c r="Q339" i="115"/>
  <c r="P339" i="115"/>
  <c r="Q338" i="115"/>
  <c r="P338" i="115"/>
  <c r="Q337" i="115"/>
  <c r="P337" i="115"/>
  <c r="Q336" i="115"/>
  <c r="P336" i="115"/>
  <c r="Q335" i="115"/>
  <c r="P335" i="115"/>
  <c r="Q334" i="115"/>
  <c r="P334" i="115"/>
  <c r="Q333" i="115"/>
  <c r="P333" i="115"/>
  <c r="Q332" i="115"/>
  <c r="P332" i="115"/>
  <c r="Q331" i="115"/>
  <c r="P331" i="115"/>
  <c r="Q330" i="115"/>
  <c r="P330" i="115"/>
  <c r="Q329" i="115"/>
  <c r="P329" i="115"/>
  <c r="Q328" i="115"/>
  <c r="P328" i="115"/>
  <c r="Q327" i="115"/>
  <c r="P327" i="115"/>
  <c r="Q326" i="115"/>
  <c r="P326" i="115"/>
  <c r="Q325" i="115"/>
  <c r="P325" i="115"/>
  <c r="Q324" i="115"/>
  <c r="P324" i="115"/>
  <c r="Q323" i="115"/>
  <c r="P323" i="115"/>
  <c r="Q322" i="115"/>
  <c r="P322" i="115"/>
  <c r="Q321" i="115"/>
  <c r="P321" i="115"/>
  <c r="Q320" i="115"/>
  <c r="P320" i="115"/>
  <c r="Q319" i="115"/>
  <c r="P319" i="115"/>
  <c r="Q318" i="115"/>
  <c r="P318" i="115"/>
  <c r="Q317" i="115"/>
  <c r="P317" i="115"/>
  <c r="Q316" i="115"/>
  <c r="P316" i="115"/>
  <c r="Q315" i="115"/>
  <c r="P315" i="115"/>
  <c r="Q314" i="115"/>
  <c r="P314" i="115"/>
  <c r="Q313" i="115"/>
  <c r="P313" i="115"/>
  <c r="Q312" i="115"/>
  <c r="P312" i="115"/>
  <c r="Q311" i="115"/>
  <c r="P311" i="115"/>
  <c r="Q310" i="115"/>
  <c r="P310" i="115"/>
  <c r="Q309" i="115"/>
  <c r="P309" i="115"/>
  <c r="Q308" i="115"/>
  <c r="P308" i="115"/>
  <c r="Q307" i="115"/>
  <c r="P307" i="115"/>
  <c r="Q306" i="115"/>
  <c r="P306" i="115"/>
  <c r="Q305" i="115"/>
  <c r="P305" i="115"/>
  <c r="Q304" i="115"/>
  <c r="P304" i="115"/>
  <c r="Q303" i="115"/>
  <c r="P303" i="115"/>
  <c r="Q302" i="115"/>
  <c r="P302" i="115"/>
  <c r="Q301" i="115"/>
  <c r="P301" i="115"/>
  <c r="Q300" i="115"/>
  <c r="P300" i="115"/>
  <c r="Q299" i="115"/>
  <c r="P299" i="115"/>
  <c r="Q298" i="115"/>
  <c r="P298" i="115"/>
  <c r="Q297" i="115"/>
  <c r="P297" i="115"/>
  <c r="Q296" i="115"/>
  <c r="P296" i="115"/>
  <c r="Q295" i="115"/>
  <c r="P295" i="115"/>
  <c r="Q294" i="115"/>
  <c r="P294" i="115"/>
  <c r="Q293" i="115"/>
  <c r="P293" i="115"/>
  <c r="Q292" i="115"/>
  <c r="P292" i="115"/>
  <c r="Q291" i="115"/>
  <c r="P291" i="115"/>
  <c r="Q290" i="115"/>
  <c r="P290" i="115"/>
  <c r="Q289" i="115"/>
  <c r="P289" i="115"/>
  <c r="Q288" i="115"/>
  <c r="P288" i="115"/>
  <c r="Q287" i="115"/>
  <c r="P287" i="115"/>
  <c r="Q286" i="115"/>
  <c r="P286" i="115"/>
  <c r="Q285" i="115"/>
  <c r="P285" i="115"/>
  <c r="Q284" i="115"/>
  <c r="P284" i="115"/>
  <c r="Q283" i="115"/>
  <c r="P283" i="115"/>
  <c r="Q282" i="115"/>
  <c r="P282" i="115"/>
  <c r="Q281" i="115"/>
  <c r="P281" i="115"/>
  <c r="Q280" i="115"/>
  <c r="P280" i="115"/>
  <c r="Q279" i="115"/>
  <c r="P279" i="115"/>
  <c r="Q278" i="115"/>
  <c r="P278" i="115"/>
  <c r="Q277" i="115"/>
  <c r="P277" i="115"/>
  <c r="Q276" i="115"/>
  <c r="P276" i="115"/>
  <c r="Q275" i="115"/>
  <c r="P275" i="115"/>
  <c r="Q274" i="115"/>
  <c r="P274" i="115"/>
  <c r="Q273" i="115"/>
  <c r="P273" i="115"/>
  <c r="Q272" i="115"/>
  <c r="P272" i="115"/>
  <c r="Q271" i="115"/>
  <c r="P271" i="115"/>
  <c r="Q270" i="115"/>
  <c r="P270" i="115"/>
  <c r="Q269" i="115"/>
  <c r="P269" i="115"/>
  <c r="Q268" i="115"/>
  <c r="P268" i="115"/>
  <c r="Q267" i="115"/>
  <c r="P267" i="115"/>
  <c r="Q266" i="115"/>
  <c r="P266" i="115"/>
  <c r="Q265" i="115"/>
  <c r="P265" i="115"/>
  <c r="Q264" i="115"/>
  <c r="P264" i="115"/>
  <c r="Q263" i="115"/>
  <c r="P263" i="115"/>
  <c r="Q262" i="115"/>
  <c r="P262" i="115"/>
  <c r="Q261" i="115"/>
  <c r="P261" i="115"/>
  <c r="Q260" i="115"/>
  <c r="P260" i="115"/>
  <c r="Q259" i="115"/>
  <c r="P259" i="115"/>
  <c r="Q258" i="115"/>
  <c r="P258" i="115"/>
  <c r="Q257" i="115"/>
  <c r="P257" i="115"/>
  <c r="Q256" i="115"/>
  <c r="P256" i="115"/>
  <c r="Q255" i="115"/>
  <c r="P255" i="115"/>
  <c r="Q254" i="115"/>
  <c r="P254" i="115"/>
  <c r="Q253" i="115"/>
  <c r="P253" i="115"/>
  <c r="Q252" i="115"/>
  <c r="P252" i="115"/>
  <c r="Q251" i="115"/>
  <c r="P251" i="115"/>
  <c r="Q250" i="115"/>
  <c r="P250" i="115"/>
  <c r="Q249" i="115"/>
  <c r="P249" i="115"/>
  <c r="Q248" i="115"/>
  <c r="P248" i="115"/>
  <c r="Q247" i="115"/>
  <c r="P247" i="115"/>
  <c r="Q246" i="115"/>
  <c r="P246" i="115"/>
  <c r="Q245" i="115"/>
  <c r="P245" i="115"/>
  <c r="Q244" i="115"/>
  <c r="P244" i="115"/>
  <c r="Q243" i="115"/>
  <c r="P243" i="115"/>
  <c r="Q242" i="115"/>
  <c r="P242" i="115"/>
  <c r="Q241" i="115"/>
  <c r="P241" i="115"/>
  <c r="Q240" i="115"/>
  <c r="P240" i="115"/>
  <c r="Q239" i="115"/>
  <c r="P239" i="115"/>
  <c r="Q238" i="115"/>
  <c r="P238" i="115"/>
  <c r="Q237" i="115"/>
  <c r="P237" i="115"/>
  <c r="Q236" i="115"/>
  <c r="P236" i="115"/>
  <c r="Q235" i="115"/>
  <c r="P235" i="115"/>
  <c r="Q234" i="115"/>
  <c r="P234" i="115"/>
  <c r="Q233" i="115"/>
  <c r="P233" i="115"/>
  <c r="Q232" i="115"/>
  <c r="P232" i="115"/>
  <c r="Q231" i="115"/>
  <c r="P231" i="115"/>
  <c r="Q230" i="115"/>
  <c r="P230" i="115"/>
  <c r="Q229" i="115"/>
  <c r="P229" i="115"/>
  <c r="Q228" i="115"/>
  <c r="P228" i="115"/>
  <c r="Q227" i="115"/>
  <c r="P227" i="115"/>
  <c r="Q226" i="115"/>
  <c r="P226" i="115"/>
  <c r="Q225" i="115"/>
  <c r="P225" i="115"/>
  <c r="Q224" i="115"/>
  <c r="P224" i="115"/>
  <c r="Q223" i="115"/>
  <c r="P223" i="115"/>
  <c r="Q222" i="115"/>
  <c r="P222" i="115"/>
  <c r="Q221" i="115"/>
  <c r="P221" i="115"/>
  <c r="Q220" i="115"/>
  <c r="P220" i="115"/>
  <c r="Q219" i="115"/>
  <c r="P219" i="115"/>
  <c r="Q218" i="115"/>
  <c r="P218" i="115"/>
  <c r="Q217" i="115"/>
  <c r="P217" i="115"/>
  <c r="Q216" i="115"/>
  <c r="P216" i="115"/>
  <c r="Q215" i="115"/>
  <c r="P215" i="115"/>
  <c r="Q214" i="115"/>
  <c r="P214" i="115"/>
  <c r="Q213" i="115"/>
  <c r="P213" i="115"/>
  <c r="Q212" i="115"/>
  <c r="P212" i="115"/>
  <c r="Q211" i="115"/>
  <c r="P211" i="115"/>
  <c r="Q210" i="115"/>
  <c r="P210" i="115"/>
  <c r="Q209" i="115"/>
  <c r="P209" i="115"/>
  <c r="Q208" i="115"/>
  <c r="P208" i="115"/>
  <c r="Q207" i="115"/>
  <c r="P207" i="115"/>
  <c r="Q206" i="115"/>
  <c r="P206" i="115"/>
  <c r="Q205" i="115"/>
  <c r="P205" i="115"/>
  <c r="Q204" i="115"/>
  <c r="P204" i="115"/>
  <c r="Q203" i="115"/>
  <c r="P203" i="115"/>
  <c r="Q202" i="115"/>
  <c r="P202" i="115"/>
  <c r="Q201" i="115"/>
  <c r="P201" i="115"/>
  <c r="Q200" i="115"/>
  <c r="P200" i="115"/>
  <c r="Q199" i="115"/>
  <c r="P199" i="115"/>
  <c r="Q198" i="115"/>
  <c r="P198" i="115"/>
  <c r="Q197" i="115"/>
  <c r="P197" i="115"/>
  <c r="Q196" i="115"/>
  <c r="P196" i="115"/>
  <c r="Q195" i="115"/>
  <c r="P195" i="115"/>
  <c r="Q194" i="115"/>
  <c r="P194" i="115"/>
  <c r="Q193" i="115"/>
  <c r="P193" i="115"/>
  <c r="Q192" i="115"/>
  <c r="P192" i="115"/>
  <c r="Q191" i="115"/>
  <c r="P191" i="115"/>
  <c r="Q190" i="115"/>
  <c r="P190" i="115"/>
  <c r="Q189" i="115"/>
  <c r="P189" i="115"/>
  <c r="Q188" i="115"/>
  <c r="P188" i="115"/>
  <c r="Q187" i="115"/>
  <c r="P187" i="115"/>
  <c r="Q186" i="115"/>
  <c r="P186" i="115"/>
  <c r="Q185" i="115"/>
  <c r="P185" i="115"/>
  <c r="Q184" i="115"/>
  <c r="P184" i="115"/>
  <c r="Q183" i="115"/>
  <c r="P183" i="115"/>
  <c r="Q182" i="115"/>
  <c r="P182" i="115"/>
  <c r="Q181" i="115"/>
  <c r="P181" i="115"/>
  <c r="Q180" i="115"/>
  <c r="P180" i="115"/>
  <c r="Q179" i="115"/>
  <c r="P179" i="115"/>
  <c r="Q178" i="115"/>
  <c r="P178" i="115"/>
  <c r="Q177" i="115"/>
  <c r="P177" i="115"/>
  <c r="Q176" i="115"/>
  <c r="P176" i="115"/>
  <c r="Q175" i="115"/>
  <c r="P175" i="115"/>
  <c r="Q174" i="115"/>
  <c r="P174" i="115"/>
  <c r="Q173" i="115"/>
  <c r="P173" i="115"/>
  <c r="Q172" i="115"/>
  <c r="P172" i="115"/>
  <c r="Q171" i="115"/>
  <c r="P171" i="115"/>
  <c r="Q170" i="115"/>
  <c r="P170" i="115"/>
  <c r="Q169" i="115"/>
  <c r="P169" i="115"/>
  <c r="Q168" i="115"/>
  <c r="P168" i="115"/>
  <c r="Q167" i="115"/>
  <c r="P167" i="115"/>
  <c r="Q166" i="115"/>
  <c r="P166" i="115"/>
  <c r="Q165" i="115"/>
  <c r="P165" i="115"/>
  <c r="Q164" i="115"/>
  <c r="P164" i="115"/>
  <c r="Q163" i="115"/>
  <c r="P163" i="115"/>
  <c r="Q162" i="115"/>
  <c r="P162" i="115"/>
  <c r="Q161" i="115"/>
  <c r="P161" i="115"/>
  <c r="Q160" i="115"/>
  <c r="P160" i="115"/>
  <c r="Q159" i="115"/>
  <c r="P159" i="115"/>
  <c r="Q158" i="115"/>
  <c r="P158" i="115"/>
  <c r="Q157" i="115"/>
  <c r="P157" i="115"/>
  <c r="Q156" i="115"/>
  <c r="P156" i="115"/>
  <c r="Q155" i="115"/>
  <c r="P155" i="115"/>
  <c r="Q154" i="115"/>
  <c r="P154" i="115"/>
  <c r="Q153" i="115"/>
  <c r="P153" i="115"/>
  <c r="Q152" i="115"/>
  <c r="P152" i="115"/>
  <c r="Q151" i="115"/>
  <c r="P151" i="115"/>
  <c r="Q150" i="115"/>
  <c r="P150" i="115"/>
  <c r="Q149" i="115"/>
  <c r="P149" i="115"/>
  <c r="Q148" i="115"/>
  <c r="P148" i="115"/>
  <c r="Q147" i="115"/>
  <c r="P147" i="115"/>
  <c r="Q146" i="115"/>
  <c r="P146" i="115"/>
  <c r="Q145" i="115"/>
  <c r="P145" i="115"/>
  <c r="Q144" i="115"/>
  <c r="P144" i="115"/>
  <c r="Q143" i="115"/>
  <c r="P143" i="115"/>
  <c r="Q142" i="115"/>
  <c r="P142" i="115"/>
  <c r="Q141" i="115"/>
  <c r="P141" i="115"/>
  <c r="Q140" i="115"/>
  <c r="P140" i="115"/>
  <c r="Q139" i="115"/>
  <c r="P139" i="115"/>
  <c r="Q138" i="115"/>
  <c r="P138" i="115"/>
  <c r="Q137" i="115"/>
  <c r="P137" i="115"/>
  <c r="Q136" i="115"/>
  <c r="P136" i="115"/>
  <c r="Q135" i="115"/>
  <c r="P135" i="115"/>
  <c r="Q134" i="115"/>
  <c r="P134" i="115"/>
  <c r="Q133" i="115"/>
  <c r="P133" i="115"/>
  <c r="Q132" i="115"/>
  <c r="P132" i="115"/>
  <c r="Q131" i="115"/>
  <c r="P131" i="115"/>
  <c r="Q130" i="115"/>
  <c r="P130" i="115"/>
  <c r="Q129" i="115"/>
  <c r="P129" i="115"/>
  <c r="Q128" i="115"/>
  <c r="P128" i="115"/>
  <c r="Q127" i="115"/>
  <c r="P127" i="115"/>
  <c r="Q126" i="115"/>
  <c r="P126" i="115"/>
  <c r="Q125" i="115"/>
  <c r="P125" i="115"/>
  <c r="Q124" i="115"/>
  <c r="P124" i="115"/>
  <c r="Q123" i="115"/>
  <c r="P123" i="115"/>
  <c r="Q122" i="115"/>
  <c r="P122" i="115"/>
  <c r="Q121" i="115"/>
  <c r="P121" i="115"/>
  <c r="Q120" i="115"/>
  <c r="P120" i="115"/>
  <c r="Q119" i="115"/>
  <c r="P119" i="115"/>
  <c r="Q118" i="115"/>
  <c r="P118" i="115"/>
  <c r="Q117" i="115"/>
  <c r="P117" i="115"/>
  <c r="Q116" i="115"/>
  <c r="P116" i="115"/>
  <c r="Q115" i="115"/>
  <c r="P115" i="115"/>
  <c r="Q114" i="115"/>
  <c r="P114" i="115"/>
  <c r="Q113" i="115"/>
  <c r="P113" i="115"/>
  <c r="Q112" i="115"/>
  <c r="P112" i="115"/>
  <c r="Q111" i="115"/>
  <c r="P111" i="115"/>
  <c r="Q110" i="115"/>
  <c r="P110" i="115"/>
  <c r="Q109" i="115"/>
  <c r="P109" i="115"/>
  <c r="Q108" i="115"/>
  <c r="P108" i="115"/>
  <c r="Q107" i="115"/>
  <c r="P107" i="115"/>
  <c r="Q106" i="115"/>
  <c r="P106" i="115"/>
  <c r="Q105" i="115"/>
  <c r="P105" i="115"/>
  <c r="Q104" i="115"/>
  <c r="P104" i="115"/>
  <c r="Q103" i="115"/>
  <c r="P103" i="115"/>
  <c r="Q102" i="115"/>
  <c r="P102" i="115"/>
  <c r="Q101" i="115"/>
  <c r="P101" i="115"/>
  <c r="Q100" i="115"/>
  <c r="P100" i="115"/>
  <c r="Q99" i="115"/>
  <c r="P99" i="115"/>
  <c r="Q98" i="115"/>
  <c r="P98" i="115"/>
  <c r="Q97" i="115"/>
  <c r="P97" i="115"/>
  <c r="Q96" i="115"/>
  <c r="P96" i="115"/>
  <c r="Q95" i="115"/>
  <c r="P95" i="115"/>
  <c r="Q94" i="115"/>
  <c r="P94" i="115"/>
  <c r="Q93" i="115"/>
  <c r="P93" i="115"/>
  <c r="Q92" i="115"/>
  <c r="P92" i="115"/>
  <c r="Q91" i="115"/>
  <c r="P91" i="115"/>
  <c r="Q90" i="115"/>
  <c r="P90" i="115"/>
  <c r="Q89" i="115"/>
  <c r="P89" i="115"/>
  <c r="Q88" i="115"/>
  <c r="P88" i="115"/>
  <c r="Q87" i="115"/>
  <c r="P87" i="115"/>
  <c r="Q86" i="115"/>
  <c r="P86" i="115"/>
  <c r="Q85" i="115"/>
  <c r="P85" i="115"/>
  <c r="Q84" i="115"/>
  <c r="P84" i="115"/>
  <c r="Q83" i="115"/>
  <c r="P83" i="115"/>
  <c r="Q82" i="115"/>
  <c r="P82" i="115"/>
  <c r="Q81" i="115"/>
  <c r="P81" i="115"/>
  <c r="Q80" i="115"/>
  <c r="P80" i="115"/>
  <c r="Q79" i="115"/>
  <c r="P79" i="115"/>
  <c r="Q78" i="115"/>
  <c r="P78" i="115"/>
  <c r="Q77" i="115"/>
  <c r="P77" i="115"/>
  <c r="Q76" i="115"/>
  <c r="P76" i="115"/>
  <c r="Q75" i="115"/>
  <c r="P75" i="115"/>
  <c r="Q74" i="115"/>
  <c r="P74" i="115"/>
  <c r="Q73" i="115"/>
  <c r="P73" i="115"/>
  <c r="Q72" i="115"/>
  <c r="P72" i="115"/>
  <c r="Q71" i="115"/>
  <c r="P71" i="115"/>
  <c r="Q70" i="115"/>
  <c r="P70" i="115"/>
  <c r="Q69" i="115"/>
  <c r="P69" i="115"/>
  <c r="Q68" i="115"/>
  <c r="P68" i="115"/>
  <c r="Q67" i="115"/>
  <c r="P67" i="115"/>
  <c r="Q66" i="115"/>
  <c r="P66" i="115"/>
  <c r="Q65" i="115"/>
  <c r="P65" i="115"/>
  <c r="Q64" i="115"/>
  <c r="P64" i="115"/>
  <c r="Q63" i="115"/>
  <c r="P63" i="115"/>
  <c r="Q62" i="115"/>
  <c r="P62" i="115"/>
  <c r="Q61" i="115"/>
  <c r="P61" i="115"/>
  <c r="Q60" i="115"/>
  <c r="P60" i="115"/>
  <c r="Q59" i="115"/>
  <c r="P59" i="115"/>
  <c r="Q58" i="115"/>
  <c r="P58" i="115"/>
  <c r="Q57" i="115"/>
  <c r="P57" i="115"/>
  <c r="Q56" i="115"/>
  <c r="P56" i="115"/>
  <c r="Q55" i="115"/>
  <c r="P55" i="115"/>
  <c r="Q54" i="115"/>
  <c r="P54" i="115"/>
  <c r="Q53" i="115"/>
  <c r="P53" i="115"/>
  <c r="Q52" i="115"/>
  <c r="P52" i="115"/>
  <c r="Q51" i="115"/>
  <c r="P51" i="115"/>
  <c r="Q50" i="115"/>
  <c r="P50" i="115"/>
  <c r="Q49" i="115"/>
  <c r="P49" i="115"/>
  <c r="Q48" i="115"/>
  <c r="P48" i="115"/>
  <c r="Q47" i="115"/>
  <c r="P47" i="115"/>
  <c r="AA46" i="115"/>
  <c r="Q46" i="115"/>
  <c r="P46" i="115"/>
  <c r="AA45" i="115"/>
  <c r="Q45" i="115"/>
  <c r="P45" i="115"/>
  <c r="AA44" i="115"/>
  <c r="Q44" i="115"/>
  <c r="P44" i="115"/>
  <c r="AA43" i="115"/>
  <c r="Q43" i="115"/>
  <c r="P43" i="115"/>
  <c r="AA42" i="115"/>
  <c r="Q42" i="115"/>
  <c r="P42" i="115"/>
  <c r="AA41" i="115"/>
  <c r="Q41" i="115"/>
  <c r="P41" i="115"/>
  <c r="AA40" i="115"/>
  <c r="Q40" i="115"/>
  <c r="P40" i="115"/>
  <c r="AA39" i="115"/>
  <c r="Q39" i="115"/>
  <c r="P39" i="115"/>
  <c r="AA38" i="115"/>
  <c r="Q38" i="115"/>
  <c r="P38" i="115"/>
  <c r="AA37" i="115"/>
  <c r="Q37" i="115"/>
  <c r="P37" i="115"/>
  <c r="AA36" i="115"/>
  <c r="Q36" i="115"/>
  <c r="P36" i="115"/>
  <c r="AA35" i="115"/>
  <c r="Q35" i="115"/>
  <c r="P35" i="115"/>
  <c r="AA34" i="115"/>
  <c r="Q34" i="115"/>
  <c r="P34" i="115"/>
  <c r="AA33" i="115"/>
  <c r="Q33" i="115"/>
  <c r="P33" i="115"/>
  <c r="AA32" i="115"/>
  <c r="Q32" i="115"/>
  <c r="P32" i="115"/>
  <c r="AA31" i="115"/>
  <c r="Q31" i="115"/>
  <c r="P31" i="115"/>
  <c r="Q30" i="115"/>
  <c r="P30" i="115"/>
  <c r="Q29" i="115"/>
  <c r="P29" i="115"/>
  <c r="Q28" i="115"/>
  <c r="P28" i="115"/>
  <c r="Q27" i="115"/>
  <c r="P27" i="115"/>
  <c r="AC26" i="115"/>
  <c r="Q26" i="115"/>
  <c r="P26" i="115"/>
  <c r="AC25" i="115"/>
  <c r="Q25" i="115"/>
  <c r="P25" i="115"/>
  <c r="AC24" i="115"/>
  <c r="Q24" i="115"/>
  <c r="P24" i="115"/>
  <c r="AC23" i="115"/>
  <c r="Q23" i="115"/>
  <c r="P23" i="115"/>
  <c r="AC22" i="115"/>
  <c r="Q22" i="115"/>
  <c r="P22" i="115"/>
  <c r="AC21" i="115"/>
  <c r="Q21" i="115"/>
  <c r="P21" i="115"/>
  <c r="AC20" i="115"/>
  <c r="Q20" i="115"/>
  <c r="P20" i="115"/>
  <c r="AC19" i="115"/>
  <c r="Q19" i="115"/>
  <c r="P19" i="115"/>
  <c r="AC18" i="115"/>
  <c r="Q18" i="115"/>
  <c r="P18" i="115"/>
  <c r="AC17" i="115"/>
  <c r="Q17" i="115"/>
  <c r="P17" i="115"/>
  <c r="AC16" i="115"/>
  <c r="Q16" i="115"/>
  <c r="P16" i="115"/>
  <c r="AC15" i="115"/>
  <c r="Q15" i="115"/>
  <c r="P15" i="115"/>
  <c r="AC14" i="115"/>
  <c r="Q14" i="115"/>
  <c r="P14" i="115"/>
  <c r="AC13" i="115"/>
  <c r="Q13" i="115"/>
  <c r="P13" i="115"/>
  <c r="AC12" i="115"/>
  <c r="Q12" i="115"/>
  <c r="P12" i="115"/>
  <c r="AC11" i="115"/>
  <c r="Q11" i="115"/>
  <c r="P11" i="115"/>
  <c r="Q10" i="115"/>
  <c r="P10" i="115"/>
  <c r="S9" i="115"/>
  <c r="Q9" i="115"/>
  <c r="P9" i="115"/>
  <c r="AS6" i="115"/>
  <c r="AO6" i="115"/>
  <c r="AK5" i="115"/>
  <c r="AJ5" i="115"/>
  <c r="AF5" i="115"/>
  <c r="AH5" i="115" s="1"/>
  <c r="AB5" i="115"/>
  <c r="AD5" i="115" s="1"/>
  <c r="U5" i="115"/>
  <c r="Q5" i="115"/>
  <c r="S5" i="115" s="1"/>
  <c r="P5" i="115"/>
  <c r="N5" i="115"/>
  <c r="M5" i="115"/>
  <c r="K5" i="115"/>
  <c r="G5" i="115"/>
  <c r="D5" i="115"/>
  <c r="F5" i="115" s="1"/>
  <c r="A5" i="115"/>
  <c r="C5" i="115" s="1"/>
  <c r="AQ6" i="114"/>
  <c r="AA46" i="114"/>
  <c r="AA45" i="114"/>
  <c r="AA44" i="114"/>
  <c r="AA43" i="114"/>
  <c r="AA42" i="114"/>
  <c r="AA41" i="114"/>
  <c r="AA40" i="114"/>
  <c r="AA39" i="114"/>
  <c r="AA38" i="114"/>
  <c r="AA37" i="114"/>
  <c r="AA36" i="114"/>
  <c r="AA35" i="114"/>
  <c r="AA34" i="114"/>
  <c r="AA33" i="114"/>
  <c r="AA32" i="114"/>
  <c r="AA31" i="114"/>
  <c r="AC26" i="114"/>
  <c r="AC25" i="114"/>
  <c r="AC24" i="114"/>
  <c r="AC23" i="114"/>
  <c r="AC22" i="114"/>
  <c r="AC21" i="114"/>
  <c r="AC20" i="114"/>
  <c r="AC19" i="114"/>
  <c r="AC18" i="114"/>
  <c r="AC17" i="114"/>
  <c r="AC16" i="114"/>
  <c r="AC15" i="114"/>
  <c r="AC14" i="114"/>
  <c r="AC13" i="114"/>
  <c r="AC12" i="114"/>
  <c r="AC11" i="114"/>
  <c r="AK5" i="114"/>
  <c r="AJ5" i="114"/>
  <c r="AF5" i="114"/>
  <c r="AH5" i="114" s="1"/>
  <c r="AB5" i="114"/>
  <c r="AD5" i="114" s="1"/>
  <c r="U5" i="114"/>
  <c r="Q5" i="114"/>
  <c r="S5" i="114" s="1"/>
  <c r="N5" i="114"/>
  <c r="P5" i="114" s="1"/>
  <c r="K5" i="114"/>
  <c r="D5" i="114"/>
  <c r="F5" i="114" s="1"/>
  <c r="A5" i="114"/>
  <c r="C5" i="114" s="1"/>
  <c r="AS5" i="116" l="1"/>
  <c r="P1450" i="115"/>
  <c r="AA5" i="115" s="1"/>
  <c r="AQ6" i="115"/>
  <c r="AO5" i="115" s="1"/>
  <c r="Q1450" i="116"/>
  <c r="AM5" i="116" s="1"/>
  <c r="AS5" i="115"/>
  <c r="M5" i="114"/>
  <c r="G5" i="114"/>
  <c r="I5" i="114" s="1"/>
  <c r="I5" i="116"/>
  <c r="AA28" i="115"/>
  <c r="Y46" i="115" s="1"/>
  <c r="P1450" i="116"/>
  <c r="AA5" i="116" s="1"/>
  <c r="AU6" i="114"/>
  <c r="AS6" i="114"/>
  <c r="AO6" i="114"/>
  <c r="AO5" i="114" s="1"/>
  <c r="AM5" i="114"/>
  <c r="AA5" i="114"/>
  <c r="Q1450" i="115"/>
  <c r="AM5" i="115" s="1"/>
  <c r="I5" i="115"/>
  <c r="AO6" i="116"/>
  <c r="AO5" i="116" s="1"/>
  <c r="AA28" i="116"/>
  <c r="Y31" i="116" s="1"/>
  <c r="Y31" i="115"/>
  <c r="Y32" i="115"/>
  <c r="Y33" i="115"/>
  <c r="Y36" i="115"/>
  <c r="Y37" i="115"/>
  <c r="Y38" i="115"/>
  <c r="Y39" i="115"/>
  <c r="Y40" i="115"/>
  <c r="Y41" i="115"/>
  <c r="Y44" i="115"/>
  <c r="Y45" i="115"/>
  <c r="AA28" i="114"/>
  <c r="Y32" i="114" s="1"/>
  <c r="Y43" i="115" l="1"/>
  <c r="Y35" i="115"/>
  <c r="Y42" i="115"/>
  <c r="Y34" i="115"/>
  <c r="AS5" i="114"/>
  <c r="Y28" i="115"/>
  <c r="Z28" i="115"/>
  <c r="Z29" i="115" s="1"/>
  <c r="Z27" i="115" s="1"/>
  <c r="Y46" i="116"/>
  <c r="Y42" i="116"/>
  <c r="Y38" i="116"/>
  <c r="Y34" i="116"/>
  <c r="Y45" i="116"/>
  <c r="Y41" i="116"/>
  <c r="Y37" i="116"/>
  <c r="Y33" i="116"/>
  <c r="Y44" i="116"/>
  <c r="Y40" i="116"/>
  <c r="Y36" i="116"/>
  <c r="Y32" i="116"/>
  <c r="Y43" i="116"/>
  <c r="Y39" i="116"/>
  <c r="Y35" i="116"/>
  <c r="Y45" i="114"/>
  <c r="Y41" i="114"/>
  <c r="Y37" i="114"/>
  <c r="Y33" i="114"/>
  <c r="Y46" i="114"/>
  <c r="Y42" i="114"/>
  <c r="Y38" i="114"/>
  <c r="Y34" i="114"/>
  <c r="Y43" i="114"/>
  <c r="Y39" i="114"/>
  <c r="Y35" i="114"/>
  <c r="Y31" i="114"/>
  <c r="Y44" i="114"/>
  <c r="Y40" i="114"/>
  <c r="Y36" i="114"/>
  <c r="Z28" i="116" l="1"/>
  <c r="Z29" i="116" s="1"/>
  <c r="Z27" i="116" s="1"/>
  <c r="Y5" i="116" s="1"/>
  <c r="Y28" i="116"/>
  <c r="Y28" i="114"/>
  <c r="Z28" i="114"/>
  <c r="Z29" i="114" s="1"/>
  <c r="Z27" i="114" s="1"/>
  <c r="CU25" i="83" l="1"/>
  <c r="DH92" i="83" l="1"/>
  <c r="DI92" i="83" s="1"/>
  <c r="DH91" i="83"/>
  <c r="DI91" i="83" s="1"/>
  <c r="DH90" i="83"/>
  <c r="DI90" i="83" s="1"/>
  <c r="DJ90" i="83" s="1"/>
  <c r="DK80" i="83" s="1"/>
  <c r="DH89" i="83"/>
  <c r="DI89" i="83" s="1"/>
  <c r="DH84" i="83"/>
  <c r="DI84" i="83" s="1"/>
  <c r="DH83" i="83"/>
  <c r="DI83" i="83" s="1"/>
  <c r="DH82" i="83"/>
  <c r="DI82" i="83" s="1"/>
  <c r="CM65" i="83" l="1"/>
  <c r="CM63" i="83"/>
  <c r="CM61" i="83"/>
  <c r="B1" i="91" l="1"/>
  <c r="D7" i="91"/>
  <c r="CR65" i="83" l="1"/>
  <c r="AX65" i="83"/>
  <c r="L28" i="91"/>
  <c r="L30" i="91" s="1"/>
  <c r="L32" i="91" s="1"/>
  <c r="B15" i="91"/>
  <c r="D23" i="91"/>
  <c r="D11" i="91"/>
  <c r="B23" i="91"/>
  <c r="D15" i="91"/>
  <c r="B19" i="91"/>
  <c r="D19" i="91"/>
  <c r="B27" i="91"/>
  <c r="D27" i="91"/>
  <c r="B7" i="91"/>
  <c r="B11" i="91"/>
  <c r="Q37" i="91" l="1"/>
  <c r="Q39" i="91" s="1"/>
  <c r="L37" i="91"/>
  <c r="L39" i="91" s="1"/>
  <c r="Q9" i="91"/>
  <c r="Q11" i="91" s="1"/>
  <c r="Q15" i="91"/>
  <c r="Q17" i="91" s="1"/>
  <c r="L10" i="91"/>
  <c r="L11" i="91" s="1"/>
  <c r="G5" i="91"/>
  <c r="E10" i="91" s="1"/>
  <c r="E12" i="91" s="1"/>
  <c r="E11" i="91" s="1"/>
  <c r="I37" i="91"/>
  <c r="V31" i="91"/>
  <c r="V32" i="91" s="1"/>
  <c r="Q26" i="91"/>
  <c r="Q28" i="91" s="1"/>
  <c r="V37" i="91"/>
  <c r="V38" i="91" s="1"/>
  <c r="G37" i="91"/>
  <c r="CM31" i="83"/>
  <c r="CM29" i="83"/>
  <c r="CM27" i="83"/>
  <c r="CM25" i="83"/>
  <c r="CM23" i="83"/>
  <c r="CM21" i="83"/>
  <c r="CM19" i="83"/>
  <c r="CM17" i="83"/>
  <c r="CM15" i="83"/>
  <c r="CM13" i="83"/>
  <c r="CM11" i="83"/>
  <c r="AX5" i="83" l="1"/>
  <c r="C62" i="96" l="1"/>
  <c r="A1" i="113" l="1"/>
  <c r="Q30" i="113"/>
  <c r="Q31" i="113"/>
  <c r="Q35" i="113"/>
  <c r="R19" i="113"/>
  <c r="Q32" i="113"/>
  <c r="R25" i="113"/>
  <c r="Q7" i="113"/>
  <c r="R20" i="113"/>
  <c r="R15" i="113"/>
  <c r="Q24" i="113"/>
  <c r="R30" i="113"/>
  <c r="Q15" i="113"/>
  <c r="Q6" i="113"/>
  <c r="R23" i="113"/>
  <c r="R29" i="113"/>
  <c r="Q16" i="113"/>
  <c r="Q19" i="113"/>
  <c r="R6" i="113"/>
  <c r="Q12" i="113"/>
  <c r="Q10" i="113"/>
  <c r="R21" i="113"/>
  <c r="R27" i="113"/>
  <c r="Q28" i="113"/>
  <c r="Q13" i="113"/>
  <c r="R28" i="113"/>
  <c r="R17" i="113"/>
  <c r="R26" i="113"/>
  <c r="Q23" i="113"/>
  <c r="R24" i="113"/>
  <c r="Q21" i="113"/>
  <c r="R7" i="113"/>
  <c r="R16" i="113"/>
  <c r="Q25" i="113"/>
  <c r="Q17" i="113"/>
  <c r="Q29" i="113"/>
  <c r="R9" i="113"/>
  <c r="R10" i="113"/>
  <c r="Q9" i="113"/>
  <c r="Q11" i="113"/>
  <c r="Q26" i="113"/>
  <c r="Q36" i="113"/>
  <c r="Q18" i="113"/>
  <c r="R13" i="113"/>
  <c r="R34" i="113"/>
  <c r="Q27" i="113"/>
  <c r="R22" i="113"/>
  <c r="Q14" i="113"/>
  <c r="R11" i="113"/>
  <c r="R32" i="113"/>
  <c r="R33" i="113"/>
  <c r="Q22" i="113"/>
  <c r="R31" i="113"/>
  <c r="R8" i="113"/>
  <c r="Q20" i="113"/>
  <c r="R18" i="113"/>
  <c r="R36" i="113"/>
  <c r="Q34" i="113"/>
  <c r="R12" i="113"/>
  <c r="Q8" i="113"/>
  <c r="R35" i="113"/>
  <c r="Q33" i="113"/>
  <c r="R14" i="113"/>
  <c r="R37" i="113" l="1"/>
  <c r="CM59" i="83"/>
  <c r="A1" i="112" l="1"/>
  <c r="P32" i="112"/>
  <c r="P23" i="112"/>
  <c r="P21" i="112"/>
  <c r="P31" i="112"/>
  <c r="P36" i="112"/>
  <c r="Q18" i="112"/>
  <c r="P26" i="112"/>
  <c r="Q28" i="112"/>
  <c r="Q35" i="112"/>
  <c r="Q15" i="112"/>
  <c r="Q23" i="112"/>
  <c r="Q21" i="112"/>
  <c r="Q10" i="112"/>
  <c r="P17" i="112"/>
  <c r="Q7" i="112"/>
  <c r="Q29" i="112"/>
  <c r="Q8" i="112"/>
  <c r="Q26" i="112"/>
  <c r="P20" i="112"/>
  <c r="Q19" i="112"/>
  <c r="P34" i="112"/>
  <c r="Q24" i="112"/>
  <c r="P15" i="112"/>
  <c r="P8" i="112"/>
  <c r="Q27" i="112"/>
  <c r="P30" i="112"/>
  <c r="Q30" i="112"/>
  <c r="Q32" i="112"/>
  <c r="P22" i="112"/>
  <c r="P27" i="112"/>
  <c r="P18" i="112"/>
  <c r="P7" i="112"/>
  <c r="Q36" i="112"/>
  <c r="P33" i="112"/>
  <c r="P35" i="112"/>
  <c r="P24" i="112"/>
  <c r="P6" i="112"/>
  <c r="Q16" i="112"/>
  <c r="P10" i="112"/>
  <c r="P14" i="112"/>
  <c r="P13" i="112"/>
  <c r="A30" i="106" l="1"/>
  <c r="P12" i="112"/>
  <c r="P29" i="112"/>
  <c r="P11" i="112"/>
  <c r="Q25" i="112"/>
  <c r="Q34" i="112"/>
  <c r="Q11" i="112"/>
  <c r="P19" i="112"/>
  <c r="Q9" i="112"/>
  <c r="P16" i="112"/>
  <c r="Q17" i="112"/>
  <c r="Q13" i="112"/>
  <c r="Q20" i="112"/>
  <c r="Q12" i="112"/>
  <c r="Q33" i="112"/>
  <c r="P9" i="112"/>
  <c r="Q6" i="112"/>
  <c r="Q22" i="112"/>
  <c r="P25" i="112"/>
  <c r="P28" i="112"/>
  <c r="Q14" i="112"/>
  <c r="Q31" i="112"/>
  <c r="A1" i="105" l="1"/>
  <c r="T13" i="105"/>
  <c r="A1" i="104" l="1"/>
  <c r="T22" i="105"/>
  <c r="T7" i="104"/>
  <c r="T29" i="105"/>
  <c r="T28" i="105"/>
  <c r="T21" i="105"/>
  <c r="T23" i="105"/>
  <c r="T33" i="104"/>
  <c r="T36" i="105"/>
  <c r="T30" i="105"/>
  <c r="T9" i="105"/>
  <c r="T35" i="105"/>
  <c r="T10" i="105"/>
  <c r="T16" i="105"/>
  <c r="T15" i="105"/>
  <c r="T12" i="105"/>
  <c r="T6" i="105"/>
  <c r="T11" i="104"/>
  <c r="T24" i="105"/>
  <c r="T35" i="104"/>
  <c r="T11" i="105"/>
  <c r="T23" i="104"/>
  <c r="T21" i="104"/>
  <c r="T26" i="105"/>
  <c r="T16" i="104"/>
  <c r="T29" i="104"/>
  <c r="T18" i="105"/>
  <c r="T31" i="105"/>
  <c r="T34" i="105"/>
  <c r="T25" i="105"/>
  <c r="T19" i="105"/>
  <c r="T27" i="105"/>
  <c r="T12" i="104"/>
  <c r="T17" i="105"/>
  <c r="T8" i="105"/>
  <c r="T33" i="105"/>
  <c r="T32" i="104"/>
  <c r="T14" i="104"/>
  <c r="T20" i="105"/>
  <c r="T32" i="105"/>
  <c r="T9" i="104"/>
  <c r="T18" i="104"/>
  <c r="T14" i="105"/>
  <c r="T7" i="105"/>
  <c r="T8" i="104"/>
  <c r="T22" i="104"/>
  <c r="T37" i="105" l="1"/>
  <c r="J3" i="105" s="1"/>
  <c r="T13" i="104"/>
  <c r="T20" i="104"/>
  <c r="T36" i="104"/>
  <c r="T10" i="104"/>
  <c r="T28" i="104"/>
  <c r="T15" i="104"/>
  <c r="T34" i="104"/>
  <c r="T6" i="104"/>
  <c r="T30" i="104"/>
  <c r="T17" i="104"/>
  <c r="T27" i="104"/>
  <c r="T31" i="104"/>
  <c r="T25" i="104"/>
  <c r="T26" i="104"/>
  <c r="T19" i="104"/>
  <c r="T24" i="104"/>
  <c r="H3" i="105" l="1"/>
  <c r="P5" i="83" l="1"/>
  <c r="AG5" i="83"/>
  <c r="CD3" i="83" l="1"/>
  <c r="D13" i="83" l="1"/>
  <c r="Q32" i="91"/>
  <c r="Q34" i="91" s="1"/>
  <c r="CQ13" i="83" l="1"/>
  <c r="AY13" i="83"/>
  <c r="Q13" i="83"/>
  <c r="CE13" i="83"/>
  <c r="AH13" i="83"/>
  <c r="C13" i="83"/>
  <c r="BN13" i="83"/>
  <c r="D15" i="83"/>
  <c r="AY11" i="83"/>
  <c r="AL7" i="83" s="1"/>
  <c r="CE11" i="83"/>
  <c r="Q11" i="83"/>
  <c r="CQ11" i="83"/>
  <c r="AH11" i="83"/>
  <c r="C11" i="83"/>
  <c r="BN11" i="83"/>
  <c r="CQ15" i="83" l="1"/>
  <c r="D17" i="83"/>
  <c r="AH15" i="83"/>
  <c r="BN15" i="83"/>
  <c r="C15" i="83"/>
  <c r="CE15" i="83"/>
  <c r="Q15" i="83"/>
  <c r="AY15" i="83"/>
  <c r="P13" i="83"/>
  <c r="BM13" i="83"/>
  <c r="AX13" i="83"/>
  <c r="CR13" i="83"/>
  <c r="CD13" i="83"/>
  <c r="AG13" i="83"/>
  <c r="AX11" i="83"/>
  <c r="CD11" i="83"/>
  <c r="CR11" i="83"/>
  <c r="AG11" i="83"/>
  <c r="BM11" i="83"/>
  <c r="P11" i="83"/>
  <c r="Q17" i="83" l="1"/>
  <c r="C17" i="83"/>
  <c r="CE17" i="83"/>
  <c r="BN17" i="83"/>
  <c r="AY17" i="83"/>
  <c r="AH17" i="83"/>
  <c r="AC7" i="83" s="1"/>
  <c r="D19" i="83"/>
  <c r="CQ17" i="83"/>
  <c r="CD15" i="83"/>
  <c r="P15" i="83"/>
  <c r="BM15" i="83"/>
  <c r="CR15" i="83"/>
  <c r="AG15" i="83"/>
  <c r="AX15" i="83"/>
  <c r="A1" i="102"/>
  <c r="A1" i="25"/>
  <c r="A1" i="23"/>
  <c r="A1" i="89"/>
  <c r="A1" i="96"/>
  <c r="G5" i="25"/>
  <c r="I5" i="25"/>
  <c r="T33" i="102"/>
  <c r="R27" i="23"/>
  <c r="T7" i="102"/>
  <c r="K40" i="25" a="1"/>
  <c r="R20" i="23"/>
  <c r="S40" i="25" a="1"/>
  <c r="R18" i="23"/>
  <c r="T12" i="102"/>
  <c r="R11" i="23"/>
  <c r="P5" i="25"/>
  <c r="T31" i="102"/>
  <c r="B5" i="25"/>
  <c r="H40" i="25" a="1"/>
  <c r="R6" i="23"/>
  <c r="J40" i="25" a="1"/>
  <c r="T29" i="102"/>
  <c r="R33" i="23"/>
  <c r="T28" i="102"/>
  <c r="L5" i="25"/>
  <c r="N5" i="25"/>
  <c r="N40" i="25" a="1"/>
  <c r="T32" i="102"/>
  <c r="E5" i="25"/>
  <c r="T27" i="102"/>
  <c r="T13" i="102"/>
  <c r="O5" i="25"/>
  <c r="Q5" i="25"/>
  <c r="C59" i="96"/>
  <c r="F40" i="25" a="1"/>
  <c r="R32" i="23"/>
  <c r="R23" i="23"/>
  <c r="G40" i="25" a="1"/>
  <c r="T19" i="102"/>
  <c r="T10" i="102"/>
  <c r="C5" i="25"/>
  <c r="C40" i="25"/>
  <c r="R28" i="23"/>
  <c r="R25" i="23"/>
  <c r="T25" i="102"/>
  <c r="R13" i="23"/>
  <c r="T15" i="102"/>
  <c r="B59" i="96"/>
  <c r="T22" i="102"/>
  <c r="T14" i="102"/>
  <c r="T35" i="102"/>
  <c r="T20" i="102"/>
  <c r="B40" i="25" a="1"/>
  <c r="R17" i="23"/>
  <c r="R26" i="23"/>
  <c r="R22" i="23"/>
  <c r="R19" i="23"/>
  <c r="T6" i="102"/>
  <c r="R34" i="23"/>
  <c r="R30" i="23"/>
  <c r="T36" i="102"/>
  <c r="T17" i="102"/>
  <c r="R8" i="23"/>
  <c r="R31" i="23"/>
  <c r="R14" i="23"/>
  <c r="R15" i="23"/>
  <c r="R21" i="23"/>
  <c r="P40" i="25" a="1"/>
  <c r="T18" i="102"/>
  <c r="Q40" i="25" a="1"/>
  <c r="M40" i="25" a="1"/>
  <c r="T30" i="102"/>
  <c r="T34" i="102"/>
  <c r="R36" i="23"/>
  <c r="T8" i="102"/>
  <c r="H5" i="25"/>
  <c r="O40" i="25" a="1"/>
  <c r="T16" i="102"/>
  <c r="R12" i="23"/>
  <c r="R9" i="23"/>
  <c r="R40" i="25" a="1"/>
  <c r="L40" i="25" a="1"/>
  <c r="R10" i="23"/>
  <c r="T40" i="25" a="1"/>
  <c r="T26" i="102"/>
  <c r="R24" i="23"/>
  <c r="R7" i="23"/>
  <c r="T24" i="102"/>
  <c r="E40" i="25" a="1"/>
  <c r="T11" i="102"/>
  <c r="F5" i="25"/>
  <c r="M5" i="25"/>
  <c r="K5" i="25"/>
  <c r="R35" i="23"/>
  <c r="T21" i="102"/>
  <c r="D40" i="25" a="1"/>
  <c r="I40" i="25" a="1"/>
  <c r="T9" i="102"/>
  <c r="D5" i="25"/>
  <c r="T23" i="102"/>
  <c r="R29" i="23"/>
  <c r="B9" i="89"/>
  <c r="D11" i="96" l="1"/>
  <c r="D12" i="96" s="1"/>
  <c r="S40" i="25"/>
  <c r="J40" i="25"/>
  <c r="K40" i="25"/>
  <c r="B40" i="25"/>
  <c r="I40" i="25"/>
  <c r="H40" i="25"/>
  <c r="N40" i="25"/>
  <c r="R40" i="25"/>
  <c r="P40" i="25"/>
  <c r="O40" i="25"/>
  <c r="D40" i="25"/>
  <c r="Q40" i="25"/>
  <c r="F40" i="25"/>
  <c r="M40" i="25"/>
  <c r="L40" i="25"/>
  <c r="E40" i="25"/>
  <c r="T40" i="25"/>
  <c r="G40" i="25"/>
  <c r="T37" i="102"/>
  <c r="J4" i="102" s="1"/>
  <c r="D21" i="83"/>
  <c r="CQ19" i="83"/>
  <c r="CE19" i="83"/>
  <c r="BN19" i="83"/>
  <c r="AY19" i="83"/>
  <c r="Q19" i="83"/>
  <c r="C19" i="83"/>
  <c r="AH19" i="83"/>
  <c r="CD17" i="83"/>
  <c r="BM17" i="83"/>
  <c r="AX17" i="83"/>
  <c r="CR17" i="83"/>
  <c r="AG17" i="83"/>
  <c r="P17" i="83"/>
  <c r="CM35" i="83"/>
  <c r="H20" i="89"/>
  <c r="J5" i="25"/>
  <c r="A17" i="89"/>
  <c r="A16" i="89"/>
  <c r="R16" i="23"/>
  <c r="V40" i="25" a="1"/>
  <c r="U40" i="25" a="1"/>
  <c r="A9" i="89"/>
  <c r="G20" i="89"/>
  <c r="E9" i="89"/>
  <c r="V40" i="25" l="1"/>
  <c r="U40" i="25"/>
  <c r="C64" i="96"/>
  <c r="C63" i="96"/>
  <c r="R5" i="25"/>
  <c r="M4" i="25" s="1"/>
  <c r="I1" i="89"/>
  <c r="I3" i="89" s="1"/>
  <c r="I5" i="89" s="1"/>
  <c r="I7" i="89"/>
  <c r="I9" i="89" s="1"/>
  <c r="I11" i="89" s="1"/>
  <c r="I16" i="89"/>
  <c r="I17" i="89" s="1"/>
  <c r="CD19" i="83"/>
  <c r="AG19" i="83"/>
  <c r="AX19" i="83"/>
  <c r="P19" i="83"/>
  <c r="CR19" i="83"/>
  <c r="BM19" i="83"/>
  <c r="CE21" i="83"/>
  <c r="CQ21" i="83"/>
  <c r="BN21" i="83"/>
  <c r="AY21" i="83"/>
  <c r="C21" i="83"/>
  <c r="Q21" i="83"/>
  <c r="H7" i="83" s="1"/>
  <c r="AH21" i="83"/>
  <c r="D23" i="83"/>
  <c r="T4" i="102"/>
  <c r="J3" i="89"/>
  <c r="E7" i="89"/>
  <c r="C65" i="96" l="1"/>
  <c r="W40" i="25"/>
  <c r="D39" i="25" s="1"/>
  <c r="G4" i="25"/>
  <c r="D4" i="25"/>
  <c r="H3" i="102"/>
  <c r="H4" i="102"/>
  <c r="CD21" i="83"/>
  <c r="CR21" i="83"/>
  <c r="P21" i="83"/>
  <c r="BM21" i="83"/>
  <c r="AG21" i="83"/>
  <c r="AX21" i="83"/>
  <c r="C23" i="83"/>
  <c r="BN23" i="83"/>
  <c r="BG9" i="83" s="1"/>
  <c r="D25" i="83"/>
  <c r="AH23" i="83"/>
  <c r="H21" i="89" s="1"/>
  <c r="CQ23" i="83"/>
  <c r="CE23" i="83"/>
  <c r="Q23" i="83"/>
  <c r="AY23" i="83"/>
  <c r="F32" i="96"/>
  <c r="F33" i="96" s="1"/>
  <c r="A11" i="96"/>
  <c r="V39" i="25" l="1"/>
  <c r="Q39" i="25"/>
  <c r="U39" i="25"/>
  <c r="M39" i="25"/>
  <c r="T39" i="25"/>
  <c r="C39" i="25"/>
  <c r="J39" i="25"/>
  <c r="I39" i="25"/>
  <c r="N39" i="25"/>
  <c r="L39" i="25"/>
  <c r="P39" i="25"/>
  <c r="E39" i="25"/>
  <c r="H39" i="25"/>
  <c r="G39" i="25"/>
  <c r="R39" i="25"/>
  <c r="S39" i="25"/>
  <c r="F39" i="25"/>
  <c r="K39" i="25"/>
  <c r="B39" i="25"/>
  <c r="O39" i="25"/>
  <c r="AG23" i="83"/>
  <c r="P23" i="83"/>
  <c r="BM23" i="83"/>
  <c r="CD23" i="83"/>
  <c r="AX23" i="83"/>
  <c r="CR23" i="83"/>
  <c r="C25" i="83"/>
  <c r="CQ25" i="83"/>
  <c r="CE25" i="83"/>
  <c r="BN25" i="83"/>
  <c r="AH25" i="83"/>
  <c r="AY25" i="83"/>
  <c r="Q25" i="83"/>
  <c r="CM57" i="83"/>
  <c r="CM55" i="83"/>
  <c r="CM53" i="83"/>
  <c r="CM51" i="83"/>
  <c r="CM49" i="83"/>
  <c r="W39" i="25" l="1"/>
  <c r="CR25" i="83"/>
  <c r="BM25" i="83"/>
  <c r="CD25" i="83"/>
  <c r="AX25" i="83"/>
  <c r="AG25" i="83"/>
  <c r="P25" i="83"/>
  <c r="A12" i="96"/>
  <c r="C45" i="91"/>
  <c r="Q11" i="23"/>
  <c r="Q33" i="23"/>
  <c r="Q15" i="23"/>
  <c r="Q25" i="23"/>
  <c r="Q12" i="23"/>
  <c r="Q14" i="23"/>
  <c r="Q28" i="23"/>
  <c r="Q8" i="23"/>
  <c r="Q9" i="23"/>
  <c r="Q7" i="23"/>
  <c r="Q31" i="23"/>
  <c r="Q19" i="23"/>
  <c r="Q23" i="23"/>
  <c r="Q6" i="23"/>
  <c r="Q26" i="23"/>
  <c r="Q13" i="23"/>
  <c r="Q34" i="23"/>
  <c r="Q20" i="23"/>
  <c r="Q21" i="23"/>
  <c r="Q35" i="23"/>
  <c r="Q24" i="23"/>
  <c r="Q18" i="23"/>
  <c r="Q17" i="23"/>
  <c r="Q30" i="23"/>
  <c r="Q36" i="23"/>
  <c r="Q27" i="23"/>
  <c r="Q29" i="23"/>
  <c r="Q32" i="23"/>
  <c r="Q10" i="23"/>
  <c r="Q16" i="23"/>
  <c r="Q22" i="23"/>
  <c r="Q37" i="23" l="1" a="1"/>
  <c r="Q37" i="23" s="1"/>
  <c r="R37" i="23"/>
  <c r="G53" i="96" l="1"/>
  <c r="G54" i="96" s="1"/>
  <c r="F11" i="96"/>
  <c r="F12" i="96" s="1"/>
  <c r="L41" i="91" l="1"/>
  <c r="CM47" i="83" l="1"/>
  <c r="CM45" i="83"/>
  <c r="CM43" i="83"/>
  <c r="CM41" i="83"/>
  <c r="B14" i="89" l="1"/>
  <c r="CM39" i="83" l="1"/>
  <c r="CM37" i="83"/>
  <c r="CM33" i="83" l="1"/>
  <c r="CM5" i="83" l="1"/>
  <c r="CM9" i="83"/>
  <c r="T37" i="104"/>
  <c r="H4" i="104" l="1"/>
  <c r="J4" i="104"/>
  <c r="A14" i="89"/>
  <c r="B11" i="89" l="1"/>
  <c r="B12" i="89" s="1"/>
  <c r="A11" i="89"/>
  <c r="A12" i="89" s="1"/>
  <c r="E11" i="89"/>
  <c r="BM3" i="83" l="1"/>
  <c r="Q37" i="112" l="1"/>
  <c r="D27" i="83"/>
  <c r="AY27" i="83" l="1"/>
  <c r="CE27" i="83"/>
  <c r="CQ27" i="83"/>
  <c r="D29" i="83"/>
  <c r="BN27" i="83"/>
  <c r="AH27" i="83"/>
  <c r="Q27" i="83"/>
  <c r="C27" i="83"/>
  <c r="CD27" i="83" s="1"/>
  <c r="AY29" i="83" l="1"/>
  <c r="CE29" i="83"/>
  <c r="CR27" i="83"/>
  <c r="AX27" i="83"/>
  <c r="C29" i="83"/>
  <c r="D31" i="83"/>
  <c r="CQ29" i="83"/>
  <c r="AH29" i="83"/>
  <c r="Q29" i="83"/>
  <c r="BN29" i="83"/>
  <c r="BM27" i="83"/>
  <c r="AG27" i="83"/>
  <c r="P27" i="83"/>
  <c r="AH31" i="83" l="1"/>
  <c r="Q31" i="83"/>
  <c r="AY31" i="83"/>
  <c r="CE31" i="83"/>
  <c r="AX29" i="83"/>
  <c r="CD29" i="83"/>
  <c r="CQ31" i="83"/>
  <c r="D33" i="83"/>
  <c r="BN33" i="83" s="1"/>
  <c r="C31" i="83"/>
  <c r="BN31" i="83"/>
  <c r="CR29" i="83"/>
  <c r="AG29" i="83"/>
  <c r="BM29" i="83"/>
  <c r="P29" i="83"/>
  <c r="CE33" i="83" l="1"/>
  <c r="AH33" i="83"/>
  <c r="Q33" i="83"/>
  <c r="AG31" i="83"/>
  <c r="P31" i="83"/>
  <c r="AX31" i="83"/>
  <c r="CD31" i="83"/>
  <c r="C33" i="83"/>
  <c r="AY33" i="83"/>
  <c r="CR31" i="83"/>
  <c r="BM31" i="83"/>
  <c r="D35" i="83"/>
  <c r="D37" i="83" s="1"/>
  <c r="CE37" i="83" s="1"/>
  <c r="CQ33" i="83"/>
  <c r="AG33" i="83" l="1"/>
  <c r="P33" i="83"/>
  <c r="BM33" i="83"/>
  <c r="CD33" i="83"/>
  <c r="AY35" i="83"/>
  <c r="CE35" i="83"/>
  <c r="CQ37" i="83"/>
  <c r="AY37" i="83"/>
  <c r="CR33" i="83"/>
  <c r="AX33" i="83"/>
  <c r="CQ35" i="83"/>
  <c r="AH35" i="83"/>
  <c r="U7" i="83" s="1"/>
  <c r="C35" i="83"/>
  <c r="Q35" i="83"/>
  <c r="BN35" i="83"/>
  <c r="D39" i="83"/>
  <c r="CE39" i="83" s="1"/>
  <c r="BN37" i="83"/>
  <c r="AH37" i="83"/>
  <c r="Q37" i="83"/>
  <c r="C37" i="83"/>
  <c r="CD37" i="83" s="1"/>
  <c r="AX35" i="83" l="1"/>
  <c r="CD35" i="83"/>
  <c r="CR37" i="83"/>
  <c r="AX37" i="83"/>
  <c r="CQ39" i="83"/>
  <c r="AY39" i="83"/>
  <c r="BM35" i="83"/>
  <c r="P35" i="83"/>
  <c r="AG35" i="83"/>
  <c r="CR35" i="83"/>
  <c r="BM37" i="83"/>
  <c r="AG37" i="83"/>
  <c r="P37" i="83"/>
  <c r="D41" i="83"/>
  <c r="CE41" i="83" s="1"/>
  <c r="BN39" i="83"/>
  <c r="AH39" i="83"/>
  <c r="Q39" i="83"/>
  <c r="C39" i="83"/>
  <c r="CD39" i="83" s="1"/>
  <c r="CR39" i="83" l="1"/>
  <c r="AX39" i="83"/>
  <c r="CQ41" i="83"/>
  <c r="AY41" i="83"/>
  <c r="BM39" i="83"/>
  <c r="AG39" i="83"/>
  <c r="P39" i="83"/>
  <c r="D43" i="83"/>
  <c r="BN41" i="83"/>
  <c r="AH41" i="83"/>
  <c r="Q41" i="83"/>
  <c r="C41" i="83"/>
  <c r="CD41" i="83" s="1"/>
  <c r="CE43" i="83" l="1"/>
  <c r="Q43" i="83"/>
  <c r="CR41" i="83"/>
  <c r="AX41" i="83"/>
  <c r="CQ43" i="83"/>
  <c r="AY43" i="83"/>
  <c r="BM41" i="83"/>
  <c r="AG41" i="83"/>
  <c r="P41" i="83"/>
  <c r="D45" i="83"/>
  <c r="CE45" i="83" s="1"/>
  <c r="BN43" i="83"/>
  <c r="BC9" i="83" s="1"/>
  <c r="AH43" i="83"/>
  <c r="C43" i="83"/>
  <c r="CD43" i="83" l="1"/>
  <c r="P43" i="83"/>
  <c r="CR43" i="83"/>
  <c r="AX43" i="83"/>
  <c r="CQ45" i="83"/>
  <c r="AY45" i="83"/>
  <c r="BM43" i="83"/>
  <c r="AG43" i="83"/>
  <c r="D47" i="83"/>
  <c r="CE47" i="83" s="1"/>
  <c r="BN45" i="83"/>
  <c r="AH45" i="83"/>
  <c r="Q45" i="83"/>
  <c r="C45" i="83"/>
  <c r="CD45" i="83" s="1"/>
  <c r="CR45" i="83" l="1"/>
  <c r="AX45" i="83"/>
  <c r="CQ47" i="83"/>
  <c r="AY47" i="83"/>
  <c r="BM45" i="83"/>
  <c r="AG45" i="83"/>
  <c r="P45" i="83"/>
  <c r="D49" i="83"/>
  <c r="CE49" i="83" s="1"/>
  <c r="BP7" i="83" s="1"/>
  <c r="BN47" i="83"/>
  <c r="AH47" i="83"/>
  <c r="Q47" i="83"/>
  <c r="C47" i="83"/>
  <c r="CD47" i="83" s="1"/>
  <c r="CR47" i="83" l="1"/>
  <c r="AX47" i="83"/>
  <c r="CQ49" i="83"/>
  <c r="AY49" i="83"/>
  <c r="BM47" i="83"/>
  <c r="AG47" i="83"/>
  <c r="P47" i="83"/>
  <c r="D51" i="83"/>
  <c r="CE51" i="83" s="1"/>
  <c r="BN49" i="83"/>
  <c r="AH49" i="83"/>
  <c r="Q49" i="83"/>
  <c r="C49" i="83"/>
  <c r="CD49" i="83" s="1"/>
  <c r="CR49" i="83" l="1"/>
  <c r="AX49" i="83"/>
  <c r="CQ51" i="83"/>
  <c r="AY51" i="83"/>
  <c r="BM49" i="83"/>
  <c r="AG49" i="83"/>
  <c r="P49" i="83"/>
  <c r="D53" i="83"/>
  <c r="CE53" i="83" s="1"/>
  <c r="BN51" i="83"/>
  <c r="AH51" i="83"/>
  <c r="Q51" i="83"/>
  <c r="C51" i="83"/>
  <c r="CD51" i="83" s="1"/>
  <c r="CR51" i="83" l="1"/>
  <c r="AX51" i="83"/>
  <c r="CQ53" i="83"/>
  <c r="AY53" i="83"/>
  <c r="BM51" i="83"/>
  <c r="AG51" i="83"/>
  <c r="P51" i="83"/>
  <c r="D55" i="83"/>
  <c r="CE55" i="83" s="1"/>
  <c r="D17" i="89" s="1"/>
  <c r="BN53" i="83"/>
  <c r="AH53" i="83"/>
  <c r="Q53" i="83"/>
  <c r="C53" i="83"/>
  <c r="CD53" i="83" s="1"/>
  <c r="CR53" i="83" l="1"/>
  <c r="AX53" i="83"/>
  <c r="CQ55" i="83"/>
  <c r="AY55" i="83"/>
  <c r="BM53" i="83"/>
  <c r="AG53" i="83"/>
  <c r="P53" i="83"/>
  <c r="D57" i="83"/>
  <c r="BN55" i="83"/>
  <c r="AH55" i="83"/>
  <c r="Q55" i="83"/>
  <c r="C55" i="83"/>
  <c r="CD55" i="83" s="1"/>
  <c r="CE57" i="83" l="1"/>
  <c r="D59" i="83"/>
  <c r="D61" i="83" s="1"/>
  <c r="CR55" i="83"/>
  <c r="AX55" i="83"/>
  <c r="CQ57" i="83"/>
  <c r="AY57" i="83"/>
  <c r="BM55" i="83"/>
  <c r="AG55" i="83"/>
  <c r="P55" i="83"/>
  <c r="BN57" i="83"/>
  <c r="AH57" i="83"/>
  <c r="Q57" i="83"/>
  <c r="C57" i="83"/>
  <c r="CD57" i="83" s="1"/>
  <c r="D63" i="83" l="1"/>
  <c r="D65" i="83" s="1"/>
  <c r="C61" i="83"/>
  <c r="AH61" i="83"/>
  <c r="BN61" i="83"/>
  <c r="CQ61" i="83"/>
  <c r="CG7" i="83" s="1"/>
  <c r="Q61" i="83"/>
  <c r="AY61" i="83"/>
  <c r="CE61" i="83"/>
  <c r="CQ59" i="83"/>
  <c r="C59" i="83"/>
  <c r="AY59" i="83"/>
  <c r="CE59" i="83"/>
  <c r="Q59" i="83"/>
  <c r="AH59" i="83"/>
  <c r="BN59" i="83"/>
  <c r="CR57" i="83"/>
  <c r="AX57" i="83"/>
  <c r="BM57" i="83"/>
  <c r="AG57" i="83"/>
  <c r="P57" i="83"/>
  <c r="CE65" i="83" l="1"/>
  <c r="BN65" i="83"/>
  <c r="AH65" i="83"/>
  <c r="Q65" i="83"/>
  <c r="L7" i="83" s="1"/>
  <c r="D67" i="83"/>
  <c r="CQ65" i="83"/>
  <c r="AY65" i="83"/>
  <c r="CR61" i="83"/>
  <c r="AX61" i="83"/>
  <c r="BM61" i="83"/>
  <c r="P61" i="83"/>
  <c r="AG61" i="83"/>
  <c r="CD61" i="83"/>
  <c r="CQ63" i="83"/>
  <c r="BN63" i="83"/>
  <c r="AH63" i="83"/>
  <c r="Y7" i="83" s="1"/>
  <c r="G21" i="89" s="1"/>
  <c r="C63" i="83"/>
  <c r="CE63" i="83"/>
  <c r="AY63" i="83"/>
  <c r="Q63" i="83"/>
  <c r="CR59" i="83"/>
  <c r="AG59" i="83"/>
  <c r="CD59" i="83"/>
  <c r="P59" i="83"/>
  <c r="BM59" i="83"/>
  <c r="AX59" i="83"/>
  <c r="M3" i="89"/>
  <c r="D69" i="83" l="1"/>
  <c r="C67" i="83"/>
  <c r="Q67" i="83"/>
  <c r="AY67" i="83"/>
  <c r="CE67" i="83"/>
  <c r="AH67" i="83"/>
  <c r="BN67" i="83"/>
  <c r="CQ67" i="83"/>
  <c r="CR63" i="83"/>
  <c r="BM63" i="83"/>
  <c r="AG63" i="83"/>
  <c r="CD63" i="83"/>
  <c r="AX63" i="83"/>
  <c r="P63" i="83"/>
  <c r="C4" i="25"/>
  <c r="CR67" i="83" l="1"/>
  <c r="AG67" i="83"/>
  <c r="P67" i="83"/>
  <c r="CD67" i="83"/>
  <c r="AX67" i="83"/>
  <c r="BM67" i="83"/>
  <c r="CQ69" i="83"/>
  <c r="BN69" i="83"/>
  <c r="AH69" i="83"/>
  <c r="D71" i="83"/>
  <c r="CE69" i="83"/>
  <c r="AY69" i="83"/>
  <c r="Q69" i="83"/>
  <c r="C69" i="83"/>
  <c r="B4" i="25"/>
  <c r="E4" i="25"/>
  <c r="N4" i="25"/>
  <c r="K4" i="25"/>
  <c r="J4" i="25"/>
  <c r="I4" i="25"/>
  <c r="O4" i="25"/>
  <c r="L4" i="25"/>
  <c r="Q4" i="25"/>
  <c r="F4" i="25"/>
  <c r="H4" i="25"/>
  <c r="P4" i="25"/>
  <c r="CR69" i="83" l="1"/>
  <c r="BM69" i="83"/>
  <c r="AG69" i="83"/>
  <c r="CD69" i="83"/>
  <c r="AX69" i="83"/>
  <c r="P69" i="83"/>
  <c r="C71" i="83"/>
  <c r="CE71" i="83"/>
  <c r="BR7" i="83" s="1"/>
  <c r="AY71" i="83"/>
  <c r="Q71" i="83"/>
  <c r="CQ71" i="83"/>
  <c r="BN71" i="83"/>
  <c r="AH71" i="83"/>
  <c r="R4" i="25"/>
  <c r="CR71" i="83" l="1"/>
  <c r="BM71" i="83"/>
  <c r="AG71" i="83"/>
  <c r="CD71" i="83"/>
  <c r="AX71" i="83"/>
  <c r="P71" i="83"/>
  <c r="B50" i="96"/>
  <c r="B53" i="96"/>
  <c r="C48" i="96"/>
  <c r="C53" i="96"/>
  <c r="C49" i="96"/>
  <c r="B48" i="96"/>
  <c r="C52" i="96"/>
  <c r="C51" i="96"/>
  <c r="B54" i="96"/>
  <c r="C54" i="96"/>
  <c r="C50" i="96"/>
  <c r="B52" i="96"/>
  <c r="B49" i="96"/>
  <c r="B51" i="96"/>
  <c r="C58" i="96" l="1"/>
  <c r="D31" i="96" s="1"/>
  <c r="D32" i="96" s="1"/>
  <c r="B58" i="96"/>
  <c r="A31" i="96" s="1"/>
  <c r="A32" i="9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Michel_M</author>
  </authors>
  <commentList>
    <comment ref="BX19" authorId="0" shapeId="0" xr:uid="{00000000-0006-0000-0000-000001000000}">
      <text>
        <r>
          <rPr>
            <b/>
            <sz val="9"/>
            <color indexed="81"/>
            <rFont val="Arial"/>
            <family val="2"/>
          </rPr>
          <t xml:space="preserve">Il a plu
de 07h00 à 07h44    .
de 16h52 à 11h59    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</author>
  </authors>
  <commentList>
    <comment ref="BT11" authorId="0" shapeId="0" xr:uid="{00000000-0006-0000-0100-000001000000}">
      <text>
        <r>
          <rPr>
            <b/>
            <sz val="8"/>
            <color indexed="81"/>
            <rFont val="Arial"/>
            <family val="2"/>
          </rPr>
          <t xml:space="preserve">Il a plu:
de 06h54 à 06h59
</t>
        </r>
      </text>
    </comment>
    <comment ref="BV11" authorId="0" shapeId="0" xr:uid="{00000000-0006-0000-0100-000002000000}">
      <text>
        <r>
          <rPr>
            <b/>
            <sz val="8"/>
            <color indexed="81"/>
            <rFont val="Arial"/>
            <family val="2"/>
          </rPr>
          <t xml:space="preserve">Il a plu:
de 07h00 à 07h44
de 08h21 à 08h45
de 09h17 à 09h45
de 11h49 à 11h59
</t>
        </r>
      </text>
    </comment>
    <comment ref="BX11" authorId="0" shapeId="0" xr:uid="{00000000-0006-0000-0100-000003000000}">
      <text>
        <r>
          <rPr>
            <b/>
            <sz val="8"/>
            <color indexed="81"/>
            <rFont val="Arial"/>
            <family val="2"/>
          </rPr>
          <t xml:space="preserve">Il a plu:
de 12h00 à 12h44
</t>
        </r>
      </text>
    </comment>
    <comment ref="BV13" authorId="0" shapeId="0" xr:uid="{00000000-0006-0000-0100-000004000000}">
      <text>
        <r>
          <rPr>
            <b/>
            <sz val="8"/>
            <color indexed="81"/>
            <rFont val="Arial"/>
            <family val="2"/>
          </rPr>
          <t xml:space="preserve">Il a plu:
de 10h09 à 10h44
</t>
        </r>
      </text>
    </comment>
    <comment ref="BX13" authorId="0" shapeId="0" xr:uid="{00000000-0006-0000-0100-000005000000}">
      <text>
        <r>
          <rPr>
            <b/>
            <sz val="8"/>
            <color indexed="81"/>
            <rFont val="Arial"/>
            <family val="2"/>
          </rPr>
          <t xml:space="preserve">Il a plu:
de 15h45 à 16h44
</t>
        </r>
      </text>
    </comment>
    <comment ref="BZ13" authorId="0" shapeId="0" xr:uid="{00000000-0006-0000-0100-000006000000}">
      <text>
        <r>
          <rPr>
            <b/>
            <sz val="8"/>
            <color indexed="81"/>
            <rFont val="Arial"/>
            <family val="2"/>
          </rPr>
          <t xml:space="preserve">Il a plu:
de 23h12 à 23h44
</t>
        </r>
      </text>
    </comment>
    <comment ref="BT15" authorId="0" shapeId="0" xr:uid="{00000000-0006-0000-0100-000007000000}">
      <text>
        <r>
          <rPr>
            <b/>
            <sz val="8"/>
            <color indexed="81"/>
            <rFont val="Arial"/>
            <family val="2"/>
          </rPr>
          <t xml:space="preserve">Il a plu:
de 02h30 à 02h44
de 03h52 à 04h44
</t>
        </r>
      </text>
    </comment>
    <comment ref="BX15" authorId="0" shapeId="0" xr:uid="{00000000-0006-0000-0100-000008000000}">
      <text>
        <r>
          <rPr>
            <b/>
            <sz val="8"/>
            <color indexed="81"/>
            <rFont val="Arial"/>
            <family val="2"/>
          </rPr>
          <t xml:space="preserve">Il a plu:
de 16h54 à 17h45
de 18h54 à 18h59
</t>
        </r>
      </text>
    </comment>
    <comment ref="BZ15" authorId="0" shapeId="0" xr:uid="{00000000-0006-0000-0100-000009000000}">
      <text>
        <r>
          <rPr>
            <b/>
            <sz val="8"/>
            <color indexed="81"/>
            <rFont val="Arial"/>
            <family val="2"/>
          </rPr>
          <t xml:space="preserve">Il a plu:
de 19h00 à 19h47
de 20h52 à 21h44
de 22h03 à 22h45
de 22h55 à 23h46
</t>
        </r>
      </text>
    </comment>
    <comment ref="BV17" authorId="0" shapeId="0" xr:uid="{00000000-0006-0000-0100-00000A000000}">
      <text>
        <r>
          <rPr>
            <b/>
            <sz val="8"/>
            <color indexed="81"/>
            <rFont val="Arial"/>
            <family val="2"/>
          </rPr>
          <t xml:space="preserve">Il a plu:
de 09h33 à 09h44
</t>
        </r>
      </text>
    </comment>
    <comment ref="BX17" authorId="0" shapeId="0" xr:uid="{00000000-0006-0000-0100-00000B000000}">
      <text>
        <r>
          <rPr>
            <b/>
            <sz val="8"/>
            <color indexed="81"/>
            <rFont val="Arial"/>
            <family val="2"/>
          </rPr>
          <t xml:space="preserve">Il a plu:
de 16h38 à 16h45
</t>
        </r>
      </text>
    </comment>
    <comment ref="BT19" authorId="0" shapeId="0" xr:uid="{00000000-0006-0000-0100-00000C000000}">
      <text>
        <r>
          <rPr>
            <b/>
            <sz val="8"/>
            <color indexed="81"/>
            <rFont val="Arial"/>
            <family val="2"/>
          </rPr>
          <t xml:space="preserve">Il a plu:
de 02h37 à 02h44
de 04h05 à 04h45
de 05h26 à 05h44
de 06h54 à 06h59
</t>
        </r>
      </text>
    </comment>
    <comment ref="BV19" authorId="0" shapeId="0" xr:uid="{00000000-0006-0000-0100-00000D000000}">
      <text>
        <r>
          <rPr>
            <b/>
            <sz val="8"/>
            <color indexed="81"/>
            <rFont val="Arial"/>
            <family val="2"/>
          </rPr>
          <t xml:space="preserve">Il a plu:
de 07h00 à 07h44
</t>
        </r>
      </text>
    </comment>
    <comment ref="BX19" authorId="0" shapeId="0" xr:uid="{00000000-0006-0000-0100-00000E000000}">
      <text>
        <r>
          <rPr>
            <b/>
            <sz val="8"/>
            <color indexed="81"/>
            <rFont val="Arial"/>
            <family val="2"/>
          </rPr>
          <t xml:space="preserve">Il a plu:
de 16h52 à 17h44
</t>
        </r>
      </text>
    </comment>
    <comment ref="BT23" authorId="0" shapeId="0" xr:uid="{00000000-0006-0000-0100-00000F000000}">
      <text>
        <r>
          <rPr>
            <b/>
            <sz val="8"/>
            <color indexed="81"/>
            <rFont val="Arial"/>
            <family val="2"/>
          </rPr>
          <t xml:space="preserve">Il a plu:
de 03h05 à 04h44
de 04h51 à 05h44
de 06h43 à 06h44
</t>
        </r>
      </text>
    </comment>
    <comment ref="BV23" authorId="0" shapeId="0" xr:uid="{00000000-0006-0000-0100-000010000000}">
      <text>
        <r>
          <rPr>
            <b/>
            <sz val="8"/>
            <color indexed="81"/>
            <rFont val="Arial"/>
            <family val="2"/>
          </rPr>
          <t xml:space="preserve">Il a plu:
de 08h35 à 08h45
de 09h22 à 09h44
de 10h45 à 11h44
</t>
        </r>
      </text>
    </comment>
    <comment ref="BX23" authorId="0" shapeId="0" xr:uid="{00000000-0006-0000-0100-000011000000}">
      <text>
        <r>
          <rPr>
            <b/>
            <sz val="8"/>
            <color indexed="81"/>
            <rFont val="Arial"/>
            <family val="2"/>
          </rPr>
          <t xml:space="preserve">Il a plu:
de 13h13 à 13h45
</t>
        </r>
      </text>
    </comment>
    <comment ref="BZ27" authorId="0" shapeId="0" xr:uid="{00000000-0006-0000-0100-000012000000}">
      <text>
        <r>
          <rPr>
            <b/>
            <sz val="8"/>
            <color indexed="81"/>
            <rFont val="Arial"/>
            <family val="2"/>
          </rPr>
          <t xml:space="preserve">Il a plu:
de 19h54 à 20h44
de 21h30 à 21h44
de 22h57 à 23h44
</t>
        </r>
      </text>
    </comment>
    <comment ref="BT29" authorId="0" shapeId="0" xr:uid="{00000000-0006-0000-0100-000013000000}">
      <text>
        <r>
          <rPr>
            <b/>
            <sz val="8"/>
            <color indexed="81"/>
            <rFont val="Arial"/>
            <family val="2"/>
          </rPr>
          <t xml:space="preserve">Il a plu:
de 03h35 à 04h44
de 05h12 à 05h44
</t>
        </r>
      </text>
    </comment>
    <comment ref="BX29" authorId="0" shapeId="0" xr:uid="{00000000-0006-0000-0100-000014000000}">
      <text>
        <r>
          <rPr>
            <b/>
            <sz val="8"/>
            <color indexed="81"/>
            <rFont val="Arial"/>
            <family val="2"/>
          </rPr>
          <t xml:space="preserve">Il a plu:
de 18h48 à 18h59
</t>
        </r>
      </text>
    </comment>
    <comment ref="BZ29" authorId="0" shapeId="0" xr:uid="{00000000-0006-0000-0100-000015000000}">
      <text>
        <r>
          <rPr>
            <b/>
            <sz val="8"/>
            <color indexed="81"/>
            <rFont val="Arial"/>
            <family val="2"/>
          </rPr>
          <t xml:space="preserve">Il a plu:
de 19h00 à 19h44
</t>
        </r>
      </text>
    </comment>
    <comment ref="BT31" authorId="0" shapeId="0" xr:uid="{00000000-0006-0000-0100-000016000000}">
      <text>
        <r>
          <rPr>
            <b/>
            <sz val="8"/>
            <color indexed="81"/>
            <rFont val="Arial"/>
            <family val="2"/>
          </rPr>
          <t xml:space="preserve">Il a plu:
de 00h42 à 00h44
</t>
        </r>
      </text>
    </comment>
    <comment ref="BT37" authorId="0" shapeId="0" xr:uid="{00000000-0006-0000-0100-000017000000}">
      <text>
        <r>
          <rPr>
            <b/>
            <sz val="8"/>
            <color indexed="81"/>
            <rFont val="Arial"/>
            <family val="2"/>
          </rPr>
          <t xml:space="preserve">Il a plu:
de 01h14 à 01h44
</t>
        </r>
      </text>
    </comment>
    <comment ref="BX39" authorId="0" shapeId="0" xr:uid="{00000000-0006-0000-0100-000018000000}">
      <text>
        <r>
          <rPr>
            <b/>
            <sz val="8"/>
            <color indexed="81"/>
            <rFont val="Arial"/>
            <family val="2"/>
          </rPr>
          <t xml:space="preserve">Il a plu:
de 12h34 à 12h44
de 12h56 à 13h44
de 14h03 à 14h44
de 15h06 à 15h44
de 16h47 à 17h44
</t>
        </r>
      </text>
    </comment>
    <comment ref="BV41" authorId="0" shapeId="0" xr:uid="{00000000-0006-0000-0100-000019000000}">
      <text>
        <r>
          <rPr>
            <b/>
            <sz val="8"/>
            <color indexed="81"/>
            <rFont val="Arial"/>
            <family val="2"/>
          </rPr>
          <t xml:space="preserve">Il a plu:
de 09h51 à 10h44
de 11h15 à 11h44
</t>
        </r>
      </text>
    </comment>
    <comment ref="BZ41" authorId="0" shapeId="0" xr:uid="{00000000-0006-0000-0100-00001A000000}">
      <text>
        <r>
          <rPr>
            <b/>
            <sz val="8"/>
            <color indexed="81"/>
            <rFont val="Arial"/>
            <family val="2"/>
          </rPr>
          <t xml:space="preserve">Il a plu:
de 22h20 à 22h44
</t>
        </r>
      </text>
    </comment>
    <comment ref="BT43" authorId="0" shapeId="0" xr:uid="{00000000-0006-0000-0100-00001B000000}">
      <text>
        <r>
          <rPr>
            <b/>
            <sz val="8"/>
            <color indexed="81"/>
            <rFont val="Arial"/>
            <family val="2"/>
          </rPr>
          <t xml:space="preserve">Il a plu:
de 02h01 à 02h43
</t>
        </r>
      </text>
    </comment>
    <comment ref="BT45" authorId="0" shapeId="0" xr:uid="{00000000-0006-0000-0100-00001C000000}">
      <text>
        <r>
          <rPr>
            <b/>
            <sz val="8"/>
            <color indexed="81"/>
            <rFont val="Arial"/>
            <family val="2"/>
          </rPr>
          <t xml:space="preserve">Il a plu:
de 06h06 à 06h44
</t>
        </r>
      </text>
    </comment>
    <comment ref="BX45" authorId="0" shapeId="0" xr:uid="{00000000-0006-0000-0100-00001D000000}">
      <text>
        <r>
          <rPr>
            <b/>
            <sz val="8"/>
            <color indexed="81"/>
            <rFont val="Arial"/>
            <family val="2"/>
          </rPr>
          <t xml:space="preserve">Il a plu:
de 12h18 à 12h38
de 13h40 à 14h36
de 14h47 à 15h36
de 16h03 à 16h36
</t>
        </r>
      </text>
    </comment>
    <comment ref="BZ45" authorId="0" shapeId="0" xr:uid="{00000000-0006-0000-0100-00001E000000}">
      <text>
        <r>
          <rPr>
            <b/>
            <sz val="8"/>
            <color indexed="81"/>
            <rFont val="Arial"/>
            <family val="2"/>
          </rPr>
          <t xml:space="preserve">Il a plu:
de 19h13 à 19h35
</t>
        </r>
      </text>
    </comment>
    <comment ref="BX47" authorId="0" shapeId="0" xr:uid="{00000000-0006-0000-0100-00001F000000}">
      <text>
        <r>
          <rPr>
            <b/>
            <sz val="8"/>
            <color indexed="81"/>
            <rFont val="Arial"/>
            <family val="2"/>
          </rPr>
          <t xml:space="preserve">Il a plu:
de 12h07 à 12h38
</t>
        </r>
      </text>
    </comment>
    <comment ref="BT49" authorId="0" shapeId="0" xr:uid="{00000000-0006-0000-0100-000020000000}">
      <text>
        <r>
          <rPr>
            <b/>
            <sz val="8"/>
            <color indexed="81"/>
            <rFont val="Arial"/>
            <family val="2"/>
          </rPr>
          <t xml:space="preserve">il a plu:
de 04h03 à 04h44
de 05h11 à 05h44
de 05h50 à 06h43
de 06h55 à 06h59
</t>
        </r>
      </text>
    </comment>
    <comment ref="BV49" authorId="0" shapeId="0" xr:uid="{00000000-0006-0000-0100-000021000000}">
      <text>
        <r>
          <rPr>
            <b/>
            <sz val="8"/>
            <color indexed="81"/>
            <rFont val="Arial"/>
            <family val="2"/>
          </rPr>
          <t xml:space="preserve">il a plu:
de 07h00 à 07h44
de 07h56 à 08h43
de 08h58 à 09h47
de 09h59 à 10h44
</t>
        </r>
      </text>
    </comment>
    <comment ref="BX49" authorId="0" shapeId="0" xr:uid="{00000000-0006-0000-0100-000022000000}">
      <text>
        <r>
          <rPr>
            <b/>
            <sz val="8"/>
            <color indexed="81"/>
            <rFont val="Arial"/>
            <family val="2"/>
          </rPr>
          <t xml:space="preserve">il a plu:
de 12h39 à 12h44
</t>
        </r>
      </text>
    </comment>
    <comment ref="BT51" authorId="0" shapeId="0" xr:uid="{00000000-0006-0000-0100-000023000000}">
      <text>
        <r>
          <rPr>
            <b/>
            <sz val="8"/>
            <color indexed="81"/>
            <rFont val="Arial"/>
            <family val="2"/>
          </rPr>
          <t xml:space="preserve">Il a plu:
de 05h51 à 06h44
</t>
        </r>
      </text>
    </comment>
    <comment ref="BT53" authorId="0" shapeId="0" xr:uid="{00000000-0006-0000-0100-000024000000}">
      <text>
        <r>
          <rPr>
            <b/>
            <sz val="8"/>
            <color indexed="81"/>
            <rFont val="Arial"/>
            <family val="2"/>
          </rPr>
          <t xml:space="preserve">Il a plu:
de 03h07 à 03h43
</t>
        </r>
      </text>
    </comment>
    <comment ref="BV55" authorId="0" shapeId="0" xr:uid="{00000000-0006-0000-0100-000025000000}">
      <text>
        <r>
          <rPr>
            <b/>
            <sz val="8"/>
            <color indexed="81"/>
            <rFont val="Arial"/>
            <family val="2"/>
          </rPr>
          <t xml:space="preserve">Il a plu:
de 10h02 à 10h44
</t>
        </r>
      </text>
    </comment>
    <comment ref="BZ55" authorId="0" shapeId="0" xr:uid="{00000000-0006-0000-0100-000026000000}">
      <text>
        <r>
          <rPr>
            <b/>
            <sz val="8"/>
            <color indexed="81"/>
            <rFont val="Arial"/>
            <family val="2"/>
          </rPr>
          <t xml:space="preserve">Il a plu:
de 21h04 à 21h46
</t>
        </r>
      </text>
    </comment>
    <comment ref="BZ57" authorId="0" shapeId="0" xr:uid="{00000000-0006-0000-0100-000027000000}">
      <text>
        <r>
          <rPr>
            <b/>
            <sz val="8"/>
            <color indexed="81"/>
            <rFont val="Arial"/>
            <family val="2"/>
          </rPr>
          <t xml:space="preserve">il a plu:
de 21h09 à 21h43
de 22h01 à 22h43
de 23h36 à 23h44
</t>
        </r>
      </text>
    </comment>
    <comment ref="BT59" authorId="0" shapeId="0" xr:uid="{00000000-0006-0000-0100-000028000000}">
      <text>
        <r>
          <rPr>
            <b/>
            <sz val="8"/>
            <color indexed="81"/>
            <rFont val="Arial"/>
            <family val="2"/>
          </rPr>
          <t xml:space="preserve">il a plu:
de 00h56 à 01h43
de 01h46 à 02h43
de 06h16 à 06h43
</t>
        </r>
      </text>
    </comment>
    <comment ref="BV59" authorId="0" shapeId="0" xr:uid="{00000000-0006-0000-0100-000029000000}">
      <text>
        <r>
          <rPr>
            <b/>
            <sz val="8"/>
            <color indexed="81"/>
            <rFont val="Arial"/>
            <family val="2"/>
          </rPr>
          <t xml:space="preserve">il a plu:
de 07h41 à 07h43
de 07h59 à 08h43
de 08h50 à 09h43
de 09h50 à 10h44
de 11h38 à 11h43
</t>
        </r>
      </text>
    </comment>
    <comment ref="BX59" authorId="0" shapeId="0" xr:uid="{00000000-0006-0000-0100-00002A000000}">
      <text>
        <r>
          <rPr>
            <b/>
            <sz val="8"/>
            <color indexed="81"/>
            <rFont val="Arial"/>
            <family val="2"/>
          </rPr>
          <t xml:space="preserve">il a plu:
de 15h40 à 15h44
</t>
        </r>
      </text>
    </comment>
    <comment ref="BV67" authorId="0" shapeId="0" xr:uid="{00000000-0006-0000-0100-00002B000000}">
      <text>
        <r>
          <rPr>
            <b/>
            <sz val="8"/>
            <color indexed="81"/>
            <rFont val="Arial"/>
            <family val="2"/>
          </rPr>
          <t xml:space="preserve">il a plu:
de 09h22 à 09h43
</t>
        </r>
      </text>
    </comment>
    <comment ref="BX69" authorId="0" shapeId="0" xr:uid="{00000000-0006-0000-0100-00002C000000}">
      <text>
        <r>
          <rPr>
            <b/>
            <sz val="8"/>
            <color indexed="81"/>
            <rFont val="Arial"/>
            <family val="2"/>
          </rPr>
          <t xml:space="preserve">il a plu:
de 13h41 à 14h00
</t>
        </r>
      </text>
    </comment>
    <comment ref="BX71" authorId="0" shapeId="0" xr:uid="{00000000-0006-0000-0100-00002D000000}">
      <text>
        <r>
          <rPr>
            <b/>
            <sz val="8"/>
            <color indexed="81"/>
            <rFont val="Arial"/>
            <family val="2"/>
          </rPr>
          <t xml:space="preserve">il a plu:
de 12h01 à 13h07
de 16h55 à 18h59
</t>
        </r>
      </text>
    </comment>
    <comment ref="BZ71" authorId="0" shapeId="0" xr:uid="{00000000-0006-0000-0100-00002E000000}">
      <text>
        <r>
          <rPr>
            <b/>
            <sz val="8"/>
            <color indexed="81"/>
            <rFont val="Arial"/>
            <family val="2"/>
          </rPr>
          <t xml:space="preserve">il a plu:
de 19h00 à 19h49
de 21h02 à 21h57
de 22h22 à 22h57
</t>
        </r>
      </text>
    </comment>
  </commentList>
</comments>
</file>

<file path=xl/sharedStrings.xml><?xml version="1.0" encoding="utf-8"?>
<sst xmlns="http://schemas.openxmlformats.org/spreadsheetml/2006/main" count="3462" uniqueCount="403">
  <si>
    <t>Pression (hPa)</t>
  </si>
  <si>
    <t>Date</t>
  </si>
  <si>
    <t>Mini</t>
  </si>
  <si>
    <t>Heure</t>
  </si>
  <si>
    <t>Maxi</t>
  </si>
  <si>
    <t>Températures (°C)</t>
  </si>
  <si>
    <t>Vent</t>
  </si>
  <si>
    <t>Sens</t>
  </si>
  <si>
    <t>Pluie</t>
  </si>
  <si>
    <t>Soleil</t>
  </si>
  <si>
    <t>mm</t>
  </si>
  <si>
    <t>Lundi</t>
  </si>
  <si>
    <t>Mardi</t>
  </si>
  <si>
    <t>Mercredi</t>
  </si>
  <si>
    <t>Jeudi</t>
  </si>
  <si>
    <t>Vendredi</t>
  </si>
  <si>
    <t>Samedi</t>
  </si>
  <si>
    <t>Dimanche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</si>
  <si>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</si>
  <si>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</si>
  <si>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</si>
  <si>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</si>
  <si>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</si>
  <si>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</si>
  <si>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</si>
  <si>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</si>
  <si>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</si>
  <si>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</si>
  <si>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</si>
  <si>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</si>
  <si>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Valeurs du mois</t>
  </si>
  <si>
    <t>Valeur du mois</t>
  </si>
  <si>
    <t>NE</t>
  </si>
  <si>
    <t>OSO</t>
  </si>
  <si>
    <t>SSE</t>
  </si>
  <si>
    <t>ENE</t>
  </si>
  <si>
    <t>S</t>
  </si>
  <si>
    <t>SSO</t>
  </si>
  <si>
    <t>N</t>
  </si>
  <si>
    <t>O</t>
  </si>
  <si>
    <t>ESE</t>
  </si>
  <si>
    <t>ONO</t>
  </si>
  <si>
    <t>NNO</t>
  </si>
  <si>
    <t>NO</t>
  </si>
  <si>
    <t>SO</t>
  </si>
  <si>
    <t>mini</t>
  </si>
  <si>
    <t>heure</t>
  </si>
  <si>
    <t>maxi</t>
  </si>
  <si>
    <t>Pression</t>
  </si>
  <si>
    <t>NNE</t>
  </si>
  <si>
    <t>E</t>
  </si>
  <si>
    <t>SE</t>
  </si>
  <si>
    <t>Ctrl Shift Entrée</t>
  </si>
  <si>
    <t>_</t>
  </si>
  <si>
    <t>Pluie AM</t>
  </si>
  <si>
    <t>Pluie AP</t>
  </si>
  <si>
    <t>Moyenne</t>
  </si>
  <si>
    <t>Jour</t>
  </si>
  <si>
    <t>Ressentie</t>
  </si>
  <si>
    <t>G</t>
  </si>
  <si>
    <t>M</t>
  </si>
  <si>
    <t>Vitesse</t>
  </si>
  <si>
    <t>H</t>
  </si>
  <si>
    <t>X</t>
  </si>
  <si>
    <t>Y</t>
  </si>
  <si>
    <t>Z</t>
  </si>
  <si>
    <t>AA</t>
  </si>
  <si>
    <t>AS</t>
  </si>
  <si>
    <t>AT</t>
  </si>
  <si>
    <t>AU</t>
  </si>
  <si>
    <t>AV</t>
  </si>
  <si>
    <t>AW</t>
  </si>
  <si>
    <t>AX</t>
  </si>
  <si>
    <t>AY</t>
  </si>
  <si>
    <t>AZ</t>
  </si>
  <si>
    <t>BJ</t>
  </si>
  <si>
    <t>BK</t>
  </si>
  <si>
    <t>Direction dominante</t>
  </si>
  <si>
    <t>AB</t>
  </si>
  <si>
    <t>AC</t>
  </si>
  <si>
    <t>AH</t>
  </si>
  <si>
    <t>AI</t>
  </si>
  <si>
    <t>BA</t>
  </si>
  <si>
    <t>BB</t>
  </si>
  <si>
    <t>Masquer au printemps &gt;10°</t>
  </si>
  <si>
    <t>Froid</t>
  </si>
  <si>
    <t>Moy</t>
  </si>
  <si>
    <t>Rendement</t>
  </si>
  <si>
    <t>Voltaïques</t>
  </si>
  <si>
    <t>Total de l'année</t>
  </si>
  <si>
    <t>Amortissement</t>
  </si>
  <si>
    <t>Vent en Km/h</t>
  </si>
  <si>
    <t>Pluie en mm</t>
  </si>
  <si>
    <t>Hygrométrie en %</t>
  </si>
  <si>
    <t>Pression Mini /Maxi en hPa</t>
  </si>
  <si>
    <t>Température Mini / Maxi en C°</t>
  </si>
  <si>
    <t>Hauteur de pluie en mm</t>
  </si>
  <si>
    <t>Vitesse du vent en km/h</t>
  </si>
  <si>
    <t>BP</t>
  </si>
  <si>
    <t>BQ</t>
  </si>
  <si>
    <t>Maxi du mois</t>
  </si>
  <si>
    <t>Gain</t>
  </si>
  <si>
    <t>Solde</t>
  </si>
  <si>
    <t>Du 1 au 11</t>
  </si>
  <si>
    <t>Du 12 au 30</t>
  </si>
  <si>
    <t>Du 12 Avril  au 11 avril</t>
  </si>
  <si>
    <t>Relevés Compteur</t>
  </si>
  <si>
    <t>Facture</t>
  </si>
  <si>
    <t>2013/2014</t>
  </si>
  <si>
    <t>2014/2015</t>
  </si>
  <si>
    <t>2015/2016</t>
  </si>
  <si>
    <t>11 Avril</t>
  </si>
  <si>
    <t>&lt;1.1</t>
  </si>
  <si>
    <t xml:space="preserve">__20   </t>
  </si>
  <si>
    <t xml:space="preserve">__25   </t>
  </si>
  <si>
    <t xml:space="preserve">__30   </t>
  </si>
  <si>
    <t xml:space="preserve">__35   </t>
  </si>
  <si>
    <t xml:space="preserve">__40   </t>
  </si>
  <si>
    <t xml:space="preserve">__45   </t>
  </si>
  <si>
    <t xml:space="preserve">__50   </t>
  </si>
  <si>
    <t xml:space="preserve">  _10    </t>
  </si>
  <si>
    <t xml:space="preserve">  _15    </t>
  </si>
  <si>
    <t xml:space="preserve">  _5    </t>
  </si>
  <si>
    <t>Mini du jour</t>
  </si>
  <si>
    <t>Mini froid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</si>
  <si>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</si>
  <si>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</si>
  <si>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</si>
  <si>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</si>
  <si>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</si>
  <si>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</si>
  <si>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</si>
  <si>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</si>
  <si>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</si>
  <si>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</si>
  <si>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</si>
  <si>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</si>
  <si>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</si>
  <si>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</si>
  <si>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</si>
  <si>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</si>
  <si>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</si>
  <si>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</si>
  <si>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</si>
  <si>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</si>
  <si>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</si>
  <si>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</si>
  <si>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</si>
  <si>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</si>
  <si>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</si>
  <si>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</si>
  <si>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</si>
  <si>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</si>
  <si>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</si>
  <si>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</si>
  <si>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</si>
  <si>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Mois</t>
  </si>
  <si>
    <t xml:space="preserve">__200    </t>
  </si>
  <si>
    <t xml:space="preserve">__180    </t>
  </si>
  <si>
    <t xml:space="preserve">__160    </t>
  </si>
  <si>
    <t xml:space="preserve">__140    </t>
  </si>
  <si>
    <t xml:space="preserve">__120    </t>
  </si>
  <si>
    <t xml:space="preserve">__100    </t>
  </si>
  <si>
    <t xml:space="preserve">__80   </t>
  </si>
  <si>
    <t xml:space="preserve">__60   </t>
  </si>
  <si>
    <t xml:space="preserve">_20 </t>
  </si>
  <si>
    <t>Températures Mini et Maxi</t>
  </si>
  <si>
    <t>Vent maxi</t>
  </si>
  <si>
    <t>Pluie Maxi Jour et mois</t>
  </si>
  <si>
    <t xml:space="preserve"> </t>
  </si>
  <si>
    <t>W</t>
  </si>
  <si>
    <t xml:space="preserve"> L</t>
  </si>
  <si>
    <t>BI</t>
  </si>
  <si>
    <t>BO</t>
  </si>
  <si>
    <t>CH</t>
  </si>
  <si>
    <t>AR</t>
  </si>
  <si>
    <t>AG</t>
  </si>
  <si>
    <t>F</t>
  </si>
  <si>
    <t>Ressentie en C°</t>
  </si>
  <si>
    <t>Heures de pluie</t>
  </si>
  <si>
    <t>Vitesse du vent</t>
  </si>
  <si>
    <t>Sens du vent</t>
  </si>
  <si>
    <t>Hygrométrie</t>
  </si>
  <si>
    <t>Panneaux en kw</t>
  </si>
  <si>
    <t>Heures de soleil</t>
  </si>
  <si>
    <t>Température mini</t>
  </si>
  <si>
    <r>
      <t xml:space="preserve">Pression mini  </t>
    </r>
    <r>
      <rPr>
        <b/>
        <sz val="10"/>
        <rFont val="Arial"/>
        <family val="2"/>
      </rPr>
      <t>-</t>
    </r>
    <r>
      <rPr>
        <sz val="10"/>
        <rFont val="Arial"/>
        <family val="2"/>
      </rPr>
      <t xml:space="preserve"> hpa</t>
    </r>
  </si>
  <si>
    <t>Pression maxi - hpa</t>
  </si>
  <si>
    <t>Humidité mini</t>
  </si>
  <si>
    <t>Humidité maxi</t>
  </si>
  <si>
    <t>Vent moyen en kph</t>
  </si>
  <si>
    <t>Vent maxi en kph</t>
  </si>
  <si>
    <t>J</t>
  </si>
  <si>
    <t>Sens  du vent</t>
  </si>
  <si>
    <t>Soleil &amp; Panneaux</t>
  </si>
  <si>
    <t>H de soleil</t>
  </si>
  <si>
    <t>Nb de jours</t>
  </si>
  <si>
    <t>Nb de jours plus grand que 50km/h</t>
  </si>
  <si>
    <t>Jours de pluie</t>
  </si>
  <si>
    <t>Nb de jours plus petit que 20km/h</t>
  </si>
  <si>
    <t>Nb de jours entre 20 et 50 km/h</t>
  </si>
  <si>
    <t>Total</t>
  </si>
  <si>
    <t>Temps</t>
  </si>
  <si>
    <t>Vent moyen entre</t>
  </si>
  <si>
    <t>20 et 50 km/h</t>
  </si>
  <si>
    <t>Vent fort au-dessus de</t>
  </si>
  <si>
    <t>50km/h</t>
  </si>
  <si>
    <t>Nombre d'heures de vent</t>
  </si>
  <si>
    <t>en dessous de 1.1 km/h</t>
  </si>
  <si>
    <t>Nb d'heures  &lt; 1.1 km/h</t>
  </si>
  <si>
    <t>Extérieur</t>
  </si>
  <si>
    <t>T° mini</t>
  </si>
  <si>
    <t>T¨maxi</t>
  </si>
  <si>
    <t>0 à 7h</t>
  </si>
  <si>
    <t>7 à 12h</t>
  </si>
  <si>
    <t xml:space="preserve"> 12 à 19h</t>
  </si>
  <si>
    <t>19h à 24h</t>
  </si>
  <si>
    <t>Heures</t>
  </si>
  <si>
    <t>Maxi pluie</t>
  </si>
  <si>
    <t>Time</t>
  </si>
  <si>
    <t>Wind_Gust</t>
  </si>
  <si>
    <t>Wind_Speed</t>
  </si>
  <si>
    <t>A</t>
  </si>
  <si>
    <t>B</t>
  </si>
  <si>
    <t>C</t>
  </si>
  <si>
    <t>D</t>
  </si>
  <si>
    <t>I</t>
  </si>
  <si>
    <t>K</t>
  </si>
  <si>
    <t>L</t>
  </si>
  <si>
    <t>P</t>
  </si>
  <si>
    <t>Q</t>
  </si>
  <si>
    <t>R</t>
  </si>
  <si>
    <t>T</t>
  </si>
  <si>
    <t>U</t>
  </si>
  <si>
    <t>V</t>
  </si>
  <si>
    <t>T° Soleil</t>
  </si>
  <si>
    <t>Pluie / H</t>
  </si>
  <si>
    <t>Pluie / 24h</t>
  </si>
  <si>
    <t>http://www.ephemeride.com/calendrier/solaire/19/horaires-du-soleil.html</t>
  </si>
  <si>
    <t>T° Extérieure</t>
  </si>
  <si>
    <t>Direction</t>
  </si>
  <si>
    <t>Jours de soleil + de 6h</t>
  </si>
  <si>
    <t>BM</t>
  </si>
  <si>
    <t>BN</t>
  </si>
  <si>
    <t>BZ</t>
  </si>
  <si>
    <t>CA</t>
  </si>
  <si>
    <t>CB</t>
  </si>
  <si>
    <t>CC</t>
  </si>
  <si>
    <t>CD</t>
  </si>
  <si>
    <t>CE</t>
  </si>
  <si>
    <t>CF</t>
  </si>
  <si>
    <t>CG</t>
  </si>
  <si>
    <t>Temps de précipitations</t>
  </si>
  <si>
    <t>Humidité en %</t>
  </si>
  <si>
    <t>AM</t>
  </si>
  <si>
    <t>AP</t>
  </si>
  <si>
    <t>Hauteur de pluie</t>
  </si>
  <si>
    <t>Bl</t>
  </si>
  <si>
    <t>BX</t>
  </si>
  <si>
    <t>BY</t>
  </si>
  <si>
    <t>Pressure_Absolute</t>
  </si>
  <si>
    <t>Pressure_Relative</t>
  </si>
  <si>
    <t>Temperature_Indoor</t>
  </si>
  <si>
    <t>Humidity_Indoor</t>
  </si>
  <si>
    <t>DewPoint_Indor</t>
  </si>
  <si>
    <t>Temperature_Outdoor</t>
  </si>
  <si>
    <t>Humidity_Outdoor</t>
  </si>
  <si>
    <t>DewPoint_Outdor</t>
  </si>
  <si>
    <t>Wind_Chill</t>
  </si>
  <si>
    <t>Wind_Direction</t>
  </si>
  <si>
    <t>Rainfall_Absolute</t>
  </si>
  <si>
    <t>Rainfall_Relative</t>
  </si>
  <si>
    <t>Rainfall_1h</t>
  </si>
  <si>
    <t>Rainfall_24h</t>
  </si>
  <si>
    <t>Cloud_Base</t>
  </si>
  <si>
    <t>Humidex</t>
  </si>
  <si>
    <t>SolarRadiations</t>
  </si>
  <si>
    <t>UVIndex</t>
  </si>
  <si>
    <t>Temperature_2</t>
  </si>
  <si>
    <t>Humidity_2</t>
  </si>
  <si>
    <t>Temperature_3</t>
  </si>
  <si>
    <t>Humidity_3</t>
  </si>
  <si>
    <t>Temperature_4</t>
  </si>
  <si>
    <t>Humidity_4</t>
  </si>
  <si>
    <t>Temperature_5</t>
  </si>
  <si>
    <t>Humidity_5</t>
  </si>
  <si>
    <t>Temperature_6</t>
  </si>
  <si>
    <t>Humidity_6</t>
  </si>
  <si>
    <t>Temperature_7</t>
  </si>
  <si>
    <t>Humidity_7</t>
  </si>
  <si>
    <t>Temperature_8</t>
  </si>
  <si>
    <t>Humidity_8</t>
  </si>
  <si>
    <t>Temperature_9</t>
  </si>
  <si>
    <t>Humidity_9</t>
  </si>
  <si>
    <t>Temperature_10</t>
  </si>
  <si>
    <t>Humidity_10</t>
  </si>
  <si>
    <t>DewPoint_2</t>
  </si>
  <si>
    <t>DewPoint_3</t>
  </si>
  <si>
    <t>DewPoint_4</t>
  </si>
  <si>
    <t>DewPoint_5</t>
  </si>
  <si>
    <t>DewPoint_6</t>
  </si>
  <si>
    <t>DewPoint_7</t>
  </si>
  <si>
    <t>DewPoint_8</t>
  </si>
  <si>
    <t>DewPoint_9</t>
  </si>
  <si>
    <t>DewPoint_10</t>
  </si>
  <si>
    <t>Heatindex_0</t>
  </si>
  <si>
    <t>Heatindex_1</t>
  </si>
  <si>
    <t>Heatindex_2</t>
  </si>
  <si>
    <t>Heatindex_3</t>
  </si>
  <si>
    <t>Heatindex_4</t>
  </si>
  <si>
    <t>Heatindex_5</t>
  </si>
  <si>
    <t>Heatindex_6</t>
  </si>
  <si>
    <t>Heatindex_7</t>
  </si>
  <si>
    <t>Heatindex_8</t>
  </si>
  <si>
    <t>Heatindex_9</t>
  </si>
  <si>
    <t>Heatindex_10</t>
  </si>
  <si>
    <t>weather</t>
  </si>
  <si>
    <t>forecast</t>
  </si>
  <si>
    <t>Rafale</t>
  </si>
  <si>
    <t>T° Ext</t>
  </si>
  <si>
    <t>H% Ext</t>
  </si>
  <si>
    <t>AD</t>
  </si>
  <si>
    <t>AE</t>
  </si>
  <si>
    <t>AF</t>
  </si>
  <si>
    <t>AJ</t>
  </si>
  <si>
    <t>AK</t>
  </si>
  <si>
    <t>AL</t>
  </si>
  <si>
    <t>AN</t>
  </si>
  <si>
    <t>AO</t>
  </si>
  <si>
    <t>AQ</t>
  </si>
  <si>
    <t>BC</t>
  </si>
  <si>
    <t>BD</t>
  </si>
  <si>
    <t>BE</t>
  </si>
  <si>
    <t>BF</t>
  </si>
  <si>
    <t>BG</t>
  </si>
  <si>
    <t>BH</t>
  </si>
  <si>
    <t>Indice de chaleur</t>
  </si>
  <si>
    <t>Pression relative</t>
  </si>
  <si>
    <t>Humidité Noire</t>
  </si>
  <si>
    <t>Vitesse vent</t>
  </si>
  <si>
    <t>Pluie Cumulée</t>
  </si>
  <si>
    <t>Pluie relative</t>
  </si>
  <si>
    <t>Base de nuage</t>
  </si>
  <si>
    <t>Radiations solaire</t>
  </si>
  <si>
    <t>Index UV</t>
  </si>
  <si>
    <t>H% Extérieure</t>
  </si>
  <si>
    <t>T° véranda</t>
  </si>
  <si>
    <t>H% Véranda</t>
  </si>
  <si>
    <t>P de Rosée</t>
  </si>
  <si>
    <t>Sonde 2</t>
  </si>
  <si>
    <t>Station</t>
  </si>
  <si>
    <t>Prévisions</t>
  </si>
  <si>
    <t>Pluie R</t>
  </si>
  <si>
    <t>Pluie 1h</t>
  </si>
  <si>
    <t>image Guy_WMR200</t>
  </si>
  <si>
    <t>Jour maxi</t>
  </si>
  <si>
    <t>Panneaux</t>
  </si>
  <si>
    <t>Maxi Vent</t>
  </si>
  <si>
    <t>Maxi Soleil</t>
  </si>
  <si>
    <t>Taille</t>
  </si>
  <si>
    <t>14.66 x 21.09</t>
  </si>
  <si>
    <t>0 à 5.5</t>
  </si>
  <si>
    <t>5.6 à 10.5</t>
  </si>
  <si>
    <t>10.6 à 15.5</t>
  </si>
  <si>
    <t>15.6 à 20.5</t>
  </si>
  <si>
    <t>20.6 à 25.5</t>
  </si>
  <si>
    <t>25.6 à 30.5</t>
  </si>
  <si>
    <t>30.6 à 35.5</t>
  </si>
  <si>
    <t>35.6 à 40.5</t>
  </si>
  <si>
    <t>40.6 à 45.5</t>
  </si>
  <si>
    <t>45.6 à 50.5</t>
  </si>
  <si>
    <t>50.6 à 55.5</t>
  </si>
  <si>
    <t>55.6 à 60.5</t>
  </si>
  <si>
    <t>60.6 à 65.5</t>
  </si>
  <si>
    <t>65.6 à 70.5</t>
  </si>
  <si>
    <t>70.6 à 75.5</t>
  </si>
  <si>
    <t>75.6 à 80.5</t>
  </si>
  <si>
    <t>80.6 à 85.5</t>
  </si>
  <si>
    <t>85.6 à 90.5</t>
  </si>
  <si>
    <t>90.6 à 95.5</t>
  </si>
  <si>
    <t>90.6 à 100</t>
  </si>
  <si>
    <t>+ de 100</t>
  </si>
  <si>
    <t>http://info.sio2.be/kpz/3/1.php</t>
  </si>
  <si>
    <t>N/A</t>
  </si>
  <si>
    <t>Pluie Ab</t>
  </si>
  <si>
    <t>2016/2017</t>
  </si>
  <si>
    <t>Total Pluie</t>
  </si>
  <si>
    <t>Outdoor</t>
  </si>
  <si>
    <t>de 0 à 6h59</t>
  </si>
  <si>
    <t>7h à 11h59</t>
  </si>
  <si>
    <t>12h à 18h59</t>
  </si>
  <si>
    <t>19h à 23h59</t>
  </si>
  <si>
    <t>Janvier_2018</t>
  </si>
  <si>
    <t>2017/2018</t>
  </si>
  <si>
    <t>http://www.meteociel.fr/climatologie/villes.php?code=7306&amp;mois=01&amp;annee=2018</t>
  </si>
  <si>
    <t>&lt;2</t>
  </si>
  <si>
    <t>Vent &lt;2 km/h</t>
  </si>
  <si>
    <t>Pour copier; sélestionner le thermomètre</t>
  </si>
  <si>
    <t>Masqué P àV</t>
  </si>
  <si>
    <t>Température maxi</t>
  </si>
  <si>
    <t>Ressentie et</t>
  </si>
  <si>
    <t>Temps de précipitations par quart de journée</t>
  </si>
  <si>
    <t>20180202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</si>
</sst>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0.0\ &quot;Kw/h&quot;"/>
    <numFmt numFmtId="176" formatCode="0.00\ &quot;Kw/h&quot;"/>
    <numFmt numFmtId="177" formatCode="#,##0.00\ &quot;€&quot;"/>
    <numFmt numFmtId="178" formatCode="dddd"/>
    <numFmt numFmtId="179" formatCode="0.0\ &quot;Kw&quot;"/>
    <numFmt numFmtId="180" formatCode="[$-40C]d\ mmmm\ yyyy;@"/>
    <numFmt numFmtId="181" formatCode="General&quot;mm&quot;"/>
    <numFmt numFmtId="182" formatCode="General&quot; kw&quot;"/>
    <numFmt numFmtId="183" formatCode="[h]:mm"/>
    <numFmt numFmtId="184" formatCode="dddd\ dd\ "/>
    <numFmt numFmtId="185" formatCode="dddd\ dd"/>
    <numFmt numFmtId="186" formatCode="hh:mm&quot; h&quot;"/>
    <numFmt numFmtId="187" formatCode="General&quot; C°&quot;"/>
    <numFmt numFmtId="188" formatCode="General\ &quot;%&quot;"/>
    <numFmt numFmtId="189" formatCode="h:mm"/>
    <numFmt numFmtId="190" formatCode="0.00\ &quot;mm&quot;"/>
    <numFmt numFmtId="191" formatCode="[h]:mm&quot; h&quot;"/>
    <numFmt numFmtId="192" formatCode="General&quot; Jours&quot;"/>
    <numFmt numFmtId="193" formatCode="[$-40C]d\-mmm;@"/>
    <numFmt numFmtId="194" formatCode="General&quot; mm&quot;"/>
    <numFmt numFmtId="195" formatCode="[$-F800]dddd\,\ mmmm\ dd\,\ yyyy"/>
  </numFmts>
  <fonts count="9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u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u/>
      <sz val="10"/>
      <color indexed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indexed="13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u/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8"/>
      <color theme="0"/>
      <name val="Arial"/>
      <family val="2"/>
    </font>
    <font>
      <sz val="10"/>
      <color rgb="FF0066FF"/>
      <name val="Arial"/>
      <family val="2"/>
    </font>
    <font>
      <b/>
      <sz val="8"/>
      <color indexed="12"/>
      <name val="Arial"/>
      <family val="2"/>
    </font>
    <font>
      <sz val="10"/>
      <color rgb="FF00B050"/>
      <name val="Arial"/>
      <family val="2"/>
    </font>
    <font>
      <sz val="11"/>
      <name val="Calibri"/>
      <family val="2"/>
      <scheme val="minor"/>
    </font>
    <font>
      <sz val="8"/>
      <color theme="0"/>
      <name val="Calibri"/>
      <family val="2"/>
    </font>
    <font>
      <sz val="8"/>
      <name val="Calibri"/>
      <family val="2"/>
    </font>
    <font>
      <sz val="8"/>
      <color rgb="FFFF0000"/>
      <name val="Arial"/>
      <family val="2"/>
    </font>
    <font>
      <sz val="10"/>
      <color theme="4"/>
      <name val="Arial"/>
      <family val="2"/>
    </font>
    <font>
      <b/>
      <sz val="10"/>
      <color theme="4"/>
      <name val="Arial"/>
      <family val="2"/>
    </font>
    <font>
      <sz val="8"/>
      <color theme="4"/>
      <name val="Calibri"/>
      <family val="2"/>
    </font>
    <font>
      <b/>
      <sz val="12"/>
      <color theme="4"/>
      <name val="Calibri"/>
      <family val="2"/>
    </font>
    <font>
      <sz val="8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12"/>
      <color theme="0"/>
      <name val="Arial"/>
      <family val="2"/>
    </font>
    <font>
      <sz val="11"/>
      <color theme="0"/>
      <name val="Arial"/>
      <family val="2"/>
    </font>
    <font>
      <sz val="12"/>
      <color theme="4"/>
      <name val="Calibri"/>
      <family val="2"/>
    </font>
    <font>
      <sz val="10"/>
      <color theme="4"/>
      <name val="Calibri"/>
      <family val="2"/>
    </font>
    <font>
      <sz val="10"/>
      <color theme="4"/>
      <name val="Calibri"/>
      <family val="2"/>
      <scheme val="minor"/>
    </font>
    <font>
      <sz val="8"/>
      <color theme="4"/>
      <name val="Arial"/>
      <family val="2"/>
    </font>
    <font>
      <sz val="9"/>
      <color theme="4"/>
      <name val="Calibri"/>
      <family val="2"/>
      <scheme val="minor"/>
    </font>
    <font>
      <sz val="12"/>
      <name val="Arial"/>
      <family val="2"/>
    </font>
    <font>
      <b/>
      <sz val="10"/>
      <color rgb="FFFF0000"/>
      <name val="Arial"/>
      <family val="2"/>
    </font>
    <font>
      <sz val="12"/>
      <color theme="4"/>
      <name val="Arial"/>
      <family val="2"/>
    </font>
    <font>
      <b/>
      <sz val="8"/>
      <color theme="4"/>
      <name val="Calibri"/>
      <family val="2"/>
    </font>
    <font>
      <b/>
      <sz val="8"/>
      <color theme="0"/>
      <name val="Arial"/>
      <family val="2"/>
    </font>
    <font>
      <b/>
      <sz val="8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2"/>
      <color theme="0"/>
      <name val="Calibri"/>
      <family val="2"/>
    </font>
    <font>
      <sz val="10"/>
      <color rgb="FF000000"/>
      <name val="Arial"/>
      <family val="2"/>
    </font>
    <font>
      <b/>
      <sz val="10"/>
      <color rgb="FF003399"/>
      <name val="Arial"/>
      <family val="2"/>
    </font>
    <font>
      <sz val="10"/>
      <color rgb="FF003399"/>
      <name val="Arial"/>
      <family val="2"/>
    </font>
    <font>
      <sz val="8"/>
      <color rgb="FF003399"/>
      <name val="Calibri"/>
      <family val="2"/>
    </font>
    <font>
      <b/>
      <sz val="12"/>
      <color rgb="FF003399"/>
      <name val="Calibri"/>
      <family val="2"/>
    </font>
    <font>
      <sz val="11"/>
      <color rgb="FF003399"/>
      <name val="Calibri"/>
      <family val="2"/>
      <scheme val="minor"/>
    </font>
    <font>
      <b/>
      <sz val="10"/>
      <color rgb="FF003399"/>
      <name val="Calibri"/>
      <family val="2"/>
    </font>
    <font>
      <sz val="12"/>
      <color rgb="FF003399"/>
      <name val="Calibri"/>
      <family val="2"/>
    </font>
    <font>
      <sz val="10"/>
      <color rgb="FF003399"/>
      <name val="Calibri"/>
      <family val="2"/>
    </font>
    <font>
      <sz val="10"/>
      <color rgb="FF003399"/>
      <name val="Calibri"/>
      <family val="2"/>
      <scheme val="minor"/>
    </font>
    <font>
      <b/>
      <sz val="12"/>
      <color rgb="FF003399"/>
      <name val="Calibri"/>
      <family val="2"/>
      <scheme val="minor"/>
    </font>
    <font>
      <sz val="8"/>
      <color rgb="FF003399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name val="Digital-7"/>
    </font>
    <font>
      <b/>
      <sz val="9"/>
      <color indexed="81"/>
      <name val="Arial"/>
      <family val="2"/>
    </font>
    <font>
      <b/>
      <sz val="8"/>
      <color indexed="81"/>
      <name val="Arial"/>
      <family val="2"/>
    </font>
    <font>
      <sz val="12"/>
      <color rgb="FF303030"/>
      <name val="Arial"/>
      <family val="2"/>
    </font>
    <font>
      <sz val="11"/>
      <color rgb="FF000000"/>
      <name val="Calibri"/>
      <family val="2"/>
    </font>
  </fonts>
  <fills count="7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E4682"/>
        <bgColor indexed="64"/>
      </patternFill>
    </fill>
    <fill>
      <patternFill patternType="solid">
        <fgColor rgb="FF659AFA"/>
        <bgColor indexed="64"/>
      </patternFill>
    </fill>
    <fill>
      <patternFill patternType="solid">
        <fgColor rgb="FF74C89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39997558519241921"/>
        <bgColor indexed="64"/>
      </patternFill>
    </fill>
  </fills>
  <borders count="97">
    <border>
      <left/>
      <right/>
      <top/>
      <bottom/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ck">
        <color indexed="9"/>
      </top>
      <bottom/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ck">
        <color indexed="9"/>
      </left>
      <right/>
      <top style="thick">
        <color theme="0"/>
      </top>
      <bottom/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 style="thick">
        <color indexed="23"/>
      </right>
      <top style="thick">
        <color theme="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4.9989318521683403E-2"/>
      </left>
      <right style="thin">
        <color theme="0"/>
      </right>
      <top style="thin">
        <color theme="1" tint="4.9989318521683403E-2"/>
      </top>
      <bottom style="thin">
        <color theme="0"/>
      </bottom>
      <diagonal/>
    </border>
    <border>
      <left/>
      <right/>
      <top/>
      <bottom style="thin">
        <color theme="1" tint="4.9989318521683403E-2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ck">
        <color theme="0" tint="-0.499984740745262"/>
      </right>
      <top/>
      <bottom/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0"/>
      </bottom>
      <diagonal/>
    </border>
    <border>
      <left/>
      <right/>
      <top style="thin">
        <color theme="1" tint="4.9989318521683403E-2"/>
      </top>
      <bottom style="thin">
        <color theme="0"/>
      </bottom>
      <diagonal/>
    </border>
    <border>
      <left/>
      <right style="thin">
        <color theme="0"/>
      </right>
      <top style="thin">
        <color theme="1" tint="4.9989318521683403E-2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/>
      <diagonal/>
    </border>
    <border>
      <left style="thick">
        <color theme="0" tint="-0.34998626667073579"/>
      </left>
      <right/>
      <top/>
      <bottom style="thick">
        <color theme="0"/>
      </bottom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 style="thick">
        <color theme="0"/>
      </bottom>
      <diagonal/>
    </border>
    <border>
      <left style="thick">
        <color theme="0" tint="-0.499984740745262"/>
      </left>
      <right style="thick">
        <color theme="0"/>
      </right>
      <top style="thick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 style="thick">
        <color theme="0"/>
      </right>
      <top style="thin">
        <color theme="0" tint="-0.499984740745262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ck">
        <color theme="0" tint="-0.499984740745262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9"/>
      </bottom>
      <diagonal/>
    </border>
  </borders>
  <cellStyleXfs count="47">
    <xf numFmtId="0" fontId="0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37" borderId="0" applyNumberFormat="0" applyBorder="0" applyAlignment="0" applyProtection="0"/>
    <xf numFmtId="0" fontId="36" fillId="41" borderId="0" applyNumberFormat="0" applyBorder="0" applyAlignment="0" applyProtection="0"/>
    <xf numFmtId="0" fontId="36" fillId="45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38" borderId="0" applyNumberFormat="0" applyBorder="0" applyAlignment="0" applyProtection="0"/>
    <xf numFmtId="0" fontId="36" fillId="42" borderId="0" applyNumberFormat="0" applyBorder="0" applyAlignment="0" applyProtection="0"/>
    <xf numFmtId="0" fontId="33" fillId="0" borderId="0" applyNumberFormat="0" applyFill="0" applyBorder="0" applyAlignment="0" applyProtection="0"/>
    <xf numFmtId="0" fontId="30" fillId="19" borderId="39" applyNumberFormat="0" applyAlignment="0" applyProtection="0"/>
    <xf numFmtId="0" fontId="31" fillId="0" borderId="41" applyNumberFormat="0" applyFill="0" applyAlignment="0" applyProtection="0"/>
    <xf numFmtId="0" fontId="1" fillId="21" borderId="43" applyNumberFormat="0" applyFont="0" applyAlignment="0" applyProtection="0"/>
    <xf numFmtId="0" fontId="28" fillId="18" borderId="39" applyNumberFormat="0" applyAlignment="0" applyProtection="0"/>
    <xf numFmtId="0" fontId="26" fillId="16" borderId="0" applyNumberFormat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27" fillId="17" borderId="0" applyNumberFormat="0" applyBorder="0" applyAlignment="0" applyProtection="0"/>
    <xf numFmtId="0" fontId="25" fillId="15" borderId="0" applyNumberFormat="0" applyBorder="0" applyAlignment="0" applyProtection="0"/>
    <xf numFmtId="0" fontId="29" fillId="19" borderId="40" applyNumberFormat="0" applyAlignment="0" applyProtection="0"/>
    <xf numFmtId="0" fontId="34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36" applyNumberFormat="0" applyFill="0" applyAlignment="0" applyProtection="0"/>
    <xf numFmtId="0" fontId="23" fillId="0" borderId="37" applyNumberFormat="0" applyFill="0" applyAlignment="0" applyProtection="0"/>
    <xf numFmtId="0" fontId="24" fillId="0" borderId="38" applyNumberFormat="0" applyFill="0" applyAlignment="0" applyProtection="0"/>
    <xf numFmtId="0" fontId="24" fillId="0" borderId="0" applyNumberFormat="0" applyFill="0" applyBorder="0" applyAlignment="0" applyProtection="0"/>
    <xf numFmtId="0" fontId="35" fillId="0" borderId="44" applyNumberFormat="0" applyFill="0" applyAlignment="0" applyProtection="0"/>
    <xf numFmtId="0" fontId="32" fillId="20" borderId="42" applyNumberFormat="0" applyAlignment="0" applyProtection="0"/>
    <xf numFmtId="0" fontId="85" fillId="0" borderId="0" applyNumberFormat="0" applyFill="0" applyBorder="0" applyAlignment="0" applyProtection="0"/>
    <xf numFmtId="0" fontId="2" fillId="0" borderId="0"/>
    <xf numFmtId="0" fontId="1" fillId="0" borderId="0"/>
    <xf numFmtId="44" fontId="2" fillId="0" borderId="0" applyFont="0" applyFill="0" applyBorder="0" applyAlignment="0" applyProtection="0"/>
  </cellStyleXfs>
  <cellXfs count="680">
    <xf numFmtId="0" fontId="0" fillId="0" borderId="0" xfId="0"/>
    <xf numFmtId="164" fontId="7" fillId="2" borderId="9" xfId="0" applyNumberFormat="1" applyFont="1" applyFill="1" applyBorder="1" applyAlignment="1">
      <alignment horizontal="centerContinuous"/>
    </xf>
    <xf numFmtId="164" fontId="7" fillId="2" borderId="0" xfId="0" applyNumberFormat="1" applyFont="1" applyFill="1" applyAlignment="1">
      <alignment horizontal="centerContinuous" vertical="center"/>
    </xf>
    <xf numFmtId="164" fontId="8" fillId="2" borderId="0" xfId="0" applyNumberFormat="1" applyFont="1" applyFill="1" applyAlignment="1">
      <alignment horizontal="center"/>
    </xf>
    <xf numFmtId="166" fontId="8" fillId="2" borderId="0" xfId="0" applyNumberFormat="1" applyFont="1" applyFill="1" applyAlignment="1">
      <alignment horizontal="center"/>
    </xf>
    <xf numFmtId="164" fontId="11" fillId="2" borderId="0" xfId="0" applyNumberFormat="1" applyFont="1" applyFill="1" applyAlignment="1">
      <alignment horizontal="center"/>
    </xf>
    <xf numFmtId="168" fontId="4" fillId="2" borderId="0" xfId="0" applyNumberFormat="1" applyFont="1" applyFill="1" applyAlignment="1">
      <alignment horizontal="center"/>
    </xf>
    <xf numFmtId="170" fontId="4" fillId="2" borderId="0" xfId="0" applyNumberFormat="1" applyFont="1" applyFill="1" applyAlignment="1">
      <alignment horizontal="center"/>
    </xf>
    <xf numFmtId="0" fontId="0" fillId="0" borderId="29" xfId="0" applyBorder="1" applyAlignment="1">
      <alignment horizontal="center"/>
    </xf>
    <xf numFmtId="0" fontId="0" fillId="0" borderId="0" xfId="0" applyAlignment="1">
      <alignment horizontal="center"/>
    </xf>
    <xf numFmtId="1" fontId="8" fillId="0" borderId="6" xfId="0" applyNumberFormat="1" applyFont="1" applyBorder="1" applyAlignment="1">
      <alignment horizontal="centerContinuous"/>
    </xf>
    <xf numFmtId="2" fontId="10" fillId="0" borderId="15" xfId="0" applyNumberFormat="1" applyFont="1" applyBorder="1" applyAlignment="1">
      <alignment horizontal="center"/>
    </xf>
    <xf numFmtId="2" fontId="5" fillId="0" borderId="24" xfId="0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/>
    <xf numFmtId="2" fontId="15" fillId="0" borderId="24" xfId="0" applyNumberFormat="1" applyFont="1" applyBorder="1" applyAlignment="1">
      <alignment horizontal="center"/>
    </xf>
    <xf numFmtId="165" fontId="10" fillId="0" borderId="15" xfId="0" applyNumberFormat="1" applyFont="1" applyBorder="1" applyAlignment="1">
      <alignment horizontal="center"/>
    </xf>
    <xf numFmtId="168" fontId="16" fillId="0" borderId="24" xfId="0" applyNumberFormat="1" applyFont="1" applyBorder="1" applyAlignment="1">
      <alignment horizontal="center"/>
    </xf>
    <xf numFmtId="20" fontId="0" fillId="0" borderId="0" xfId="0" applyNumberFormat="1"/>
    <xf numFmtId="0" fontId="5" fillId="0" borderId="0" xfId="0" applyFont="1" applyAlignment="1">
      <alignment horizontal="center"/>
    </xf>
    <xf numFmtId="0" fontId="5" fillId="0" borderId="0" xfId="0" applyFont="1"/>
    <xf numFmtId="9" fontId="0" fillId="7" borderId="0" xfId="0" applyNumberFormat="1" applyFill="1" applyAlignment="1">
      <alignment horizontal="right"/>
    </xf>
    <xf numFmtId="9" fontId="0" fillId="7" borderId="0" xfId="0" applyNumberFormat="1" applyFill="1" applyAlignment="1">
      <alignment horizontal="center"/>
    </xf>
    <xf numFmtId="1" fontId="0" fillId="7" borderId="0" xfId="0" applyNumberFormat="1" applyFill="1"/>
    <xf numFmtId="0" fontId="14" fillId="8" borderId="0" xfId="0" quotePrefix="1" applyFont="1" applyFill="1" applyAlignment="1">
      <alignment horizontal="center"/>
    </xf>
    <xf numFmtId="10" fontId="0" fillId="7" borderId="0" xfId="0" applyNumberFormat="1" applyFill="1"/>
    <xf numFmtId="1" fontId="0" fillId="7" borderId="0" xfId="0" applyNumberFormat="1" applyFill="1" applyAlignment="1">
      <alignment horizontal="center"/>
    </xf>
    <xf numFmtId="1" fontId="7" fillId="2" borderId="0" xfId="0" applyNumberFormat="1" applyFont="1" applyFill="1" applyAlignment="1">
      <alignment vertical="center"/>
    </xf>
    <xf numFmtId="167" fontId="8" fillId="2" borderId="0" xfId="0" applyNumberFormat="1" applyFont="1" applyFill="1" applyAlignment="1">
      <alignment vertical="distributed"/>
    </xf>
    <xf numFmtId="164" fontId="7" fillId="0" borderId="45" xfId="0" applyNumberFormat="1" applyFont="1" applyBorder="1" applyAlignment="1">
      <alignment horizontal="centerContinuous" vertical="center"/>
    </xf>
    <xf numFmtId="164" fontId="7" fillId="0" borderId="45" xfId="0" applyNumberFormat="1" applyFont="1" applyBorder="1" applyAlignment="1">
      <alignment horizontal="centerContinuous"/>
    </xf>
    <xf numFmtId="1" fontId="7" fillId="0" borderId="47" xfId="0" applyNumberFormat="1" applyFont="1" applyBorder="1" applyAlignment="1">
      <alignment horizontal="centerContinuous"/>
    </xf>
    <xf numFmtId="164" fontId="37" fillId="0" borderId="46" xfId="0" applyNumberFormat="1" applyFont="1" applyBorder="1" applyAlignment="1">
      <alignment horizontal="centerContinuous" vertical="center"/>
    </xf>
    <xf numFmtId="164" fontId="7" fillId="2" borderId="50" xfId="0" applyNumberFormat="1" applyFont="1" applyFill="1" applyBorder="1" applyAlignment="1">
      <alignment horizontal="centerContinuous"/>
    </xf>
    <xf numFmtId="166" fontId="7" fillId="2" borderId="50" xfId="0" applyNumberFormat="1" applyFont="1" applyFill="1" applyBorder="1" applyAlignment="1">
      <alignment horizontal="centerContinuous"/>
    </xf>
    <xf numFmtId="1" fontId="7" fillId="2" borderId="50" xfId="0" applyNumberFormat="1" applyFont="1" applyFill="1" applyBorder="1" applyAlignment="1">
      <alignment horizontal="center"/>
    </xf>
    <xf numFmtId="1" fontId="0" fillId="0" borderId="0" xfId="0" applyNumberFormat="1"/>
    <xf numFmtId="20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vertical="center"/>
    </xf>
    <xf numFmtId="0" fontId="0" fillId="48" borderId="0" xfId="0" applyFill="1"/>
    <xf numFmtId="169" fontId="2" fillId="0" borderId="24" xfId="0" applyNumberFormat="1" applyFont="1" applyBorder="1" applyAlignment="1">
      <alignment horizontal="center"/>
    </xf>
    <xf numFmtId="2" fontId="0" fillId="0" borderId="20" xfId="0" applyNumberFormat="1" applyBorder="1" applyAlignment="1">
      <alignment horizontal="centerContinuous"/>
    </xf>
    <xf numFmtId="0" fontId="0" fillId="48" borderId="0" xfId="0" applyFill="1" applyAlignment="1">
      <alignment horizontal="center"/>
    </xf>
    <xf numFmtId="0" fontId="2" fillId="48" borderId="0" xfId="0" quotePrefix="1" applyFont="1" applyFill="1" applyAlignment="1">
      <alignment horizontal="right"/>
    </xf>
    <xf numFmtId="0" fontId="0" fillId="48" borderId="0" xfId="0" applyFill="1" applyAlignment="1">
      <alignment horizontal="right"/>
    </xf>
    <xf numFmtId="0" fontId="2" fillId="48" borderId="0" xfId="0" quotePrefix="1" applyFont="1" applyFill="1" applyAlignment="1">
      <alignment vertical="top"/>
    </xf>
    <xf numFmtId="0" fontId="2" fillId="48" borderId="0" xfId="0" applyFont="1" applyFill="1"/>
    <xf numFmtId="165" fontId="6" fillId="2" borderId="62" xfId="0" applyNumberFormat="1" applyFont="1" applyFill="1" applyBorder="1" applyAlignment="1">
      <alignment horizontal="center" vertical="center"/>
    </xf>
    <xf numFmtId="164" fontId="6" fillId="0" borderId="57" xfId="0" applyNumberFormat="1" applyFont="1" applyBorder="1" applyAlignment="1">
      <alignment horizontal="centerContinuous" vertical="center"/>
    </xf>
    <xf numFmtId="0" fontId="2" fillId="0" borderId="0" xfId="0" applyFont="1"/>
    <xf numFmtId="0" fontId="0" fillId="48" borderId="0" xfId="0" applyFill="1" applyAlignment="1">
      <alignment horizontal="left" indent="1"/>
    </xf>
    <xf numFmtId="0" fontId="0" fillId="48" borderId="0" xfId="0" applyFill="1" applyAlignment="1">
      <alignment horizontal="centerContinuous"/>
    </xf>
    <xf numFmtId="164" fontId="0" fillId="48" borderId="0" xfId="0" applyNumberFormat="1" applyFill="1"/>
    <xf numFmtId="0" fontId="0" fillId="48" borderId="0" xfId="0" applyFill="1" applyAlignment="1">
      <alignment horizontal="center" vertical="center"/>
    </xf>
    <xf numFmtId="166" fontId="0" fillId="48" borderId="0" xfId="0" applyNumberFormat="1" applyFill="1"/>
    <xf numFmtId="0" fontId="0" fillId="48" borderId="0" xfId="0" applyFill="1" applyAlignment="1">
      <alignment horizontal="left" vertical="center" indent="1"/>
    </xf>
    <xf numFmtId="0" fontId="0" fillId="2" borderId="1" xfId="0" applyFill="1" applyBorder="1"/>
    <xf numFmtId="1" fontId="2" fillId="2" borderId="3" xfId="0" applyNumberFormat="1" applyFont="1" applyFill="1" applyBorder="1" applyAlignment="1">
      <alignment horizontal="center" vertical="center"/>
    </xf>
    <xf numFmtId="0" fontId="0" fillId="2" borderId="3" xfId="0" applyFill="1" applyBorder="1"/>
    <xf numFmtId="0" fontId="0" fillId="2" borderId="17" xfId="0" applyFill="1" applyBorder="1"/>
    <xf numFmtId="0" fontId="0" fillId="2" borderId="7" xfId="0" applyFill="1" applyBorder="1"/>
    <xf numFmtId="0" fontId="0" fillId="2" borderId="0" xfId="0" applyFill="1" applyAlignment="1">
      <alignment horizontal="centerContinuous"/>
    </xf>
    <xf numFmtId="0" fontId="0" fillId="2" borderId="0" xfId="0" applyFill="1" applyAlignment="1">
      <alignment vertical="center"/>
    </xf>
    <xf numFmtId="0" fontId="6" fillId="6" borderId="62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18" xfId="0" applyFill="1" applyBorder="1"/>
    <xf numFmtId="0" fontId="0" fillId="2" borderId="2" xfId="0" applyFill="1" applyBorder="1" applyAlignment="1">
      <alignment horizontal="left" indent="1"/>
    </xf>
    <xf numFmtId="1" fontId="2" fillId="2" borderId="2" xfId="0" applyNumberFormat="1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/>
    </xf>
    <xf numFmtId="0" fontId="0" fillId="2" borderId="2" xfId="0" applyFill="1" applyBorder="1"/>
    <xf numFmtId="164" fontId="2" fillId="2" borderId="3" xfId="0" applyNumberFormat="1" applyFont="1" applyFill="1" applyBorder="1" applyAlignment="1">
      <alignment horizontal="center" vertical="center"/>
    </xf>
    <xf numFmtId="0" fontId="0" fillId="2" borderId="48" xfId="0" applyFill="1" applyBorder="1"/>
    <xf numFmtId="0" fontId="0" fillId="2" borderId="49" xfId="0" applyFill="1" applyBorder="1" applyAlignment="1">
      <alignment horizontal="left" indent="1"/>
    </xf>
    <xf numFmtId="1" fontId="2" fillId="2" borderId="49" xfId="0" applyNumberFormat="1" applyFont="1" applyFill="1" applyBorder="1" applyAlignment="1">
      <alignment horizontal="center" vertical="center"/>
    </xf>
    <xf numFmtId="0" fontId="0" fillId="2" borderId="50" xfId="0" applyFill="1" applyBorder="1"/>
    <xf numFmtId="1" fontId="2" fillId="2" borderId="50" xfId="0" applyNumberFormat="1" applyFont="1" applyFill="1" applyBorder="1" applyAlignment="1">
      <alignment horizontal="center" vertical="center"/>
    </xf>
    <xf numFmtId="1" fontId="2" fillId="2" borderId="50" xfId="0" applyNumberFormat="1" applyFont="1" applyFill="1" applyBorder="1" applyAlignment="1">
      <alignment horizontal="centerContinuous"/>
    </xf>
    <xf numFmtId="0" fontId="0" fillId="2" borderId="51" xfId="0" applyFill="1" applyBorder="1"/>
    <xf numFmtId="0" fontId="0" fillId="2" borderId="0" xfId="0" applyFill="1"/>
    <xf numFmtId="1" fontId="2" fillId="2" borderId="8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164" fontId="7" fillId="0" borderId="57" xfId="0" applyNumberFormat="1" applyFont="1" applyBorder="1" applyAlignment="1">
      <alignment horizontal="centerContinuous" vertical="center"/>
    </xf>
    <xf numFmtId="0" fontId="0" fillId="0" borderId="57" xfId="0" applyBorder="1" applyAlignment="1">
      <alignment horizontal="centerContinuous"/>
    </xf>
    <xf numFmtId="164" fontId="6" fillId="0" borderId="56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0" fontId="0" fillId="2" borderId="19" xfId="0" applyFill="1" applyBorder="1" applyAlignment="1">
      <alignment horizontal="centerContinuous"/>
    </xf>
    <xf numFmtId="0" fontId="0" fillId="2" borderId="18" xfId="0" applyFill="1" applyBorder="1" applyAlignment="1">
      <alignment horizontal="centerContinuous"/>
    </xf>
    <xf numFmtId="168" fontId="4" fillId="0" borderId="62" xfId="0" applyNumberFormat="1" applyFont="1" applyBorder="1" applyAlignment="1">
      <alignment horizontal="center"/>
    </xf>
    <xf numFmtId="170" fontId="4" fillId="0" borderId="62" xfId="0" applyNumberFormat="1" applyFont="1" applyBorder="1" applyAlignment="1">
      <alignment horizontal="center"/>
    </xf>
    <xf numFmtId="14" fontId="8" fillId="2" borderId="8" xfId="0" applyNumberFormat="1" applyFont="1" applyFill="1" applyBorder="1" applyAlignment="1">
      <alignment horizontal="left" vertical="center" indent="1"/>
    </xf>
    <xf numFmtId="0" fontId="0" fillId="2" borderId="8" xfId="0" applyFill="1" applyBorder="1"/>
    <xf numFmtId="0" fontId="0" fillId="2" borderId="9" xfId="0" applyFill="1" applyBorder="1"/>
    <xf numFmtId="0" fontId="6" fillId="2" borderId="0" xfId="0" applyFont="1" applyFill="1" applyAlignment="1">
      <alignment horizontal="centerContinuous"/>
    </xf>
    <xf numFmtId="173" fontId="9" fillId="3" borderId="62" xfId="0" applyNumberFormat="1" applyFont="1" applyFill="1" applyBorder="1" applyAlignment="1">
      <alignment horizontal="center"/>
    </xf>
    <xf numFmtId="173" fontId="9" fillId="4" borderId="62" xfId="0" applyNumberFormat="1" applyFont="1" applyFill="1" applyBorder="1" applyAlignment="1">
      <alignment horizontal="center"/>
    </xf>
    <xf numFmtId="165" fontId="9" fillId="4" borderId="62" xfId="0" applyNumberFormat="1" applyFont="1" applyFill="1" applyBorder="1" applyAlignment="1">
      <alignment horizontal="center"/>
    </xf>
    <xf numFmtId="167" fontId="9" fillId="4" borderId="62" xfId="0" applyNumberFormat="1" applyFont="1" applyFill="1" applyBorder="1" applyAlignment="1">
      <alignment horizontal="center"/>
    </xf>
    <xf numFmtId="167" fontId="17" fillId="53" borderId="62" xfId="0" applyNumberFormat="1" applyFont="1" applyFill="1" applyBorder="1" applyAlignment="1">
      <alignment horizontal="center"/>
    </xf>
    <xf numFmtId="14" fontId="8" fillId="0" borderId="56" xfId="0" applyNumberFormat="1" applyFont="1" applyBorder="1" applyAlignment="1">
      <alignment horizontal="centerContinuous"/>
    </xf>
    <xf numFmtId="14" fontId="8" fillId="0" borderId="6" xfId="0" applyNumberFormat="1" applyFont="1" applyBorder="1" applyAlignment="1">
      <alignment horizontal="centerContinuous"/>
    </xf>
    <xf numFmtId="0" fontId="6" fillId="2" borderId="8" xfId="0" applyFont="1" applyFill="1" applyBorder="1" applyAlignment="1">
      <alignment horizontal="centerContinuous"/>
    </xf>
    <xf numFmtId="165" fontId="9" fillId="2" borderId="0" xfId="0" applyNumberFormat="1" applyFont="1" applyFill="1" applyAlignment="1">
      <alignment horizontal="center"/>
    </xf>
    <xf numFmtId="16" fontId="6" fillId="2" borderId="0" xfId="0" quotePrefix="1" applyNumberFormat="1" applyFont="1" applyFill="1" applyAlignment="1">
      <alignment horizontal="center"/>
    </xf>
    <xf numFmtId="167" fontId="9" fillId="2" borderId="0" xfId="0" applyNumberFormat="1" applyFont="1" applyFill="1" applyAlignment="1">
      <alignment horizontal="center"/>
    </xf>
    <xf numFmtId="166" fontId="9" fillId="2" borderId="0" xfId="0" applyNumberFormat="1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6" fillId="2" borderId="0" xfId="0" applyFont="1" applyFill="1"/>
    <xf numFmtId="16" fontId="9" fillId="2" borderId="0" xfId="0" quotePrefix="1" applyNumberFormat="1" applyFont="1" applyFill="1" applyAlignment="1">
      <alignment horizontal="center"/>
    </xf>
    <xf numFmtId="16" fontId="6" fillId="10" borderId="61" xfId="0" quotePrefix="1" applyNumberFormat="1" applyFont="1" applyFill="1" applyBorder="1" applyAlignment="1">
      <alignment horizontal="center"/>
    </xf>
    <xf numFmtId="14" fontId="8" fillId="0" borderId="56" xfId="0" applyNumberFormat="1" applyFont="1" applyBorder="1" applyAlignment="1">
      <alignment horizontal="centerContinuous" vertical="center"/>
    </xf>
    <xf numFmtId="0" fontId="6" fillId="0" borderId="6" xfId="0" applyFont="1" applyBorder="1" applyAlignment="1">
      <alignment horizontal="centerContinuous"/>
    </xf>
    <xf numFmtId="0" fontId="8" fillId="2" borderId="0" xfId="0" applyFont="1" applyFill="1" applyAlignment="1">
      <alignment horizontal="center"/>
    </xf>
    <xf numFmtId="164" fontId="17" fillId="52" borderId="62" xfId="0" applyNumberFormat="1" applyFont="1" applyFill="1" applyBorder="1" applyAlignment="1">
      <alignment horizontal="center"/>
    </xf>
    <xf numFmtId="164" fontId="17" fillId="14" borderId="62" xfId="0" applyNumberFormat="1" applyFont="1" applyFill="1" applyBorder="1" applyAlignment="1">
      <alignment horizontal="center"/>
    </xf>
    <xf numFmtId="164" fontId="17" fillId="14" borderId="56" xfId="0" applyNumberFormat="1" applyFont="1" applyFill="1" applyBorder="1" applyAlignment="1">
      <alignment horizontal="centerContinuous"/>
    </xf>
    <xf numFmtId="0" fontId="18" fillId="14" borderId="57" xfId="0" applyFont="1" applyFill="1" applyBorder="1" applyAlignment="1">
      <alignment horizontal="centerContinuous"/>
    </xf>
    <xf numFmtId="166" fontId="17" fillId="14" borderId="56" xfId="0" applyNumberFormat="1" applyFont="1" applyFill="1" applyBorder="1" applyAlignment="1">
      <alignment horizontal="centerContinuous"/>
    </xf>
    <xf numFmtId="1" fontId="17" fillId="53" borderId="62" xfId="0" applyNumberFormat="1" applyFont="1" applyFill="1" applyBorder="1" applyAlignment="1">
      <alignment horizontal="center"/>
    </xf>
    <xf numFmtId="1" fontId="6" fillId="0" borderId="57" xfId="0" applyNumberFormat="1" applyFont="1" applyBorder="1" applyAlignment="1">
      <alignment horizontal="centerContinuous"/>
    </xf>
    <xf numFmtId="168" fontId="9" fillId="4" borderId="62" xfId="0" applyNumberFormat="1" applyFont="1" applyFill="1" applyBorder="1" applyAlignment="1">
      <alignment horizontal="center"/>
    </xf>
    <xf numFmtId="170" fontId="9" fillId="4" borderId="62" xfId="0" applyNumberFormat="1" applyFont="1" applyFill="1" applyBorder="1" applyAlignment="1">
      <alignment horizontal="center"/>
    </xf>
    <xf numFmtId="170" fontId="9" fillId="4" borderId="56" xfId="0" applyNumberFormat="1" applyFont="1" applyFill="1" applyBorder="1" applyAlignment="1">
      <alignment horizontal="center"/>
    </xf>
    <xf numFmtId="0" fontId="2" fillId="2" borderId="18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8" borderId="0" xfId="0" applyFont="1" applyFill="1" applyAlignment="1">
      <alignment horizontal="center" vertical="center"/>
    </xf>
    <xf numFmtId="0" fontId="2" fillId="2" borderId="7" xfId="0" applyFont="1" applyFill="1" applyBorder="1"/>
    <xf numFmtId="0" fontId="6" fillId="2" borderId="16" xfId="0" applyFont="1" applyFill="1" applyBorder="1" applyAlignment="1">
      <alignment horizontal="left" vertical="center" indent="1"/>
    </xf>
    <xf numFmtId="171" fontId="6" fillId="2" borderId="12" xfId="0" applyNumberFormat="1" applyFont="1" applyFill="1" applyBorder="1" applyAlignment="1">
      <alignment horizontal="center" vertical="center"/>
    </xf>
    <xf numFmtId="173" fontId="6" fillId="2" borderId="62" xfId="0" applyNumberFormat="1" applyFont="1" applyFill="1" applyBorder="1" applyAlignment="1">
      <alignment horizontal="center" vertical="center"/>
    </xf>
    <xf numFmtId="172" fontId="6" fillId="2" borderId="62" xfId="0" applyNumberFormat="1" applyFont="1" applyFill="1" applyBorder="1" applyAlignment="1">
      <alignment horizontal="center" vertical="center"/>
    </xf>
    <xf numFmtId="167" fontId="6" fillId="2" borderId="62" xfId="0" applyNumberFormat="1" applyFont="1" applyFill="1" applyBorder="1" applyAlignment="1">
      <alignment horizontal="center" vertical="center"/>
    </xf>
    <xf numFmtId="0" fontId="6" fillId="2" borderId="62" xfId="0" applyFont="1" applyFill="1" applyBorder="1" applyAlignment="1">
      <alignment horizontal="center" vertical="center"/>
    </xf>
    <xf numFmtId="169" fontId="6" fillId="2" borderId="62" xfId="0" applyNumberFormat="1" applyFont="1" applyFill="1" applyBorder="1" applyAlignment="1">
      <alignment horizontal="center" vertical="center"/>
    </xf>
    <xf numFmtId="173" fontId="2" fillId="2" borderId="0" xfId="0" applyNumberFormat="1" applyFont="1" applyFill="1"/>
    <xf numFmtId="167" fontId="2" fillId="2" borderId="0" xfId="0" applyNumberFormat="1" applyFont="1" applyFill="1"/>
    <xf numFmtId="9" fontId="2" fillId="2" borderId="0" xfId="0" applyNumberFormat="1" applyFont="1" applyFill="1"/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12" fillId="0" borderId="0" xfId="0" applyFont="1"/>
    <xf numFmtId="1" fontId="2" fillId="0" borderId="0" xfId="0" applyNumberFormat="1" applyFont="1"/>
    <xf numFmtId="0" fontId="2" fillId="5" borderId="0" xfId="0" applyFont="1" applyFill="1" applyAlignment="1">
      <alignment vertical="center"/>
    </xf>
    <xf numFmtId="0" fontId="12" fillId="51" borderId="13" xfId="0" applyFont="1" applyFill="1" applyBorder="1" applyAlignment="1">
      <alignment horizontal="center"/>
    </xf>
    <xf numFmtId="0" fontId="2" fillId="51" borderId="20" xfId="0" applyFont="1" applyFill="1" applyBorder="1" applyAlignment="1">
      <alignment horizontal="centerContinuous" vertical="center"/>
    </xf>
    <xf numFmtId="0" fontId="0" fillId="51" borderId="21" xfId="0" applyFill="1" applyBorder="1" applyAlignment="1">
      <alignment horizontal="centerContinuous" vertical="top"/>
    </xf>
    <xf numFmtId="2" fontId="10" fillId="0" borderId="0" xfId="0" applyNumberFormat="1" applyFont="1" applyAlignment="1">
      <alignment horizontal="center"/>
    </xf>
    <xf numFmtId="2" fontId="2" fillId="0" borderId="24" xfId="0" applyNumberFormat="1" applyFont="1" applyBorder="1" applyAlignment="1">
      <alignment horizontal="center"/>
    </xf>
    <xf numFmtId="0" fontId="0" fillId="0" borderId="21" xfId="0" applyBorder="1" applyAlignment="1">
      <alignment horizontal="centerContinuous"/>
    </xf>
    <xf numFmtId="0" fontId="6" fillId="51" borderId="27" xfId="0" applyFont="1" applyFill="1" applyBorder="1" applyAlignment="1">
      <alignment horizontal="centerContinuous"/>
    </xf>
    <xf numFmtId="165" fontId="10" fillId="0" borderId="0" xfId="0" applyNumberFormat="1" applyFont="1" applyAlignment="1">
      <alignment horizontal="center"/>
    </xf>
    <xf numFmtId="0" fontId="2" fillId="0" borderId="24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20" fontId="12" fillId="0" borderId="0" xfId="0" applyNumberFormat="1" applyFont="1" applyAlignment="1">
      <alignment horizontal="center"/>
    </xf>
    <xf numFmtId="20" fontId="0" fillId="46" borderId="59" xfId="0" applyNumberFormat="1" applyFill="1" applyBorder="1" applyAlignment="1">
      <alignment horizontal="center"/>
    </xf>
    <xf numFmtId="20" fontId="0" fillId="0" borderId="0" xfId="0" applyNumberFormat="1" applyAlignment="1">
      <alignment horizontal="center"/>
    </xf>
    <xf numFmtId="0" fontId="2" fillId="0" borderId="0" xfId="0" quotePrefix="1" applyFont="1"/>
    <xf numFmtId="0" fontId="0" fillId="0" borderId="0" xfId="0" applyAlignment="1">
      <alignment horizontal="left"/>
    </xf>
    <xf numFmtId="0" fontId="39" fillId="54" borderId="13" xfId="0" applyFont="1" applyFill="1" applyBorder="1" applyAlignment="1">
      <alignment horizontal="center"/>
    </xf>
    <xf numFmtId="0" fontId="39" fillId="54" borderId="21" xfId="0" applyFont="1" applyFill="1" applyBorder="1" applyAlignment="1">
      <alignment horizontal="center"/>
    </xf>
    <xf numFmtId="20" fontId="2" fillId="51" borderId="53" xfId="0" applyNumberFormat="1" applyFont="1" applyFill="1" applyBorder="1" applyAlignment="1">
      <alignment horizontal="center"/>
    </xf>
    <xf numFmtId="20" fontId="2" fillId="51" borderId="54" xfId="0" applyNumberFormat="1" applyFont="1" applyFill="1" applyBorder="1" applyAlignment="1">
      <alignment horizontal="center"/>
    </xf>
    <xf numFmtId="1" fontId="41" fillId="0" borderId="62" xfId="0" applyNumberFormat="1" applyFont="1" applyBorder="1" applyAlignment="1">
      <alignment horizontal="centerContinuous"/>
    </xf>
    <xf numFmtId="0" fontId="18" fillId="0" borderId="0" xfId="0" quotePrefix="1" applyFont="1" applyAlignment="1">
      <alignment horizontal="center" vertical="center"/>
    </xf>
    <xf numFmtId="165" fontId="9" fillId="55" borderId="62" xfId="0" applyNumberFormat="1" applyFont="1" applyFill="1" applyBorder="1" applyAlignment="1">
      <alignment horizontal="center"/>
    </xf>
    <xf numFmtId="164" fontId="17" fillId="55" borderId="62" xfId="0" applyNumberFormat="1" applyFont="1" applyFill="1" applyBorder="1" applyAlignment="1">
      <alignment horizontal="center"/>
    </xf>
    <xf numFmtId="164" fontId="0" fillId="11" borderId="0" xfId="0" applyNumberFormat="1" applyFill="1"/>
    <xf numFmtId="164" fontId="0" fillId="11" borderId="0" xfId="0" applyNumberFormat="1" applyFill="1" applyAlignment="1">
      <alignment vertical="center"/>
    </xf>
    <xf numFmtId="0" fontId="20" fillId="10" borderId="5" xfId="0" applyFont="1" applyFill="1" applyBorder="1" applyAlignment="1">
      <alignment horizontal="center" vertical="center"/>
    </xf>
    <xf numFmtId="0" fontId="12" fillId="10" borderId="13" xfId="0" applyFont="1" applyFill="1" applyBorder="1" applyAlignment="1">
      <alignment horizontal="center"/>
    </xf>
    <xf numFmtId="0" fontId="0" fillId="0" borderId="15" xfId="0" applyBorder="1"/>
    <xf numFmtId="169" fontId="2" fillId="0" borderId="15" xfId="0" applyNumberFormat="1" applyFont="1" applyBorder="1" applyAlignment="1">
      <alignment horizontal="center"/>
    </xf>
    <xf numFmtId="0" fontId="19" fillId="0" borderId="24" xfId="0" applyFont="1" applyBorder="1" applyAlignment="1">
      <alignment horizontal="center"/>
    </xf>
    <xf numFmtId="20" fontId="6" fillId="51" borderId="55" xfId="0" applyNumberFormat="1" applyFont="1" applyFill="1" applyBorder="1" applyAlignment="1">
      <alignment horizontal="centerContinuous"/>
    </xf>
    <xf numFmtId="0" fontId="39" fillId="50" borderId="13" xfId="0" applyFont="1" applyFill="1" applyBorder="1" applyAlignment="1">
      <alignment horizontal="center" vertical="center"/>
    </xf>
    <xf numFmtId="0" fontId="39" fillId="50" borderId="21" xfId="0" applyFont="1" applyFill="1" applyBorder="1" applyAlignment="1">
      <alignment horizontal="center" vertical="center"/>
    </xf>
    <xf numFmtId="0" fontId="39" fillId="49" borderId="13" xfId="0" applyFont="1" applyFill="1" applyBorder="1" applyAlignment="1">
      <alignment horizontal="center" vertical="center"/>
    </xf>
    <xf numFmtId="0" fontId="39" fillId="49" borderId="21" xfId="0" applyFont="1" applyFill="1" applyBorder="1" applyAlignment="1">
      <alignment horizontal="center" vertical="center"/>
    </xf>
    <xf numFmtId="2" fontId="10" fillId="0" borderId="24" xfId="0" applyNumberFormat="1" applyFont="1" applyBorder="1" applyAlignment="1">
      <alignment horizontal="center" vertical="center"/>
    </xf>
    <xf numFmtId="2" fontId="5" fillId="0" borderId="24" xfId="0" applyNumberFormat="1" applyFont="1" applyBorder="1" applyAlignment="1">
      <alignment horizontal="center" vertical="center"/>
    </xf>
    <xf numFmtId="2" fontId="10" fillId="0" borderId="15" xfId="0" applyNumberFormat="1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165" fontId="10" fillId="0" borderId="15" xfId="0" applyNumberFormat="1" applyFont="1" applyBorder="1" applyAlignment="1">
      <alignment horizontal="center" vertical="center"/>
    </xf>
    <xf numFmtId="165" fontId="10" fillId="0" borderId="24" xfId="0" applyNumberFormat="1" applyFont="1" applyBorder="1" applyAlignment="1">
      <alignment horizontal="center" vertical="center"/>
    </xf>
    <xf numFmtId="165" fontId="5" fillId="0" borderId="24" xfId="0" applyNumberFormat="1" applyFont="1" applyBorder="1" applyAlignment="1">
      <alignment horizontal="center" vertical="center"/>
    </xf>
    <xf numFmtId="16" fontId="6" fillId="6" borderId="56" xfId="0" quotePrefix="1" applyNumberFormat="1" applyFont="1" applyFill="1" applyBorder="1" applyAlignment="1">
      <alignment horizontal="center"/>
    </xf>
    <xf numFmtId="175" fontId="4" fillId="0" borderId="56" xfId="0" applyNumberFormat="1" applyFont="1" applyBorder="1" applyAlignment="1">
      <alignment horizontal="center"/>
    </xf>
    <xf numFmtId="16" fontId="12" fillId="0" borderId="67" xfId="0" applyNumberFormat="1" applyFont="1" applyBorder="1" applyAlignment="1">
      <alignment horizontal="center" vertical="center"/>
    </xf>
    <xf numFmtId="1" fontId="2" fillId="5" borderId="68" xfId="0" applyNumberFormat="1" applyFont="1" applyFill="1" applyBorder="1" applyAlignment="1">
      <alignment horizontal="left" vertical="center"/>
    </xf>
    <xf numFmtId="0" fontId="0" fillId="0" borderId="67" xfId="0" applyBorder="1"/>
    <xf numFmtId="1" fontId="0" fillId="0" borderId="68" xfId="0" applyNumberFormat="1" applyBorder="1"/>
    <xf numFmtId="178" fontId="2" fillId="0" borderId="67" xfId="0" applyNumberFormat="1" applyFont="1" applyBorder="1" applyAlignment="1">
      <alignment horizontal="left" vertical="center"/>
    </xf>
    <xf numFmtId="1" fontId="2" fillId="0" borderId="68" xfId="0" applyNumberFormat="1" applyFont="1" applyBorder="1" applyAlignment="1">
      <alignment horizontal="left" vertical="center"/>
    </xf>
    <xf numFmtId="16" fontId="12" fillId="0" borderId="70" xfId="0" applyNumberFormat="1" applyFont="1" applyBorder="1" applyAlignment="1">
      <alignment horizontal="center" vertical="center"/>
    </xf>
    <xf numFmtId="1" fontId="2" fillId="5" borderId="71" xfId="0" applyNumberFormat="1" applyFont="1" applyFill="1" applyBorder="1" applyAlignment="1">
      <alignment horizontal="left" vertical="center"/>
    </xf>
    <xf numFmtId="0" fontId="6" fillId="5" borderId="72" xfId="0" applyFont="1" applyFill="1" applyBorder="1" applyAlignment="1">
      <alignment horizontal="center" vertical="center"/>
    </xf>
    <xf numFmtId="1" fontId="6" fillId="5" borderId="7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6" fillId="0" borderId="0" xfId="0" applyFont="1"/>
    <xf numFmtId="0" fontId="0" fillId="0" borderId="66" xfId="0" applyBorder="1"/>
    <xf numFmtId="2" fontId="0" fillId="51" borderId="20" xfId="0" applyNumberFormat="1" applyFill="1" applyBorder="1" applyAlignment="1">
      <alignment horizontal="centerContinuous"/>
    </xf>
    <xf numFmtId="2" fontId="0" fillId="51" borderId="13" xfId="0" applyNumberFormat="1" applyFill="1" applyBorder="1" applyAlignment="1">
      <alignment horizontal="centerContinuous"/>
    </xf>
    <xf numFmtId="2" fontId="0" fillId="51" borderId="21" xfId="0" applyNumberFormat="1" applyFill="1" applyBorder="1" applyAlignment="1">
      <alignment horizontal="centerContinuous"/>
    </xf>
    <xf numFmtId="0" fontId="12" fillId="51" borderId="21" xfId="0" applyFont="1" applyFill="1" applyBorder="1" applyAlignment="1">
      <alignment horizontal="center"/>
    </xf>
    <xf numFmtId="0" fontId="39" fillId="57" borderId="13" xfId="0" applyFont="1" applyFill="1" applyBorder="1" applyAlignment="1">
      <alignment horizontal="center" vertical="center"/>
    </xf>
    <xf numFmtId="0" fontId="39" fillId="57" borderId="21" xfId="0" applyFont="1" applyFill="1" applyBorder="1" applyAlignment="1">
      <alignment horizontal="center"/>
    </xf>
    <xf numFmtId="2" fontId="18" fillId="57" borderId="13" xfId="0" applyNumberFormat="1" applyFont="1" applyFill="1" applyBorder="1" applyAlignment="1">
      <alignment horizontal="centerContinuous" vertical="center"/>
    </xf>
    <xf numFmtId="49" fontId="4" fillId="0" borderId="6" xfId="0" applyNumberFormat="1" applyFont="1" applyBorder="1" applyAlignment="1">
      <alignment horizontal="centerContinuous"/>
    </xf>
    <xf numFmtId="49" fontId="4" fillId="0" borderId="0" xfId="0" applyNumberFormat="1" applyFont="1" applyAlignment="1">
      <alignment horizontal="centerContinuous"/>
    </xf>
    <xf numFmtId="14" fontId="4" fillId="0" borderId="56" xfId="0" applyNumberFormat="1" applyFont="1" applyBorder="1" applyAlignment="1">
      <alignment horizontal="centerContinuous"/>
    </xf>
    <xf numFmtId="49" fontId="4" fillId="0" borderId="57" xfId="0" applyNumberFormat="1" applyFont="1" applyBorder="1" applyAlignment="1">
      <alignment horizontal="centerContinuous"/>
    </xf>
    <xf numFmtId="179" fontId="6" fillId="2" borderId="62" xfId="0" applyNumberFormat="1" applyFont="1" applyFill="1" applyBorder="1" applyAlignment="1">
      <alignment horizontal="center" vertical="center"/>
    </xf>
    <xf numFmtId="179" fontId="2" fillId="2" borderId="0" xfId="0" applyNumberFormat="1" applyFont="1" applyFill="1"/>
    <xf numFmtId="0" fontId="13" fillId="9" borderId="20" xfId="0" applyFont="1" applyFill="1" applyBorder="1" applyAlignment="1">
      <alignment horizontal="center" vertical="center"/>
    </xf>
    <xf numFmtId="0" fontId="13" fillId="9" borderId="13" xfId="0" applyFont="1" applyFill="1" applyBorder="1" applyAlignment="1">
      <alignment horizontal="center" vertical="center"/>
    </xf>
    <xf numFmtId="0" fontId="13" fillId="9" borderId="13" xfId="0" applyFont="1" applyFill="1" applyBorder="1" applyAlignment="1">
      <alignment horizontal="center"/>
    </xf>
    <xf numFmtId="0" fontId="13" fillId="9" borderId="20" xfId="0" applyFont="1" applyFill="1" applyBorder="1" applyAlignment="1">
      <alignment horizontal="center"/>
    </xf>
    <xf numFmtId="0" fontId="0" fillId="2" borderId="74" xfId="0" applyFill="1" applyBorder="1"/>
    <xf numFmtId="0" fontId="2" fillId="2" borderId="74" xfId="0" applyFont="1" applyFill="1" applyBorder="1"/>
    <xf numFmtId="0" fontId="9" fillId="56" borderId="56" xfId="0" applyFont="1" applyFill="1" applyBorder="1" applyAlignment="1">
      <alignment horizontal="centerContinuous" vertical="center"/>
    </xf>
    <xf numFmtId="0" fontId="0" fillId="56" borderId="57" xfId="0" applyFill="1" applyBorder="1" applyAlignment="1">
      <alignment horizontal="centerContinuous" vertical="center"/>
    </xf>
    <xf numFmtId="0" fontId="9" fillId="56" borderId="11" xfId="0" applyFont="1" applyFill="1" applyBorder="1" applyAlignment="1">
      <alignment horizontal="centerContinuous" vertical="center"/>
    </xf>
    <xf numFmtId="0" fontId="6" fillId="13" borderId="56" xfId="0" applyFont="1" applyFill="1" applyBorder="1" applyAlignment="1">
      <alignment horizontal="centerContinuous" vertical="center"/>
    </xf>
    <xf numFmtId="0" fontId="6" fillId="13" borderId="57" xfId="0" applyFont="1" applyFill="1" applyBorder="1" applyAlignment="1">
      <alignment horizontal="centerContinuous" vertical="center"/>
    </xf>
    <xf numFmtId="169" fontId="6" fillId="13" borderId="60" xfId="0" applyNumberFormat="1" applyFont="1" applyFill="1" applyBorder="1" applyAlignment="1">
      <alignment horizontal="centerContinuous" vertical="center"/>
    </xf>
    <xf numFmtId="177" fontId="6" fillId="2" borderId="62" xfId="0" applyNumberFormat="1" applyFont="1" applyFill="1" applyBorder="1" applyAlignment="1">
      <alignment horizontal="center" vertical="center"/>
    </xf>
    <xf numFmtId="177" fontId="2" fillId="2" borderId="0" xfId="0" applyNumberFormat="1" applyFont="1" applyFill="1"/>
    <xf numFmtId="164" fontId="2" fillId="11" borderId="0" xfId="0" applyNumberFormat="1" applyFont="1" applyFill="1" applyAlignment="1">
      <alignment horizontal="center" vertical="center"/>
    </xf>
    <xf numFmtId="169" fontId="6" fillId="13" borderId="75" xfId="0" applyNumberFormat="1" applyFont="1" applyFill="1" applyBorder="1" applyAlignment="1">
      <alignment horizontal="centerContinuous" vertical="center"/>
    </xf>
    <xf numFmtId="169" fontId="6" fillId="13" borderId="76" xfId="0" applyNumberFormat="1" applyFont="1" applyFill="1" applyBorder="1" applyAlignment="1">
      <alignment horizontal="centerContinuous" vertical="center"/>
    </xf>
    <xf numFmtId="169" fontId="6" fillId="13" borderId="77" xfId="0" applyNumberFormat="1" applyFont="1" applyFill="1" applyBorder="1" applyAlignment="1">
      <alignment horizontal="centerContinuous" vertical="center"/>
    </xf>
    <xf numFmtId="169" fontId="6" fillId="58" borderId="60" xfId="0" applyNumberFormat="1" applyFont="1" applyFill="1" applyBorder="1" applyAlignment="1">
      <alignment horizontal="centerContinuous" vertical="center"/>
    </xf>
    <xf numFmtId="169" fontId="17" fillId="14" borderId="60" xfId="0" applyNumberFormat="1" applyFont="1" applyFill="1" applyBorder="1" applyAlignment="1">
      <alignment horizontal="centerContinuous" vertical="center"/>
    </xf>
    <xf numFmtId="169" fontId="17" fillId="52" borderId="60" xfId="0" applyNumberFormat="1" applyFont="1" applyFill="1" applyBorder="1" applyAlignment="1">
      <alignment horizontal="centerContinuous" vertical="center"/>
    </xf>
    <xf numFmtId="177" fontId="4" fillId="0" borderId="56" xfId="0" applyNumberFormat="1" applyFont="1" applyBorder="1" applyAlignment="1">
      <alignment horizontal="center"/>
    </xf>
    <xf numFmtId="0" fontId="0" fillId="0" borderId="34" xfId="0" applyBorder="1"/>
    <xf numFmtId="17" fontId="40" fillId="0" borderId="34" xfId="0" applyNumberFormat="1" applyFont="1" applyBorder="1" applyAlignment="1">
      <alignment horizontal="centerContinuous"/>
    </xf>
    <xf numFmtId="0" fontId="0" fillId="0" borderId="34" xfId="0" applyBorder="1" applyAlignment="1">
      <alignment horizontal="centerContinuous"/>
    </xf>
    <xf numFmtId="17" fontId="40" fillId="0" borderId="0" xfId="0" applyNumberFormat="1" applyFont="1" applyAlignment="1">
      <alignment horizontal="center"/>
    </xf>
    <xf numFmtId="180" fontId="40" fillId="9" borderId="63" xfId="0" applyNumberFormat="1" applyFont="1" applyFill="1" applyBorder="1" applyAlignment="1">
      <alignment horizontal="center"/>
    </xf>
    <xf numFmtId="180" fontId="40" fillId="9" borderId="59" xfId="0" applyNumberFormat="1" applyFon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0" fontId="0" fillId="0" borderId="31" xfId="0" applyBorder="1"/>
    <xf numFmtId="0" fontId="0" fillId="0" borderId="0" xfId="0" applyAlignment="1">
      <alignment horizontal="centerContinuous"/>
    </xf>
    <xf numFmtId="176" fontId="0" fillId="0" borderId="0" xfId="0" applyNumberFormat="1" applyAlignment="1">
      <alignment horizontal="center"/>
    </xf>
    <xf numFmtId="0" fontId="0" fillId="9" borderId="34" xfId="0" applyFill="1" applyBorder="1" applyAlignment="1">
      <alignment horizontal="centerContinuous"/>
    </xf>
    <xf numFmtId="0" fontId="0" fillId="0" borderId="35" xfId="0" applyBorder="1" applyAlignment="1">
      <alignment horizontal="center"/>
    </xf>
    <xf numFmtId="0" fontId="43" fillId="0" borderId="31" xfId="0" applyFont="1" applyBorder="1" applyAlignment="1">
      <alignment horizontal="center"/>
    </xf>
    <xf numFmtId="0" fontId="0" fillId="0" borderId="35" xfId="0" applyBorder="1"/>
    <xf numFmtId="0" fontId="0" fillId="0" borderId="78" xfId="0" applyBorder="1"/>
    <xf numFmtId="0" fontId="0" fillId="59" borderId="32" xfId="0" applyFill="1" applyBorder="1" applyAlignment="1">
      <alignment horizontal="center"/>
    </xf>
    <xf numFmtId="0" fontId="0" fillId="0" borderId="52" xfId="0" applyBorder="1"/>
    <xf numFmtId="0" fontId="0" fillId="0" borderId="10" xfId="0" applyBorder="1"/>
    <xf numFmtId="0" fontId="0" fillId="10" borderId="65" xfId="0" applyFill="1" applyBorder="1" applyAlignment="1">
      <alignment horizontal="center"/>
    </xf>
    <xf numFmtId="0" fontId="12" fillId="0" borderId="53" xfId="0" applyFont="1" applyBorder="1" applyAlignment="1">
      <alignment horizontal="center"/>
    </xf>
    <xf numFmtId="0" fontId="2" fillId="0" borderId="0" xfId="0" quotePrefix="1" applyFont="1" applyAlignment="1">
      <alignment horizontal="center"/>
    </xf>
    <xf numFmtId="2" fontId="18" fillId="57" borderId="21" xfId="0" applyNumberFormat="1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7" fontId="0" fillId="0" borderId="33" xfId="0" applyNumberFormat="1" applyBorder="1"/>
    <xf numFmtId="0" fontId="0" fillId="62" borderId="65" xfId="0" applyFill="1" applyBorder="1" applyAlignment="1">
      <alignment horizontal="center" vertical="center"/>
    </xf>
    <xf numFmtId="7" fontId="0" fillId="0" borderId="33" xfId="0" applyNumberFormat="1" applyBorder="1" applyAlignment="1">
      <alignment horizontal="center"/>
    </xf>
    <xf numFmtId="7" fontId="6" fillId="59" borderId="57" xfId="0" applyNumberFormat="1" applyFont="1" applyFill="1" applyBorder="1" applyAlignment="1">
      <alignment horizontal="center" vertical="center"/>
    </xf>
    <xf numFmtId="165" fontId="18" fillId="49" borderId="63" xfId="0" quotePrefix="1" applyNumberFormat="1" applyFont="1" applyFill="1" applyBorder="1" applyAlignment="1">
      <alignment horizontal="center" vertical="center"/>
    </xf>
    <xf numFmtId="0" fontId="18" fillId="0" borderId="0" xfId="0" applyFont="1"/>
    <xf numFmtId="184" fontId="17" fillId="14" borderId="62" xfId="0" quotePrefix="1" applyNumberFormat="1" applyFont="1" applyFill="1" applyBorder="1" applyAlignment="1">
      <alignment horizontal="center"/>
    </xf>
    <xf numFmtId="184" fontId="6" fillId="0" borderId="62" xfId="0" quotePrefix="1" applyNumberFormat="1" applyFont="1" applyBorder="1" applyAlignment="1">
      <alignment horizontal="center"/>
    </xf>
    <xf numFmtId="184" fontId="6" fillId="0" borderId="56" xfId="0" quotePrefix="1" applyNumberFormat="1" applyFont="1" applyBorder="1" applyAlignment="1">
      <alignment horizontal="center"/>
    </xf>
    <xf numFmtId="184" fontId="9" fillId="56" borderId="62" xfId="0" quotePrefix="1" applyNumberFormat="1" applyFont="1" applyFill="1" applyBorder="1" applyAlignment="1">
      <alignment horizontal="center"/>
    </xf>
    <xf numFmtId="184" fontId="6" fillId="13" borderId="60" xfId="0" applyNumberFormat="1" applyFont="1" applyFill="1" applyBorder="1" applyAlignment="1">
      <alignment horizontal="centerContinuous" vertical="center"/>
    </xf>
    <xf numFmtId="184" fontId="6" fillId="6" borderId="62" xfId="0" quotePrefix="1" applyNumberFormat="1" applyFont="1" applyFill="1" applyBorder="1" applyAlignment="1">
      <alignment horizontal="center"/>
    </xf>
    <xf numFmtId="0" fontId="2" fillId="0" borderId="79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30" xfId="0" applyBorder="1" applyAlignment="1">
      <alignment horizontal="center"/>
    </xf>
    <xf numFmtId="1" fontId="0" fillId="0" borderId="0" xfId="0" quotePrefix="1" applyNumberFormat="1"/>
    <xf numFmtId="0" fontId="12" fillId="0" borderId="65" xfId="0" applyFont="1" applyBorder="1" applyAlignment="1">
      <alignment horizontal="center" vertical="center"/>
    </xf>
    <xf numFmtId="49" fontId="46" fillId="0" borderId="14" xfId="0" applyNumberFormat="1" applyFont="1" applyBorder="1" applyAlignment="1">
      <alignment horizontal="center" vertical="center"/>
    </xf>
    <xf numFmtId="49" fontId="46" fillId="0" borderId="0" xfId="0" applyNumberFormat="1" applyFont="1" applyAlignment="1">
      <alignment horizontal="center" vertical="center"/>
    </xf>
    <xf numFmtId="49" fontId="46" fillId="0" borderId="14" xfId="0" quotePrefix="1" applyNumberFormat="1" applyFont="1" applyBorder="1" applyAlignment="1">
      <alignment horizontal="center" vertical="center"/>
    </xf>
    <xf numFmtId="49" fontId="19" fillId="0" borderId="0" xfId="0" applyNumberFormat="1" applyFont="1" applyAlignment="1">
      <alignment horizontal="center" vertical="center"/>
    </xf>
    <xf numFmtId="49" fontId="46" fillId="0" borderId="0" xfId="0" applyNumberFormat="1" applyFont="1" applyAlignment="1">
      <alignment horizontal="center"/>
    </xf>
    <xf numFmtId="49" fontId="46" fillId="0" borderId="14" xfId="0" applyNumberFormat="1" applyFont="1" applyBorder="1" applyAlignment="1">
      <alignment horizontal="center"/>
    </xf>
    <xf numFmtId="49" fontId="46" fillId="0" borderId="0" xfId="0" applyNumberFormat="1" applyFont="1"/>
    <xf numFmtId="0" fontId="47" fillId="65" borderId="0" xfId="0" applyFont="1" applyFill="1"/>
    <xf numFmtId="0" fontId="48" fillId="65" borderId="0" xfId="0" applyFont="1" applyFill="1" applyAlignment="1">
      <alignment horizontal="center"/>
    </xf>
    <xf numFmtId="0" fontId="47" fillId="65" borderId="0" xfId="0" applyFont="1" applyFill="1" applyAlignment="1">
      <alignment horizontal="center" vertical="center"/>
    </xf>
    <xf numFmtId="0" fontId="47" fillId="0" borderId="0" xfId="0" applyFont="1"/>
    <xf numFmtId="20" fontId="49" fillId="65" borderId="0" xfId="0" applyNumberFormat="1" applyFont="1" applyFill="1"/>
    <xf numFmtId="186" fontId="50" fillId="65" borderId="0" xfId="0" applyNumberFormat="1" applyFont="1" applyFill="1"/>
    <xf numFmtId="0" fontId="49" fillId="65" borderId="0" xfId="0" applyFont="1" applyFill="1" applyAlignment="1">
      <alignment horizontal="right" vertical="center"/>
    </xf>
    <xf numFmtId="164" fontId="49" fillId="65" borderId="0" xfId="0" applyNumberFormat="1" applyFont="1" applyFill="1" applyAlignment="1">
      <alignment horizontal="right" vertical="center"/>
    </xf>
    <xf numFmtId="0" fontId="47" fillId="65" borderId="0" xfId="0" applyFont="1" applyFill="1" applyAlignment="1">
      <alignment horizontal="right"/>
    </xf>
    <xf numFmtId="1" fontId="49" fillId="65" borderId="0" xfId="0" applyNumberFormat="1" applyFont="1" applyFill="1" applyAlignment="1">
      <alignment horizontal="right"/>
    </xf>
    <xf numFmtId="1" fontId="50" fillId="65" borderId="0" xfId="0" applyNumberFormat="1" applyFont="1" applyFill="1" applyAlignment="1">
      <alignment horizontal="right"/>
    </xf>
    <xf numFmtId="1" fontId="53" fillId="65" borderId="0" xfId="0" applyNumberFormat="1" applyFont="1" applyFill="1" applyAlignment="1">
      <alignment horizontal="right"/>
    </xf>
    <xf numFmtId="0" fontId="53" fillId="65" borderId="0" xfId="0" applyFont="1" applyFill="1"/>
    <xf numFmtId="182" fontId="50" fillId="65" borderId="0" xfId="0" applyNumberFormat="1" applyFont="1" applyFill="1"/>
    <xf numFmtId="0" fontId="2" fillId="65" borderId="0" xfId="0" applyFont="1" applyFill="1"/>
    <xf numFmtId="173" fontId="52" fillId="65" borderId="0" xfId="0" applyNumberFormat="1" applyFont="1" applyFill="1" applyAlignment="1">
      <alignment horizontal="right" vertical="center"/>
    </xf>
    <xf numFmtId="182" fontId="49" fillId="65" borderId="0" xfId="0" applyNumberFormat="1" applyFont="1" applyFill="1"/>
    <xf numFmtId="0" fontId="18" fillId="65" borderId="0" xfId="0" applyFont="1" applyFill="1"/>
    <xf numFmtId="0" fontId="57" fillId="65" borderId="0" xfId="0" applyFont="1" applyFill="1" applyAlignment="1">
      <alignment horizontal="center"/>
    </xf>
    <xf numFmtId="0" fontId="48" fillId="65" borderId="0" xfId="0" applyFont="1" applyFill="1" applyAlignment="1">
      <alignment horizontal="center" vertical="center"/>
    </xf>
    <xf numFmtId="0" fontId="47" fillId="65" borderId="0" xfId="0" quotePrefix="1" applyFont="1" applyFill="1" applyAlignment="1">
      <alignment horizontal="center" vertical="center"/>
    </xf>
    <xf numFmtId="164" fontId="59" fillId="65" borderId="0" xfId="0" applyNumberFormat="1" applyFont="1" applyFill="1" applyAlignment="1">
      <alignment horizontal="right"/>
    </xf>
    <xf numFmtId="0" fontId="51" fillId="65" borderId="0" xfId="0" applyFont="1" applyFill="1" applyAlignment="1">
      <alignment horizontal="right"/>
    </xf>
    <xf numFmtId="0" fontId="60" fillId="65" borderId="0" xfId="0" applyFont="1" applyFill="1" applyAlignment="1">
      <alignment horizontal="right" vertical="center"/>
    </xf>
    <xf numFmtId="0" fontId="47" fillId="0" borderId="0" xfId="0" applyFont="1" applyAlignment="1">
      <alignment horizontal="right"/>
    </xf>
    <xf numFmtId="1" fontId="56" fillId="0" borderId="0" xfId="0" applyNumberFormat="1" applyFont="1" applyAlignment="1">
      <alignment horizontal="right"/>
    </xf>
    <xf numFmtId="0" fontId="50" fillId="0" borderId="0" xfId="0" applyFont="1" applyAlignment="1">
      <alignment horizontal="right"/>
    </xf>
    <xf numFmtId="0" fontId="61" fillId="12" borderId="0" xfId="0" applyFont="1" applyFill="1" applyAlignment="1">
      <alignment horizontal="centerContinuous"/>
    </xf>
    <xf numFmtId="0" fontId="2" fillId="12" borderId="90" xfId="0" applyFont="1" applyFill="1" applyBorder="1" applyAlignment="1">
      <alignment horizontal="center"/>
    </xf>
    <xf numFmtId="0" fontId="2" fillId="46" borderId="90" xfId="0" applyFont="1" applyFill="1" applyBorder="1" applyAlignment="1">
      <alignment horizontal="center"/>
    </xf>
    <xf numFmtId="0" fontId="61" fillId="66" borderId="0" xfId="0" applyFont="1" applyFill="1" applyAlignment="1">
      <alignment horizontal="centerContinuous"/>
    </xf>
    <xf numFmtId="0" fontId="2" fillId="51" borderId="90" xfId="0" applyFont="1" applyFill="1" applyBorder="1" applyAlignment="1">
      <alignment horizontal="center"/>
    </xf>
    <xf numFmtId="0" fontId="2" fillId="13" borderId="90" xfId="0" applyFont="1" applyFill="1" applyBorder="1" applyAlignment="1">
      <alignment horizontal="center"/>
    </xf>
    <xf numFmtId="0" fontId="61" fillId="9" borderId="0" xfId="0" applyFont="1" applyFill="1" applyAlignment="1">
      <alignment horizontal="centerContinuous"/>
    </xf>
    <xf numFmtId="0" fontId="2" fillId="9" borderId="90" xfId="0" applyFont="1" applyFill="1" applyBorder="1" applyAlignment="1">
      <alignment horizontal="center"/>
    </xf>
    <xf numFmtId="0" fontId="2" fillId="67" borderId="90" xfId="0" applyFont="1" applyFill="1" applyBorder="1" applyAlignment="1">
      <alignment horizontal="center"/>
    </xf>
    <xf numFmtId="0" fontId="61" fillId="68" borderId="0" xfId="0" applyFont="1" applyFill="1" applyAlignment="1">
      <alignment horizontal="centerContinuous"/>
    </xf>
    <xf numFmtId="2" fontId="10" fillId="63" borderId="24" xfId="0" applyNumberFormat="1" applyFont="1" applyFill="1" applyBorder="1" applyAlignment="1">
      <alignment horizontal="center" vertical="center"/>
    </xf>
    <xf numFmtId="2" fontId="18" fillId="49" borderId="23" xfId="0" applyNumberFormat="1" applyFont="1" applyFill="1" applyBorder="1" applyAlignment="1">
      <alignment horizontal="center" vertical="center"/>
    </xf>
    <xf numFmtId="2" fontId="18" fillId="49" borderId="15" xfId="0" applyNumberFormat="1" applyFont="1" applyFill="1" applyBorder="1" applyAlignment="1">
      <alignment horizontal="center" vertical="center"/>
    </xf>
    <xf numFmtId="164" fontId="18" fillId="49" borderId="24" xfId="0" quotePrefix="1" applyNumberFormat="1" applyFont="1" applyFill="1" applyBorder="1" applyAlignment="1">
      <alignment horizontal="center" vertical="center"/>
    </xf>
    <xf numFmtId="20" fontId="18" fillId="49" borderId="24" xfId="0" applyNumberFormat="1" applyFont="1" applyFill="1" applyBorder="1" applyAlignment="1">
      <alignment horizontal="center" vertical="center"/>
    </xf>
    <xf numFmtId="2" fontId="18" fillId="49" borderId="22" xfId="0" applyNumberFormat="1" applyFont="1" applyFill="1" applyBorder="1" applyAlignment="1">
      <alignment horizontal="center" vertical="center"/>
    </xf>
    <xf numFmtId="2" fontId="18" fillId="49" borderId="24" xfId="0" applyNumberFormat="1" applyFont="1" applyFill="1" applyBorder="1" applyAlignment="1">
      <alignment horizontal="center" vertical="center"/>
    </xf>
    <xf numFmtId="2" fontId="10" fillId="63" borderId="28" xfId="0" applyNumberFormat="1" applyFont="1" applyFill="1" applyBorder="1" applyAlignment="1">
      <alignment horizontal="center" vertical="center"/>
    </xf>
    <xf numFmtId="2" fontId="40" fillId="63" borderId="26" xfId="0" applyNumberFormat="1" applyFont="1" applyFill="1" applyBorder="1" applyAlignment="1">
      <alignment horizontal="center" vertical="center"/>
    </xf>
    <xf numFmtId="2" fontId="40" fillId="63" borderId="27" xfId="0" applyNumberFormat="1" applyFont="1" applyFill="1" applyBorder="1" applyAlignment="1">
      <alignment horizontal="center" vertical="center"/>
    </xf>
    <xf numFmtId="20" fontId="40" fillId="63" borderId="27" xfId="0" applyNumberFormat="1" applyFont="1" applyFill="1" applyBorder="1" applyAlignment="1">
      <alignment horizontal="center" vertical="center"/>
    </xf>
    <xf numFmtId="2" fontId="5" fillId="63" borderId="21" xfId="0" applyNumberFormat="1" applyFont="1" applyFill="1" applyBorder="1" applyAlignment="1">
      <alignment horizontal="center" vertical="center"/>
    </xf>
    <xf numFmtId="2" fontId="5" fillId="63" borderId="27" xfId="0" applyNumberFormat="1" applyFont="1" applyFill="1" applyBorder="1" applyAlignment="1">
      <alignment horizontal="center" vertical="center"/>
    </xf>
    <xf numFmtId="2" fontId="5" fillId="63" borderId="26" xfId="0" applyNumberFormat="1" applyFont="1" applyFill="1" applyBorder="1" applyAlignment="1">
      <alignment horizontal="center" vertical="center"/>
    </xf>
    <xf numFmtId="2" fontId="19" fillId="63" borderId="26" xfId="0" applyNumberFormat="1" applyFont="1" applyFill="1" applyBorder="1" applyAlignment="1">
      <alignment horizontal="center"/>
    </xf>
    <xf numFmtId="2" fontId="19" fillId="63" borderId="27" xfId="0" applyNumberFormat="1" applyFont="1" applyFill="1" applyBorder="1" applyAlignment="1">
      <alignment horizontal="center"/>
    </xf>
    <xf numFmtId="20" fontId="19" fillId="63" borderId="27" xfId="0" applyNumberFormat="1" applyFont="1" applyFill="1" applyBorder="1" applyAlignment="1">
      <alignment horizontal="center"/>
    </xf>
    <xf numFmtId="2" fontId="5" fillId="69" borderId="20" xfId="0" applyNumberFormat="1" applyFont="1" applyFill="1" applyBorder="1" applyAlignment="1">
      <alignment horizontal="center"/>
    </xf>
    <xf numFmtId="2" fontId="5" fillId="69" borderId="0" xfId="0" applyNumberFormat="1" applyFont="1" applyFill="1" applyAlignment="1">
      <alignment horizontal="center"/>
    </xf>
    <xf numFmtId="2" fontId="5" fillId="69" borderId="24" xfId="0" applyNumberFormat="1" applyFont="1" applyFill="1" applyBorder="1" applyAlignment="1">
      <alignment horizontal="center"/>
    </xf>
    <xf numFmtId="164" fontId="5" fillId="69" borderId="23" xfId="0" applyNumberFormat="1" applyFont="1" applyFill="1" applyBorder="1" applyAlignment="1">
      <alignment horizontal="center"/>
    </xf>
    <xf numFmtId="0" fontId="5" fillId="69" borderId="22" xfId="0" applyFont="1" applyFill="1" applyBorder="1" applyAlignment="1">
      <alignment horizontal="center"/>
    </xf>
    <xf numFmtId="20" fontId="19" fillId="69" borderId="24" xfId="0" applyNumberFormat="1" applyFont="1" applyFill="1" applyBorder="1" applyAlignment="1">
      <alignment horizontal="center"/>
    </xf>
    <xf numFmtId="0" fontId="0" fillId="69" borderId="28" xfId="0" applyFill="1" applyBorder="1" applyAlignment="1">
      <alignment horizontal="left"/>
    </xf>
    <xf numFmtId="0" fontId="42" fillId="69" borderId="22" xfId="0" applyFont="1" applyFill="1" applyBorder="1" applyAlignment="1">
      <alignment horizontal="center"/>
    </xf>
    <xf numFmtId="0" fontId="0" fillId="69" borderId="24" xfId="0" applyFill="1" applyBorder="1" applyAlignment="1">
      <alignment horizontal="center"/>
    </xf>
    <xf numFmtId="2" fontId="42" fillId="69" borderId="24" xfId="0" applyNumberFormat="1" applyFont="1" applyFill="1" applyBorder="1" applyAlignment="1">
      <alignment horizontal="center"/>
    </xf>
    <xf numFmtId="0" fontId="0" fillId="69" borderId="64" xfId="0" applyFill="1" applyBorder="1" applyAlignment="1">
      <alignment horizontal="center"/>
    </xf>
    <xf numFmtId="0" fontId="2" fillId="69" borderId="24" xfId="0" applyFont="1" applyFill="1" applyBorder="1" applyAlignment="1">
      <alignment horizontal="center"/>
    </xf>
    <xf numFmtId="0" fontId="0" fillId="69" borderId="28" xfId="0" applyFill="1" applyBorder="1" applyAlignment="1">
      <alignment horizontal="center"/>
    </xf>
    <xf numFmtId="2" fontId="2" fillId="69" borderId="28" xfId="0" applyNumberFormat="1" applyFont="1" applyFill="1" applyBorder="1" applyAlignment="1">
      <alignment horizontal="center"/>
    </xf>
    <xf numFmtId="0" fontId="38" fillId="10" borderId="22" xfId="0" applyFont="1" applyFill="1" applyBorder="1" applyAlignment="1">
      <alignment horizontal="center"/>
    </xf>
    <xf numFmtId="169" fontId="38" fillId="10" borderId="24" xfId="0" applyNumberFormat="1" applyFont="1" applyFill="1" applyBorder="1" applyAlignment="1">
      <alignment horizontal="center"/>
    </xf>
    <xf numFmtId="0" fontId="0" fillId="10" borderId="28" xfId="0" applyFill="1" applyBorder="1"/>
    <xf numFmtId="0" fontId="38" fillId="10" borderId="20" xfId="0" applyFont="1" applyFill="1" applyBorder="1" applyAlignment="1">
      <alignment horizontal="center"/>
    </xf>
    <xf numFmtId="20" fontId="40" fillId="10" borderId="24" xfId="0" applyNumberFormat="1" applyFont="1" applyFill="1" applyBorder="1" applyAlignment="1">
      <alignment horizontal="center"/>
    </xf>
    <xf numFmtId="0" fontId="19" fillId="10" borderId="20" xfId="0" applyFont="1" applyFill="1" applyBorder="1" applyAlignment="1">
      <alignment horizontal="center"/>
    </xf>
    <xf numFmtId="169" fontId="19" fillId="10" borderId="24" xfId="0" applyNumberFormat="1" applyFont="1" applyFill="1" applyBorder="1" applyAlignment="1">
      <alignment horizontal="center"/>
    </xf>
    <xf numFmtId="0" fontId="19" fillId="10" borderId="22" xfId="0" applyFont="1" applyFill="1" applyBorder="1" applyAlignment="1">
      <alignment horizontal="center"/>
    </xf>
    <xf numFmtId="20" fontId="19" fillId="10" borderId="24" xfId="0" applyNumberFormat="1" applyFont="1" applyFill="1" applyBorder="1" applyAlignment="1">
      <alignment horizontal="center"/>
    </xf>
    <xf numFmtId="0" fontId="0" fillId="0" borderId="0" xfId="0" quotePrefix="1"/>
    <xf numFmtId="0" fontId="19" fillId="0" borderId="0" xfId="0" applyFont="1" applyAlignment="1">
      <alignment horizontal="left"/>
    </xf>
    <xf numFmtId="2" fontId="0" fillId="0" borderId="0" xfId="0" applyNumberFormat="1"/>
    <xf numFmtId="2" fontId="6" fillId="0" borderId="0" xfId="0" applyNumberFormat="1" applyFont="1" applyAlignment="1">
      <alignment horizontal="center"/>
    </xf>
    <xf numFmtId="0" fontId="2" fillId="7" borderId="6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" fontId="0" fillId="7" borderId="58" xfId="0" applyNumberFormat="1" applyFill="1" applyBorder="1" applyAlignment="1">
      <alignment horizontal="center"/>
    </xf>
    <xf numFmtId="1" fontId="0" fillId="7" borderId="63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43" fillId="0" borderId="0" xfId="0" quotePrefix="1" applyFont="1"/>
    <xf numFmtId="0" fontId="40" fillId="0" borderId="63" xfId="0" applyFont="1" applyBorder="1"/>
    <xf numFmtId="0" fontId="19" fillId="0" borderId="63" xfId="0" applyFont="1" applyBorder="1"/>
    <xf numFmtId="0" fontId="0" fillId="0" borderId="63" xfId="0" applyBorder="1" applyAlignment="1">
      <alignment horizontal="center"/>
    </xf>
    <xf numFmtId="0" fontId="62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6" fillId="6" borderId="56" xfId="0" applyFont="1" applyFill="1" applyBorder="1" applyAlignment="1">
      <alignment horizontal="center" vertical="center"/>
    </xf>
    <xf numFmtId="184" fontId="2" fillId="0" borderId="63" xfId="0" applyNumberFormat="1" applyFont="1" applyBorder="1" applyAlignment="1">
      <alignment horizontal="center" vertical="center"/>
    </xf>
    <xf numFmtId="0" fontId="47" fillId="65" borderId="0" xfId="0" applyFont="1" applyFill="1" applyAlignment="1">
      <alignment horizontal="center"/>
    </xf>
    <xf numFmtId="0" fontId="49" fillId="47" borderId="83" xfId="0" applyFont="1" applyFill="1" applyBorder="1" applyAlignment="1">
      <alignment horizontal="left"/>
    </xf>
    <xf numFmtId="0" fontId="49" fillId="47" borderId="84" xfId="0" applyFont="1" applyFill="1" applyBorder="1" applyAlignment="1">
      <alignment horizontal="left"/>
    </xf>
    <xf numFmtId="0" fontId="64" fillId="47" borderId="84" xfId="0" applyFont="1" applyFill="1" applyBorder="1" applyAlignment="1">
      <alignment horizontal="center"/>
    </xf>
    <xf numFmtId="0" fontId="51" fillId="47" borderId="84" xfId="0" applyFont="1" applyFill="1" applyBorder="1" applyAlignment="1">
      <alignment horizontal="center"/>
    </xf>
    <xf numFmtId="0" fontId="47" fillId="47" borderId="85" xfId="0" applyFont="1" applyFill="1" applyBorder="1" applyAlignment="1">
      <alignment horizontal="center"/>
    </xf>
    <xf numFmtId="0" fontId="49" fillId="47" borderId="86" xfId="0" applyFont="1" applyFill="1" applyBorder="1" applyAlignment="1">
      <alignment horizontal="left"/>
    </xf>
    <xf numFmtId="0" fontId="47" fillId="65" borderId="0" xfId="0" applyFont="1" applyFill="1" applyAlignment="1">
      <alignment horizontal="centerContinuous"/>
    </xf>
    <xf numFmtId="0" fontId="51" fillId="65" borderId="0" xfId="0" applyFont="1" applyFill="1" applyAlignment="1">
      <alignment horizontal="centerContinuous"/>
    </xf>
    <xf numFmtId="0" fontId="47" fillId="47" borderId="80" xfId="0" applyFont="1" applyFill="1" applyBorder="1"/>
    <xf numFmtId="0" fontId="49" fillId="47" borderId="0" xfId="0" applyFont="1" applyFill="1" applyAlignment="1">
      <alignment horizontal="left"/>
    </xf>
    <xf numFmtId="0" fontId="51" fillId="47" borderId="86" xfId="0" applyFont="1" applyFill="1" applyBorder="1"/>
    <xf numFmtId="0" fontId="51" fillId="47" borderId="0" xfId="0" applyFont="1" applyFill="1" applyAlignment="1">
      <alignment horizontal="center"/>
    </xf>
    <xf numFmtId="2" fontId="56" fillId="65" borderId="0" xfId="0" applyNumberFormat="1" applyFont="1" applyFill="1" applyAlignment="1">
      <alignment horizontal="center"/>
    </xf>
    <xf numFmtId="0" fontId="51" fillId="47" borderId="0" xfId="0" applyFont="1" applyFill="1"/>
    <xf numFmtId="0" fontId="58" fillId="65" borderId="0" xfId="0" applyFont="1" applyFill="1" applyAlignment="1">
      <alignment horizontal="center"/>
    </xf>
    <xf numFmtId="0" fontId="60" fillId="47" borderId="86" xfId="0" applyFont="1" applyFill="1" applyBorder="1" applyAlignment="1">
      <alignment horizontal="center" vertical="center"/>
    </xf>
    <xf numFmtId="181" fontId="49" fillId="47" borderId="0" xfId="0" applyNumberFormat="1" applyFont="1" applyFill="1" applyAlignment="1">
      <alignment horizontal="center"/>
    </xf>
    <xf numFmtId="0" fontId="51" fillId="47" borderId="87" xfId="0" applyFont="1" applyFill="1" applyBorder="1"/>
    <xf numFmtId="0" fontId="51" fillId="47" borderId="81" xfId="0" applyFont="1" applyFill="1" applyBorder="1"/>
    <xf numFmtId="0" fontId="64" fillId="47" borderId="81" xfId="0" applyFont="1" applyFill="1" applyBorder="1" applyAlignment="1">
      <alignment horizontal="center"/>
    </xf>
    <xf numFmtId="0" fontId="51" fillId="47" borderId="81" xfId="0" applyFont="1" applyFill="1" applyBorder="1" applyAlignment="1">
      <alignment horizontal="center"/>
    </xf>
    <xf numFmtId="0" fontId="47" fillId="47" borderId="82" xfId="0" applyFont="1" applyFill="1" applyBorder="1"/>
    <xf numFmtId="0" fontId="53" fillId="0" borderId="0" xfId="0" applyFont="1"/>
    <xf numFmtId="185" fontId="53" fillId="0" borderId="0" xfId="0" applyNumberFormat="1" applyFont="1" applyAlignment="1">
      <alignment horizontal="center"/>
    </xf>
    <xf numFmtId="20" fontId="49" fillId="0" borderId="0" xfId="0" applyNumberFormat="1" applyFont="1"/>
    <xf numFmtId="182" fontId="49" fillId="0" borderId="0" xfId="0" applyNumberFormat="1" applyFont="1"/>
    <xf numFmtId="0" fontId="47" fillId="65" borderId="0" xfId="0" quotePrefix="1" applyFont="1" applyFill="1" applyAlignment="1">
      <alignment horizontal="right"/>
    </xf>
    <xf numFmtId="0" fontId="59" fillId="65" borderId="0" xfId="0" applyFont="1" applyFill="1"/>
    <xf numFmtId="0" fontId="63" fillId="65" borderId="0" xfId="0" applyFont="1" applyFill="1" applyAlignment="1">
      <alignment horizontal="center"/>
    </xf>
    <xf numFmtId="0" fontId="47" fillId="0" borderId="32" xfId="0" applyFont="1" applyBorder="1" applyAlignment="1">
      <alignment horizontal="center" vertical="center"/>
    </xf>
    <xf numFmtId="0" fontId="47" fillId="0" borderId="0" xfId="0" applyFont="1" applyAlignment="1">
      <alignment horizontal="center"/>
    </xf>
    <xf numFmtId="0" fontId="2" fillId="65" borderId="0" xfId="0" applyFont="1" applyFill="1" applyAlignment="1">
      <alignment horizontal="right"/>
    </xf>
    <xf numFmtId="0" fontId="2" fillId="49" borderId="90" xfId="0" applyFont="1" applyFill="1" applyBorder="1" applyAlignment="1">
      <alignment horizontal="center"/>
    </xf>
    <xf numFmtId="0" fontId="2" fillId="14" borderId="90" xfId="0" applyFont="1" applyFill="1" applyBorder="1" applyAlignment="1">
      <alignment horizontal="center"/>
    </xf>
    <xf numFmtId="168" fontId="65" fillId="65" borderId="0" xfId="0" applyNumberFormat="1" applyFont="1" applyFill="1" applyAlignment="1">
      <alignment horizontal="centerContinuous" vertical="center"/>
    </xf>
    <xf numFmtId="0" fontId="2" fillId="0" borderId="92" xfId="0" applyFont="1" applyBorder="1" applyAlignment="1">
      <alignment horizontal="center"/>
    </xf>
    <xf numFmtId="184" fontId="2" fillId="0" borderId="93" xfId="0" applyNumberFormat="1" applyFont="1" applyBorder="1" applyAlignment="1">
      <alignment horizontal="center" vertical="center"/>
    </xf>
    <xf numFmtId="0" fontId="18" fillId="65" borderId="0" xfId="0" applyFont="1" applyFill="1" applyAlignment="1">
      <alignment horizontal="right"/>
    </xf>
    <xf numFmtId="187" fontId="12" fillId="63" borderId="0" xfId="0" applyNumberFormat="1" applyFont="1" applyFill="1" applyAlignment="1">
      <alignment horizontal="center" vertical="center"/>
    </xf>
    <xf numFmtId="187" fontId="12" fillId="64" borderId="0" xfId="0" applyNumberFormat="1" applyFont="1" applyFill="1" applyAlignment="1">
      <alignment horizontal="center" vertical="center"/>
    </xf>
    <xf numFmtId="0" fontId="66" fillId="47" borderId="0" xfId="0" applyFont="1" applyFill="1" applyAlignment="1">
      <alignment horizontal="center"/>
    </xf>
    <xf numFmtId="183" fontId="0" fillId="0" borderId="0" xfId="0" applyNumberFormat="1" applyAlignment="1">
      <alignment horizontal="center"/>
    </xf>
    <xf numFmtId="19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5" fillId="63" borderId="27" xfId="0" applyFont="1" applyFill="1" applyBorder="1" applyAlignment="1">
      <alignment horizontal="center" vertical="center"/>
    </xf>
    <xf numFmtId="164" fontId="10" fillId="63" borderId="24" xfId="0" applyNumberFormat="1" applyFont="1" applyFill="1" applyBorder="1" applyAlignment="1">
      <alignment horizontal="center" vertical="center"/>
    </xf>
    <xf numFmtId="0" fontId="13" fillId="70" borderId="56" xfId="0" applyFont="1" applyFill="1" applyBorder="1" applyAlignment="1">
      <alignment horizontal="center" vertical="center"/>
    </xf>
    <xf numFmtId="0" fontId="70" fillId="65" borderId="0" xfId="0" applyFont="1" applyFill="1" applyAlignment="1">
      <alignment horizontal="center" vertical="center"/>
    </xf>
    <xf numFmtId="2" fontId="5" fillId="51" borderId="22" xfId="0" applyNumberFormat="1" applyFont="1" applyFill="1" applyBorder="1" applyAlignment="1">
      <alignment horizontal="center"/>
    </xf>
    <xf numFmtId="2" fontId="15" fillId="51" borderId="24" xfId="0" applyNumberFormat="1" applyFont="1" applyFill="1" applyBorder="1" applyAlignment="1">
      <alignment horizontal="center"/>
    </xf>
    <xf numFmtId="168" fontId="16" fillId="51" borderId="24" xfId="0" applyNumberFormat="1" applyFont="1" applyFill="1" applyBorder="1" applyAlignment="1">
      <alignment horizontal="center"/>
    </xf>
    <xf numFmtId="2" fontId="15" fillId="51" borderId="28" xfId="0" applyNumberFormat="1" applyFont="1" applyFill="1" applyBorder="1" applyAlignment="1">
      <alignment horizontal="center"/>
    </xf>
    <xf numFmtId="2" fontId="5" fillId="51" borderId="26" xfId="0" applyNumberFormat="1" applyFont="1" applyFill="1" applyBorder="1" applyAlignment="1">
      <alignment horizontal="center"/>
    </xf>
    <xf numFmtId="2" fontId="15" fillId="51" borderId="27" xfId="0" applyNumberFormat="1" applyFont="1" applyFill="1" applyBorder="1" applyAlignment="1">
      <alignment horizontal="center"/>
    </xf>
    <xf numFmtId="20" fontId="16" fillId="51" borderId="27" xfId="0" applyNumberFormat="1" applyFont="1" applyFill="1" applyBorder="1" applyAlignment="1">
      <alignment horizontal="center"/>
    </xf>
    <xf numFmtId="2" fontId="10" fillId="61" borderId="23" xfId="0" applyNumberFormat="1" applyFont="1" applyFill="1" applyBorder="1" applyAlignment="1">
      <alignment horizontal="center" vertical="center"/>
    </xf>
    <xf numFmtId="2" fontId="10" fillId="61" borderId="15" xfId="0" applyNumberFormat="1" applyFont="1" applyFill="1" applyBorder="1" applyAlignment="1">
      <alignment horizontal="center" vertical="center"/>
    </xf>
    <xf numFmtId="164" fontId="10" fillId="61" borderId="15" xfId="0" applyNumberFormat="1" applyFont="1" applyFill="1" applyBorder="1" applyAlignment="1">
      <alignment horizontal="center" vertical="center"/>
    </xf>
    <xf numFmtId="2" fontId="38" fillId="61" borderId="25" xfId="0" applyNumberFormat="1" applyFont="1" applyFill="1" applyBorder="1" applyAlignment="1">
      <alignment horizontal="center" vertical="center"/>
    </xf>
    <xf numFmtId="2" fontId="0" fillId="61" borderId="0" xfId="0" applyNumberFormat="1" applyFill="1" applyAlignment="1">
      <alignment horizontal="center" vertical="center"/>
    </xf>
    <xf numFmtId="20" fontId="38" fillId="61" borderId="0" xfId="0" applyNumberFormat="1" applyFont="1" applyFill="1" applyAlignment="1">
      <alignment horizontal="center" vertical="center"/>
    </xf>
    <xf numFmtId="2" fontId="5" fillId="61" borderId="28" xfId="0" applyNumberFormat="1" applyFont="1" applyFill="1" applyBorder="1" applyAlignment="1">
      <alignment horizontal="center" vertical="center"/>
    </xf>
    <xf numFmtId="2" fontId="5" fillId="61" borderId="24" xfId="0" applyNumberFormat="1" applyFont="1" applyFill="1" applyBorder="1" applyAlignment="1">
      <alignment horizontal="center" vertical="center"/>
    </xf>
    <xf numFmtId="164" fontId="5" fillId="61" borderId="24" xfId="0" applyNumberFormat="1" applyFont="1" applyFill="1" applyBorder="1" applyAlignment="1">
      <alignment horizontal="center" vertical="center"/>
    </xf>
    <xf numFmtId="2" fontId="19" fillId="61" borderId="26" xfId="0" applyNumberFormat="1" applyFont="1" applyFill="1" applyBorder="1" applyAlignment="1">
      <alignment horizontal="center" vertical="center"/>
    </xf>
    <xf numFmtId="2" fontId="19" fillId="61" borderId="27" xfId="0" applyNumberFormat="1" applyFont="1" applyFill="1" applyBorder="1" applyAlignment="1">
      <alignment horizontal="center" vertical="center"/>
    </xf>
    <xf numFmtId="20" fontId="19" fillId="61" borderId="27" xfId="0" applyNumberFormat="1" applyFont="1" applyFill="1" applyBorder="1" applyAlignment="1">
      <alignment horizontal="center" vertical="center"/>
    </xf>
    <xf numFmtId="193" fontId="0" fillId="0" borderId="66" xfId="0" applyNumberFormat="1" applyBorder="1"/>
    <xf numFmtId="0" fontId="0" fillId="0" borderId="0" xfId="0" applyAlignment="1">
      <alignment vertical="center"/>
    </xf>
    <xf numFmtId="0" fontId="0" fillId="0" borderId="32" xfId="0" applyBorder="1" applyAlignment="1">
      <alignment horizontal="center" vertical="center"/>
    </xf>
    <xf numFmtId="17" fontId="40" fillId="0" borderId="31" xfId="0" applyNumberFormat="1" applyFont="1" applyBorder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7" fontId="40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94" fontId="4" fillId="0" borderId="29" xfId="0" applyNumberFormat="1" applyFont="1" applyBorder="1" applyAlignment="1">
      <alignment horizontal="centerContinuous"/>
    </xf>
    <xf numFmtId="0" fontId="2" fillId="0" borderId="63" xfId="0" applyFont="1" applyBorder="1" applyAlignment="1">
      <alignment horizontal="center"/>
    </xf>
    <xf numFmtId="2" fontId="0" fillId="0" borderId="63" xfId="0" applyNumberFormat="1" applyBorder="1" applyAlignment="1">
      <alignment horizontal="center"/>
    </xf>
    <xf numFmtId="0" fontId="0" fillId="0" borderId="0" xfId="0" applyAlignment="1">
      <alignment horizontal="center" vertical="top"/>
    </xf>
    <xf numFmtId="174" fontId="0" fillId="0" borderId="0" xfId="0" applyNumberFormat="1" applyAlignment="1">
      <alignment horizontal="center"/>
    </xf>
    <xf numFmtId="174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2" fontId="18" fillId="64" borderId="13" xfId="0" applyNumberFormat="1" applyFont="1" applyFill="1" applyBorder="1" applyAlignment="1">
      <alignment horizontal="centerContinuous"/>
    </xf>
    <xf numFmtId="2" fontId="18" fillId="64" borderId="21" xfId="0" applyNumberFormat="1" applyFont="1" applyFill="1" applyBorder="1" applyAlignment="1">
      <alignment horizontal="centerContinuous"/>
    </xf>
    <xf numFmtId="2" fontId="2" fillId="64" borderId="13" xfId="0" applyNumberFormat="1" applyFont="1" applyFill="1" applyBorder="1" applyAlignment="1">
      <alignment horizontal="centerContinuous"/>
    </xf>
    <xf numFmtId="2" fontId="2" fillId="64" borderId="20" xfId="0" applyNumberFormat="1" applyFont="1" applyFill="1" applyBorder="1" applyAlignment="1">
      <alignment horizontal="centerContinuous"/>
    </xf>
    <xf numFmtId="20" fontId="0" fillId="0" borderId="0" xfId="0" applyNumberFormat="1" applyAlignment="1">
      <alignment horizontal="center" vertical="center"/>
    </xf>
    <xf numFmtId="170" fontId="6" fillId="0" borderId="62" xfId="0" applyNumberFormat="1" applyFont="1" applyBorder="1" applyAlignment="1">
      <alignment horizontal="center"/>
    </xf>
    <xf numFmtId="0" fontId="0" fillId="2" borderId="94" xfId="0" applyFill="1" applyBorder="1"/>
    <xf numFmtId="0" fontId="4" fillId="0" borderId="56" xfId="0" applyFont="1" applyBorder="1" applyAlignment="1">
      <alignment horizontal="centerContinuous"/>
    </xf>
    <xf numFmtId="0" fontId="0" fillId="10" borderId="3" xfId="0" applyFill="1" applyBorder="1"/>
    <xf numFmtId="0" fontId="0" fillId="2" borderId="7" xfId="0" applyFill="1" applyBorder="1" applyAlignment="1">
      <alignment vertical="center"/>
    </xf>
    <xf numFmtId="0" fontId="0" fillId="2" borderId="7" xfId="0" applyFill="1" applyBorder="1" applyAlignment="1">
      <alignment horizontal="centerContinuous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42" fillId="10" borderId="22" xfId="0" applyFont="1" applyFill="1" applyBorder="1" applyAlignment="1">
      <alignment horizontal="center"/>
    </xf>
    <xf numFmtId="169" fontId="42" fillId="10" borderId="24" xfId="0" applyNumberFormat="1" applyFont="1" applyFill="1" applyBorder="1" applyAlignment="1">
      <alignment horizontal="center"/>
    </xf>
    <xf numFmtId="2" fontId="5" fillId="0" borderId="95" xfId="0" applyNumberFormat="1" applyFont="1" applyBorder="1" applyAlignment="1">
      <alignment horizontal="center"/>
    </xf>
    <xf numFmtId="20" fontId="16" fillId="0" borderId="24" xfId="0" applyNumberFormat="1" applyFont="1" applyBorder="1" applyAlignment="1">
      <alignment horizontal="center"/>
    </xf>
    <xf numFmtId="2" fontId="15" fillId="0" borderId="28" xfId="0" applyNumberFormat="1" applyFont="1" applyBorder="1" applyAlignment="1">
      <alignment horizontal="center"/>
    </xf>
    <xf numFmtId="0" fontId="12" fillId="10" borderId="21" xfId="0" applyFont="1" applyFill="1" applyBorder="1" applyAlignment="1">
      <alignment horizontal="center"/>
    </xf>
    <xf numFmtId="0" fontId="0" fillId="10" borderId="20" xfId="0" applyFill="1" applyBorder="1" applyAlignment="1">
      <alignment vertical="top"/>
    </xf>
    <xf numFmtId="0" fontId="0" fillId="10" borderId="13" xfId="0" applyFill="1" applyBorder="1" applyAlignment="1">
      <alignment vertical="top"/>
    </xf>
    <xf numFmtId="0" fontId="0" fillId="10" borderId="21" xfId="0" applyFill="1" applyBorder="1" applyAlignment="1">
      <alignment vertical="top"/>
    </xf>
    <xf numFmtId="0" fontId="0" fillId="51" borderId="13" xfId="0" applyFill="1" applyBorder="1" applyAlignment="1">
      <alignment horizontal="centerContinuous" vertical="top"/>
    </xf>
    <xf numFmtId="0" fontId="2" fillId="51" borderId="13" xfId="0" applyFont="1" applyFill="1" applyBorder="1" applyAlignment="1">
      <alignment horizontal="centerContinuous" vertical="center"/>
    </xf>
    <xf numFmtId="0" fontId="0" fillId="10" borderId="13" xfId="0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/>
    </xf>
    <xf numFmtId="174" fontId="0" fillId="0" borderId="63" xfId="0" applyNumberFormat="1" applyBorder="1" applyAlignment="1">
      <alignment horizontal="center"/>
    </xf>
    <xf numFmtId="0" fontId="0" fillId="0" borderId="63" xfId="0" applyBorder="1"/>
    <xf numFmtId="164" fontId="2" fillId="0" borderId="0" xfId="0" applyNumberFormat="1" applyFont="1" applyAlignment="1">
      <alignment horizontal="center"/>
    </xf>
    <xf numFmtId="0" fontId="12" fillId="0" borderId="63" xfId="0" applyFont="1" applyBorder="1" applyAlignment="1">
      <alignment horizontal="center" vertical="center"/>
    </xf>
    <xf numFmtId="183" fontId="19" fillId="0" borderId="63" xfId="0" applyNumberFormat="1" applyFont="1" applyBorder="1"/>
    <xf numFmtId="0" fontId="0" fillId="71" borderId="0" xfId="0" applyFill="1"/>
    <xf numFmtId="0" fontId="0" fillId="71" borderId="0" xfId="0" applyFill="1" applyAlignment="1">
      <alignment horizontal="right"/>
    </xf>
    <xf numFmtId="0" fontId="0" fillId="71" borderId="0" xfId="0" applyFill="1" applyAlignment="1">
      <alignment horizontal="center"/>
    </xf>
    <xf numFmtId="0" fontId="2" fillId="71" borderId="0" xfId="0" quotePrefix="1" applyFont="1" applyFill="1" applyAlignment="1">
      <alignment horizontal="right"/>
    </xf>
    <xf numFmtId="191" fontId="4" fillId="0" borderId="29" xfId="0" applyNumberFormat="1" applyFont="1" applyBorder="1" applyAlignment="1">
      <alignment horizontal="centerContinuous"/>
    </xf>
    <xf numFmtId="0" fontId="0" fillId="10" borderId="2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12" fillId="0" borderId="54" xfId="0" applyFont="1" applyBorder="1" applyAlignment="1">
      <alignment horizontal="center"/>
    </xf>
    <xf numFmtId="1" fontId="7" fillId="2" borderId="9" xfId="0" applyNumberFormat="1" applyFont="1" applyFill="1" applyBorder="1" applyAlignment="1">
      <alignment horizontal="center"/>
    </xf>
    <xf numFmtId="164" fontId="7" fillId="2" borderId="0" xfId="0" applyNumberFormat="1" applyFont="1" applyFill="1" applyAlignment="1">
      <alignment horizontal="center" vertical="center"/>
    </xf>
    <xf numFmtId="164" fontId="7" fillId="2" borderId="9" xfId="0" applyNumberFormat="1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14" fontId="8" fillId="0" borderId="5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1" fontId="6" fillId="0" borderId="56" xfId="0" applyNumberFormat="1" applyFont="1" applyBorder="1" applyAlignment="1">
      <alignment horizontal="centerContinuous" vertical="center"/>
    </xf>
    <xf numFmtId="164" fontId="7" fillId="0" borderId="0" xfId="0" applyNumberFormat="1" applyFont="1" applyAlignment="1">
      <alignment horizontal="centerContinuous"/>
    </xf>
    <xf numFmtId="14" fontId="0" fillId="0" borderId="0" xfId="0" applyNumberFormat="1"/>
    <xf numFmtId="168" fontId="6" fillId="2" borderId="62" xfId="0" applyNumberFormat="1" applyFont="1" applyFill="1" applyBorder="1" applyAlignment="1">
      <alignment horizontal="center" vertical="center"/>
    </xf>
    <xf numFmtId="168" fontId="2" fillId="2" borderId="0" xfId="0" applyNumberFormat="1" applyFont="1" applyFill="1"/>
    <xf numFmtId="195" fontId="0" fillId="0" borderId="0" xfId="0" applyNumberFormat="1" applyAlignment="1">
      <alignment horizontal="left"/>
    </xf>
    <xf numFmtId="191" fontId="6" fillId="0" borderId="0" xfId="0" applyNumberFormat="1" applyFont="1"/>
    <xf numFmtId="2" fontId="6" fillId="9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2" fillId="0" borderId="0" xfId="0" quotePrefix="1" applyFont="1" applyAlignment="1">
      <alignment vertical="top"/>
    </xf>
    <xf numFmtId="49" fontId="6" fillId="9" borderId="0" xfId="0" applyNumberFormat="1" applyFont="1" applyFill="1"/>
    <xf numFmtId="0" fontId="2" fillId="70" borderId="0" xfId="0" applyFont="1" applyFill="1"/>
    <xf numFmtId="183" fontId="45" fillId="70" borderId="0" xfId="0" applyNumberFormat="1" applyFont="1" applyFill="1" applyAlignment="1">
      <alignment horizontal="center"/>
    </xf>
    <xf numFmtId="0" fontId="45" fillId="70" borderId="0" xfId="0" applyFont="1" applyFill="1"/>
    <xf numFmtId="192" fontId="67" fillId="70" borderId="0" xfId="0" applyNumberFormat="1" applyFont="1" applyFill="1"/>
    <xf numFmtId="0" fontId="0" fillId="70" borderId="0" xfId="0" applyFill="1"/>
    <xf numFmtId="0" fontId="18" fillId="70" borderId="0" xfId="0" applyFont="1" applyFill="1"/>
    <xf numFmtId="183" fontId="2" fillId="0" borderId="0" xfId="0" applyNumberFormat="1" applyFont="1" applyAlignment="1">
      <alignment horizontal="center"/>
    </xf>
    <xf numFmtId="0" fontId="2" fillId="71" borderId="0" xfId="0" applyFont="1" applyFill="1"/>
    <xf numFmtId="0" fontId="18" fillId="71" borderId="0" xfId="0" applyFont="1" applyFill="1" applyAlignment="1">
      <alignment horizontal="center"/>
    </xf>
    <xf numFmtId="0" fontId="18" fillId="71" borderId="0" xfId="0" applyFont="1" applyFill="1"/>
    <xf numFmtId="49" fontId="73" fillId="71" borderId="0" xfId="0" applyNumberFormat="1" applyFont="1" applyFill="1" applyAlignment="1">
      <alignment horizontal="left" vertical="center"/>
    </xf>
    <xf numFmtId="0" fontId="74" fillId="71" borderId="0" xfId="0" applyFont="1" applyFill="1"/>
    <xf numFmtId="0" fontId="74" fillId="71" borderId="0" xfId="0" applyFont="1" applyFill="1" applyAlignment="1">
      <alignment horizontal="center"/>
    </xf>
    <xf numFmtId="0" fontId="75" fillId="71" borderId="0" xfId="0" applyFont="1" applyFill="1" applyAlignment="1">
      <alignment horizontal="center"/>
    </xf>
    <xf numFmtId="192" fontId="76" fillId="71" borderId="0" xfId="0" applyNumberFormat="1" applyFont="1" applyFill="1" applyAlignment="1">
      <alignment horizontal="center"/>
    </xf>
    <xf numFmtId="20" fontId="75" fillId="71" borderId="0" xfId="0" applyNumberFormat="1" applyFont="1" applyFill="1" applyAlignment="1">
      <alignment horizontal="center"/>
    </xf>
    <xf numFmtId="170" fontId="76" fillId="71" borderId="0" xfId="0" applyNumberFormat="1" applyFont="1" applyFill="1" applyAlignment="1">
      <alignment horizontal="center"/>
    </xf>
    <xf numFmtId="0" fontId="75" fillId="71" borderId="0" xfId="0" applyFont="1" applyFill="1"/>
    <xf numFmtId="192" fontId="76" fillId="71" borderId="0" xfId="0" applyNumberFormat="1" applyFont="1" applyFill="1"/>
    <xf numFmtId="183" fontId="75" fillId="71" borderId="0" xfId="0" applyNumberFormat="1" applyFont="1" applyFill="1" applyAlignment="1">
      <alignment horizontal="center"/>
    </xf>
    <xf numFmtId="0" fontId="75" fillId="71" borderId="0" xfId="0" applyFont="1" applyFill="1" applyAlignment="1">
      <alignment horizontal="left"/>
    </xf>
    <xf numFmtId="192" fontId="76" fillId="71" borderId="0" xfId="0" applyNumberFormat="1" applyFont="1" applyFill="1" applyAlignment="1">
      <alignment horizontal="left"/>
    </xf>
    <xf numFmtId="0" fontId="74" fillId="71" borderId="0" xfId="0" applyFont="1" applyFill="1" applyAlignment="1">
      <alignment horizontal="left"/>
    </xf>
    <xf numFmtId="0" fontId="77" fillId="71" borderId="0" xfId="0" applyFont="1" applyFill="1"/>
    <xf numFmtId="170" fontId="78" fillId="71" borderId="0" xfId="0" applyNumberFormat="1" applyFont="1" applyFill="1" applyAlignment="1">
      <alignment horizontal="center"/>
    </xf>
    <xf numFmtId="0" fontId="47" fillId="71" borderId="0" xfId="0" applyFont="1" applyFill="1"/>
    <xf numFmtId="0" fontId="2" fillId="71" borderId="0" xfId="0" applyFont="1" applyFill="1" applyAlignment="1">
      <alignment horizontal="centerContinuous"/>
    </xf>
    <xf numFmtId="0" fontId="55" fillId="71" borderId="0" xfId="0" applyFont="1" applyFill="1" applyAlignment="1">
      <alignment horizontal="centerContinuous"/>
    </xf>
    <xf numFmtId="0" fontId="18" fillId="71" borderId="0" xfId="0" applyFont="1" applyFill="1" applyAlignment="1">
      <alignment horizontal="centerContinuous"/>
    </xf>
    <xf numFmtId="0" fontId="53" fillId="71" borderId="0" xfId="0" applyFont="1" applyFill="1"/>
    <xf numFmtId="0" fontId="36" fillId="71" borderId="0" xfId="0" applyFont="1" applyFill="1"/>
    <xf numFmtId="0" fontId="54" fillId="71" borderId="0" xfId="0" applyFont="1" applyFill="1" applyAlignment="1">
      <alignment horizontal="center" vertical="center"/>
    </xf>
    <xf numFmtId="186" fontId="71" fillId="71" borderId="0" xfId="0" applyNumberFormat="1" applyFont="1" applyFill="1"/>
    <xf numFmtId="20" fontId="44" fillId="71" borderId="0" xfId="0" applyNumberFormat="1" applyFont="1" applyFill="1"/>
    <xf numFmtId="0" fontId="18" fillId="71" borderId="0" xfId="0" applyFont="1" applyFill="1" applyAlignment="1">
      <alignment horizontal="right"/>
    </xf>
    <xf numFmtId="182" fontId="44" fillId="71" borderId="0" xfId="0" applyNumberFormat="1" applyFont="1" applyFill="1"/>
    <xf numFmtId="0" fontId="79" fillId="71" borderId="0" xfId="0" applyFont="1" applyFill="1" applyAlignment="1">
      <alignment horizontal="center" vertical="center"/>
    </xf>
    <xf numFmtId="0" fontId="75" fillId="71" borderId="0" xfId="0" applyFont="1" applyFill="1" applyAlignment="1">
      <alignment horizontal="center" vertical="center" wrapText="1"/>
    </xf>
    <xf numFmtId="0" fontId="80" fillId="71" borderId="0" xfId="0" applyFont="1" applyFill="1" applyAlignment="1">
      <alignment horizontal="center"/>
    </xf>
    <xf numFmtId="0" fontId="80" fillId="71" borderId="0" xfId="0" applyFont="1" applyFill="1" applyAlignment="1">
      <alignment horizontal="center" vertical="center"/>
    </xf>
    <xf numFmtId="0" fontId="79" fillId="71" borderId="0" xfId="0" applyFont="1" applyFill="1" applyAlignment="1">
      <alignment horizontal="center"/>
    </xf>
    <xf numFmtId="0" fontId="77" fillId="71" borderId="0" xfId="0" applyFont="1" applyFill="1" applyAlignment="1">
      <alignment horizontal="center" vertical="center"/>
    </xf>
    <xf numFmtId="0" fontId="81" fillId="71" borderId="0" xfId="0" applyFont="1" applyFill="1" applyAlignment="1">
      <alignment horizontal="center"/>
    </xf>
    <xf numFmtId="0" fontId="74" fillId="71" borderId="0" xfId="0" quotePrefix="1" applyFont="1" applyFill="1"/>
    <xf numFmtId="184" fontId="74" fillId="71" borderId="0" xfId="0" applyNumberFormat="1" applyFont="1" applyFill="1" applyAlignment="1">
      <alignment horizontal="right" vertical="center"/>
    </xf>
    <xf numFmtId="1" fontId="79" fillId="71" borderId="0" xfId="0" applyNumberFormat="1" applyFont="1" applyFill="1" applyAlignment="1">
      <alignment horizontal="right"/>
    </xf>
    <xf numFmtId="167" fontId="76" fillId="71" borderId="0" xfId="0" applyNumberFormat="1" applyFont="1" applyFill="1" applyAlignment="1">
      <alignment horizontal="right"/>
    </xf>
    <xf numFmtId="173" fontId="82" fillId="71" borderId="0" xfId="0" applyNumberFormat="1" applyFont="1" applyFill="1" applyAlignment="1">
      <alignment horizontal="right" vertical="center"/>
    </xf>
    <xf numFmtId="0" fontId="75" fillId="71" borderId="0" xfId="0" applyFont="1" applyFill="1" applyAlignment="1">
      <alignment horizontal="right" vertical="center"/>
    </xf>
    <xf numFmtId="164" fontId="75" fillId="71" borderId="0" xfId="0" applyNumberFormat="1" applyFont="1" applyFill="1" applyAlignment="1">
      <alignment horizontal="right" vertical="center"/>
    </xf>
    <xf numFmtId="0" fontId="83" fillId="71" borderId="0" xfId="0" applyFont="1" applyFill="1" applyAlignment="1">
      <alignment horizontal="center" vertical="center"/>
    </xf>
    <xf numFmtId="20" fontId="75" fillId="71" borderId="0" xfId="0" applyNumberFormat="1" applyFont="1" applyFill="1"/>
    <xf numFmtId="172" fontId="76" fillId="71" borderId="0" xfId="0" applyNumberFormat="1" applyFont="1" applyFill="1"/>
    <xf numFmtId="173" fontId="69" fillId="0" borderId="0" xfId="0" applyNumberFormat="1" applyFont="1" applyAlignment="1">
      <alignment horizontal="right" vertical="center"/>
    </xf>
    <xf numFmtId="0" fontId="44" fillId="0" borderId="0" xfId="0" applyFont="1" applyAlignment="1">
      <alignment horizontal="right" vertical="center"/>
    </xf>
    <xf numFmtId="164" fontId="44" fillId="0" borderId="0" xfId="0" applyNumberFormat="1" applyFont="1" applyAlignment="1">
      <alignment horizontal="right" vertical="center"/>
    </xf>
    <xf numFmtId="0" fontId="70" fillId="0" borderId="0" xfId="0" applyFont="1" applyAlignment="1">
      <alignment horizontal="center" vertical="center"/>
    </xf>
    <xf numFmtId="0" fontId="19" fillId="0" borderId="63" xfId="0" quotePrefix="1" applyFont="1" applyBorder="1"/>
    <xf numFmtId="186" fontId="0" fillId="0" borderId="0" xfId="0" applyNumberFormat="1" applyAlignment="1">
      <alignment horizontal="left"/>
    </xf>
    <xf numFmtId="0" fontId="84" fillId="71" borderId="0" xfId="0" applyFont="1" applyFill="1" applyAlignment="1">
      <alignment horizontal="left" vertical="center" indent="15"/>
    </xf>
    <xf numFmtId="187" fontId="74" fillId="71" borderId="0" xfId="0" applyNumberFormat="1" applyFont="1" applyFill="1"/>
    <xf numFmtId="0" fontId="85" fillId="0" borderId="0" xfId="43" applyFill="1" applyBorder="1" applyAlignment="1" applyProtection="1">
      <alignment horizontal="left" vertical="center"/>
    </xf>
    <xf numFmtId="167" fontId="4" fillId="0" borderId="29" xfId="0" applyNumberFormat="1" applyFont="1" applyBorder="1" applyAlignment="1">
      <alignment horizontal="centerContinuous"/>
    </xf>
    <xf numFmtId="17" fontId="0" fillId="9" borderId="0" xfId="0" applyNumberFormat="1" applyFill="1"/>
    <xf numFmtId="9" fontId="0" fillId="72" borderId="63" xfId="0" applyNumberFormat="1" applyFill="1" applyBorder="1"/>
    <xf numFmtId="1" fontId="6" fillId="72" borderId="63" xfId="0" applyNumberFormat="1" applyFont="1" applyFill="1" applyBorder="1" applyAlignment="1">
      <alignment horizontal="center"/>
    </xf>
    <xf numFmtId="0" fontId="66" fillId="63" borderId="0" xfId="0" applyFont="1" applyFill="1" applyAlignment="1">
      <alignment horizontal="center"/>
    </xf>
    <xf numFmtId="0" fontId="67" fillId="63" borderId="0" xfId="0" applyFont="1" applyFill="1" applyAlignment="1">
      <alignment horizontal="center"/>
    </xf>
    <xf numFmtId="0" fontId="45" fillId="63" borderId="0" xfId="0" applyFont="1" applyFill="1" applyAlignment="1">
      <alignment horizontal="center"/>
    </xf>
    <xf numFmtId="184" fontId="68" fillId="63" borderId="0" xfId="0" applyNumberFormat="1" applyFont="1" applyFill="1" applyAlignment="1" applyProtection="1">
      <alignment horizontal="left" vertical="top" indent="3"/>
      <protection locked="0"/>
    </xf>
    <xf numFmtId="0" fontId="2" fillId="63" borderId="0" xfId="0" applyFont="1" applyFill="1"/>
    <xf numFmtId="9" fontId="0" fillId="7" borderId="63" xfId="0" applyNumberFormat="1" applyFill="1" applyBorder="1" applyAlignment="1">
      <alignment horizontal="center"/>
    </xf>
    <xf numFmtId="0" fontId="2" fillId="73" borderId="63" xfId="0" applyFont="1" applyFill="1" applyBorder="1" applyAlignment="1">
      <alignment horizontal="center"/>
    </xf>
    <xf numFmtId="0" fontId="0" fillId="73" borderId="63" xfId="0" applyFill="1" applyBorder="1" applyAlignment="1">
      <alignment horizontal="center"/>
    </xf>
    <xf numFmtId="0" fontId="0" fillId="73" borderId="63" xfId="0" quotePrefix="1" applyFill="1" applyBorder="1" applyAlignment="1">
      <alignment horizontal="center"/>
    </xf>
    <xf numFmtId="1" fontId="0" fillId="73" borderId="58" xfId="0" quotePrefix="1" applyNumberFormat="1" applyFill="1" applyBorder="1" applyAlignment="1">
      <alignment horizontal="center"/>
    </xf>
    <xf numFmtId="2" fontId="0" fillId="73" borderId="63" xfId="0" applyNumberFormat="1" applyFill="1" applyBorder="1" applyAlignment="1">
      <alignment horizontal="center"/>
    </xf>
    <xf numFmtId="1" fontId="0" fillId="73" borderId="63" xfId="0" applyNumberFormat="1" applyFill="1" applyBorder="1" applyAlignment="1">
      <alignment horizontal="center"/>
    </xf>
    <xf numFmtId="1" fontId="0" fillId="73" borderId="10" xfId="0" applyNumberFormat="1" applyFill="1" applyBorder="1" applyAlignment="1">
      <alignment horizontal="center"/>
    </xf>
    <xf numFmtId="1" fontId="0" fillId="73" borderId="59" xfId="0" applyNumberFormat="1" applyFill="1" applyBorder="1" applyAlignment="1">
      <alignment horizontal="center"/>
    </xf>
    <xf numFmtId="9" fontId="0" fillId="74" borderId="63" xfId="0" applyNumberFormat="1" applyFill="1" applyBorder="1"/>
    <xf numFmtId="1" fontId="6" fillId="74" borderId="63" xfId="0" applyNumberFormat="1" applyFont="1" applyFill="1" applyBorder="1" applyAlignment="1">
      <alignment horizontal="center"/>
    </xf>
    <xf numFmtId="172" fontId="6" fillId="0" borderId="62" xfId="0" applyNumberFormat="1" applyFont="1" applyBorder="1" applyAlignment="1">
      <alignment horizontal="center" vertical="center"/>
    </xf>
    <xf numFmtId="0" fontId="2" fillId="71" borderId="0" xfId="0" quotePrefix="1" applyFont="1" applyFill="1" applyAlignment="1">
      <alignment vertical="top"/>
    </xf>
    <xf numFmtId="2" fontId="18" fillId="50" borderId="20" xfId="0" applyNumberFormat="1" applyFont="1" applyFill="1" applyBorder="1" applyAlignment="1">
      <alignment horizontal="center" vertical="center"/>
    </xf>
    <xf numFmtId="2" fontId="0" fillId="50" borderId="13" xfId="0" applyNumberFormat="1" applyFill="1" applyBorder="1" applyAlignment="1">
      <alignment horizontal="center" vertical="center"/>
    </xf>
    <xf numFmtId="2" fontId="18" fillId="50" borderId="13" xfId="0" applyNumberFormat="1" applyFont="1" applyFill="1" applyBorder="1" applyAlignment="1">
      <alignment horizontal="center" vertical="center"/>
    </xf>
    <xf numFmtId="2" fontId="18" fillId="50" borderId="21" xfId="0" applyNumberFormat="1" applyFont="1" applyFill="1" applyBorder="1" applyAlignment="1">
      <alignment horizontal="center" vertical="center"/>
    </xf>
    <xf numFmtId="2" fontId="18" fillId="49" borderId="20" xfId="0" applyNumberFormat="1" applyFont="1" applyFill="1" applyBorder="1" applyAlignment="1">
      <alignment horizontal="center" vertical="center"/>
    </xf>
    <xf numFmtId="2" fontId="18" fillId="49" borderId="13" xfId="0" applyNumberFormat="1" applyFont="1" applyFill="1" applyBorder="1" applyAlignment="1">
      <alignment horizontal="center" vertical="center"/>
    </xf>
    <xf numFmtId="2" fontId="18" fillId="49" borderId="21" xfId="0" applyNumberFormat="1" applyFont="1" applyFill="1" applyBorder="1" applyAlignment="1">
      <alignment horizontal="center" vertical="center"/>
    </xf>
    <xf numFmtId="2" fontId="18" fillId="57" borderId="13" xfId="0" applyNumberFormat="1" applyFont="1" applyFill="1" applyBorder="1" applyAlignment="1">
      <alignment horizontal="center" vertical="center"/>
    </xf>
    <xf numFmtId="2" fontId="18" fillId="57" borderId="20" xfId="0" applyNumberFormat="1" applyFont="1" applyFill="1" applyBorder="1" applyAlignment="1">
      <alignment horizontal="center" vertical="center"/>
    </xf>
    <xf numFmtId="2" fontId="18" fillId="57" borderId="2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61" fillId="9" borderId="0" xfId="0" applyFont="1" applyFill="1" applyAlignment="1">
      <alignment horizontal="center"/>
    </xf>
    <xf numFmtId="0" fontId="61" fillId="68" borderId="0" xfId="0" applyFont="1" applyFill="1" applyAlignment="1">
      <alignment horizontal="center"/>
    </xf>
    <xf numFmtId="0" fontId="61" fillId="13" borderId="0" xfId="0" applyFont="1" applyFill="1" applyAlignment="1">
      <alignment horizontal="center"/>
    </xf>
    <xf numFmtId="0" fontId="61" fillId="64" borderId="0" xfId="0" applyFont="1" applyFill="1" applyAlignment="1">
      <alignment horizontal="center"/>
    </xf>
    <xf numFmtId="0" fontId="61" fillId="64" borderId="0" xfId="0" applyFont="1" applyFill="1" applyAlignment="1">
      <alignment horizontal="centerContinuous"/>
    </xf>
    <xf numFmtId="0" fontId="61" fillId="66" borderId="0" xfId="0" applyFont="1" applyFill="1" applyAlignment="1">
      <alignment horizontal="center" vertical="center"/>
    </xf>
    <xf numFmtId="0" fontId="0" fillId="0" borderId="69" xfId="0" applyBorder="1"/>
    <xf numFmtId="1" fontId="0" fillId="0" borderId="69" xfId="0" applyNumberFormat="1" applyBorder="1"/>
    <xf numFmtId="0" fontId="61" fillId="13" borderId="0" xfId="0" applyFont="1" applyFill="1" applyAlignment="1">
      <alignment horizontal="centerContinuous"/>
    </xf>
    <xf numFmtId="17" fontId="4" fillId="0" borderId="56" xfId="0" quotePrefix="1" applyNumberFormat="1" applyFont="1" applyBorder="1" applyAlignment="1">
      <alignment horizontal="centerContinuous"/>
    </xf>
    <xf numFmtId="0" fontId="61" fillId="12" borderId="0" xfId="0" applyFont="1" applyFill="1" applyAlignment="1">
      <alignment horizontal="center"/>
    </xf>
    <xf numFmtId="49" fontId="0" fillId="0" borderId="0" xfId="0" applyNumberFormat="1" applyAlignment="1">
      <alignment horizontal="centerContinuous"/>
    </xf>
    <xf numFmtId="0" fontId="1" fillId="9" borderId="34" xfId="0" applyFont="1" applyFill="1" applyBorder="1" applyAlignment="1">
      <alignment horizontal="centerContinuous"/>
    </xf>
    <xf numFmtId="16" fontId="1" fillId="60" borderId="31" xfId="0" quotePrefix="1" applyNumberFormat="1" applyFont="1" applyFill="1" applyBorder="1" applyAlignment="1">
      <alignment horizontal="center"/>
    </xf>
    <xf numFmtId="0" fontId="1" fillId="0" borderId="0" xfId="0" applyFont="1" applyAlignment="1">
      <alignment horizontal="centerContinuous"/>
    </xf>
    <xf numFmtId="0" fontId="1" fillId="0" borderId="0" xfId="0" applyFont="1" applyAlignment="1">
      <alignment horizontal="center"/>
    </xf>
    <xf numFmtId="7" fontId="1" fillId="0" borderId="0" xfId="46" applyNumberFormat="1" applyFont="1" applyBorder="1" applyAlignment="1">
      <alignment horizontal="center"/>
    </xf>
    <xf numFmtId="0" fontId="1" fillId="10" borderId="65" xfId="0" applyFont="1" applyFill="1" applyBorder="1"/>
    <xf numFmtId="7" fontId="1" fillId="0" borderId="30" xfId="46" applyNumberFormat="1" applyFont="1" applyBorder="1" applyAlignment="1">
      <alignment vertical="center"/>
    </xf>
    <xf numFmtId="0" fontId="1" fillId="0" borderId="31" xfId="0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35" xfId="0" applyBorder="1" applyAlignment="1">
      <alignment horizontal="center" vertical="center"/>
    </xf>
    <xf numFmtId="20" fontId="0" fillId="0" borderId="0" xfId="0" applyNumberFormat="1" applyAlignment="1">
      <alignment horizontal="left"/>
    </xf>
    <xf numFmtId="2" fontId="1" fillId="69" borderId="22" xfId="0" applyNumberFormat="1" applyFont="1" applyFill="1" applyBorder="1" applyAlignment="1">
      <alignment horizontal="center"/>
    </xf>
    <xf numFmtId="0" fontId="12" fillId="9" borderId="65" xfId="0" applyFont="1" applyFill="1" applyBorder="1" applyAlignment="1">
      <alignment horizontal="center" vertical="center"/>
    </xf>
    <xf numFmtId="0" fontId="89" fillId="0" borderId="0" xfId="0" quotePrefix="1" applyFont="1"/>
    <xf numFmtId="14" fontId="4" fillId="0" borderId="96" xfId="0" applyNumberFormat="1" applyFont="1" applyBorder="1" applyAlignment="1">
      <alignment horizontal="centerContinuous"/>
    </xf>
    <xf numFmtId="165" fontId="9" fillId="75" borderId="62" xfId="0" applyNumberFormat="1" applyFont="1" applyFill="1" applyBorder="1" applyAlignment="1">
      <alignment horizontal="center"/>
    </xf>
    <xf numFmtId="164" fontId="17" fillId="75" borderId="62" xfId="0" applyNumberFormat="1" applyFont="1" applyFill="1" applyBorder="1" applyAlignment="1">
      <alignment horizontal="center"/>
    </xf>
    <xf numFmtId="0" fontId="18" fillId="71" borderId="0" xfId="0" applyFont="1" applyFill="1" applyAlignment="1">
      <alignment horizontal="left" indent="10"/>
    </xf>
    <xf numFmtId="0" fontId="18" fillId="71" borderId="0" xfId="0" applyFont="1" applyFill="1" applyAlignment="1">
      <alignment horizontal="left" indent="13"/>
    </xf>
    <xf numFmtId="0" fontId="18" fillId="71" borderId="0" xfId="0" applyFont="1" applyFill="1" applyAlignment="1">
      <alignment horizontal="left" indent="15"/>
    </xf>
    <xf numFmtId="0" fontId="18" fillId="71" borderId="0" xfId="0" applyFont="1" applyFill="1" applyAlignment="1">
      <alignment horizontal="left" indent="14"/>
    </xf>
    <xf numFmtId="0" fontId="18" fillId="71" borderId="0" xfId="0" applyFont="1" applyFill="1" applyAlignment="1">
      <alignment horizontal="left" indent="11"/>
    </xf>
    <xf numFmtId="170" fontId="62" fillId="0" borderId="62" xfId="0" applyNumberFormat="1" applyFont="1" applyBorder="1" applyAlignment="1">
      <alignment horizontal="center"/>
    </xf>
    <xf numFmtId="10" fontId="0" fillId="73" borderId="63" xfId="0" quotePrefix="1" applyNumberFormat="1" applyFill="1" applyBorder="1" applyAlignment="1">
      <alignment horizontal="center"/>
    </xf>
    <xf numFmtId="10" fontId="0" fillId="73" borderId="63" xfId="0" applyNumberFormat="1" applyFill="1" applyBorder="1" applyAlignment="1">
      <alignment horizontal="center"/>
    </xf>
    <xf numFmtId="10" fontId="0" fillId="74" borderId="63" xfId="0" applyNumberFormat="1" applyFill="1" applyBorder="1" applyAlignment="1">
      <alignment horizontal="center"/>
    </xf>
    <xf numFmtId="0" fontId="12" fillId="58" borderId="32" xfId="0" applyFont="1" applyFill="1" applyBorder="1" applyAlignment="1">
      <alignment horizontal="center" vertical="center"/>
    </xf>
    <xf numFmtId="0" fontId="12" fillId="58" borderId="79" xfId="0" applyFont="1" applyFill="1" applyBorder="1" applyAlignment="1">
      <alignment horizontal="center" vertical="center"/>
    </xf>
    <xf numFmtId="14" fontId="8" fillId="0" borderId="56" xfId="0" applyNumberFormat="1" applyFont="1" applyBorder="1" applyAlignment="1">
      <alignment horizontal="center"/>
    </xf>
    <xf numFmtId="14" fontId="8" fillId="0" borderId="6" xfId="0" applyNumberFormat="1" applyFont="1" applyBorder="1" applyAlignment="1">
      <alignment horizontal="center"/>
    </xf>
    <xf numFmtId="164" fontId="86" fillId="10" borderId="91" xfId="0" quotePrefix="1" applyNumberFormat="1" applyFont="1" applyFill="1" applyBorder="1" applyAlignment="1">
      <alignment horizontal="center" vertical="center"/>
    </xf>
    <xf numFmtId="164" fontId="86" fillId="10" borderId="89" xfId="0" quotePrefix="1" applyNumberFormat="1" applyFont="1" applyFill="1" applyBorder="1" applyAlignment="1">
      <alignment horizontal="center" vertical="center"/>
    </xf>
    <xf numFmtId="0" fontId="86" fillId="10" borderId="91" xfId="0" quotePrefix="1" applyFont="1" applyFill="1" applyBorder="1" applyAlignment="1">
      <alignment horizontal="center" vertical="center"/>
    </xf>
    <xf numFmtId="0" fontId="86" fillId="10" borderId="89" xfId="0" quotePrefix="1" applyFont="1" applyFill="1" applyBorder="1" applyAlignment="1">
      <alignment horizontal="center" vertical="center"/>
    </xf>
    <xf numFmtId="188" fontId="86" fillId="10" borderId="91" xfId="0" quotePrefix="1" applyNumberFormat="1" applyFont="1" applyFill="1" applyBorder="1" applyAlignment="1">
      <alignment horizontal="center" vertical="center"/>
    </xf>
    <xf numFmtId="188" fontId="86" fillId="10" borderId="88" xfId="0" quotePrefix="1" applyNumberFormat="1" applyFont="1" applyFill="1" applyBorder="1" applyAlignment="1">
      <alignment horizontal="center" vertical="center"/>
    </xf>
    <xf numFmtId="187" fontId="86" fillId="10" borderId="91" xfId="0" quotePrefix="1" applyNumberFormat="1" applyFont="1" applyFill="1" applyBorder="1" applyAlignment="1">
      <alignment horizontal="center" vertical="center"/>
    </xf>
    <xf numFmtId="187" fontId="86" fillId="10" borderId="88" xfId="0" quotePrefix="1" applyNumberFormat="1" applyFont="1" applyFill="1" applyBorder="1" applyAlignment="1">
      <alignment horizontal="center" vertical="center"/>
    </xf>
    <xf numFmtId="164" fontId="86" fillId="10" borderId="88" xfId="0" quotePrefix="1" applyNumberFormat="1" applyFont="1" applyFill="1" applyBorder="1" applyAlignment="1">
      <alignment horizontal="center" vertical="center"/>
    </xf>
    <xf numFmtId="189" fontId="86" fillId="10" borderId="91" xfId="0" quotePrefix="1" applyNumberFormat="1" applyFont="1" applyFill="1" applyBorder="1" applyAlignment="1">
      <alignment horizontal="center" vertical="center"/>
    </xf>
    <xf numFmtId="189" fontId="86" fillId="10" borderId="88" xfId="0" quotePrefix="1" applyNumberFormat="1" applyFont="1" applyFill="1" applyBorder="1" applyAlignment="1">
      <alignment horizontal="center" vertical="center"/>
    </xf>
    <xf numFmtId="189" fontId="86" fillId="10" borderId="89" xfId="0" quotePrefix="1" applyNumberFormat="1" applyFont="1" applyFill="1" applyBorder="1" applyAlignment="1">
      <alignment horizontal="center" vertical="center"/>
    </xf>
    <xf numFmtId="190" fontId="74" fillId="71" borderId="0" xfId="0" applyNumberFormat="1" applyFont="1" applyFill="1" applyAlignment="1">
      <alignment horizontal="center"/>
    </xf>
    <xf numFmtId="49" fontId="73" fillId="71" borderId="0" xfId="0" applyNumberFormat="1" applyFont="1" applyFill="1" applyAlignment="1">
      <alignment horizontal="center" vertical="center"/>
    </xf>
    <xf numFmtId="170" fontId="2" fillId="0" borderId="0" xfId="0" applyNumberFormat="1" applyFont="1" applyAlignment="1">
      <alignment horizontal="left"/>
    </xf>
    <xf numFmtId="0" fontId="2" fillId="70" borderId="0" xfId="0" applyFont="1" applyFill="1" applyAlignment="1">
      <alignment horizontal="center"/>
    </xf>
  </cellXfs>
  <cellStyles count="47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Entrée" xfId="29" builtinId="20" customBuiltin="1"/>
    <cellStyle name="Insatisfaisant" xfId="30" builtinId="27" customBuiltin="1"/>
    <cellStyle name="Lien hypertexte" xfId="31" builtinId="8" hidden="1"/>
    <cellStyle name="Lien hypertexte" xfId="43" builtinId="8"/>
    <cellStyle name="Monétaire 2" xfId="46" xr:uid="{00000000-0005-0000-0000-000020000000}"/>
    <cellStyle name="Neutre" xfId="32" builtinId="28" customBuiltin="1"/>
    <cellStyle name="Normal" xfId="0" builtinId="0" customBuiltin="1"/>
    <cellStyle name="Normal 627" xfId="44" xr:uid="{00000000-0005-0000-0000-000023000000}"/>
    <cellStyle name="Normal 631" xfId="45" xr:uid="{00000000-0005-0000-0000-000024000000}"/>
    <cellStyle name="Note" xfId="28" builtinId="10" customBuiltin="1"/>
    <cellStyle name="Satisfaisant" xfId="33" builtinId="26" customBuiltin="1"/>
    <cellStyle name="Sortie" xfId="34" builtinId="21" customBuiltin="1"/>
    <cellStyle name="Texte explicatif" xfId="35" builtinId="53" customBuiltin="1"/>
    <cellStyle name="Titre" xfId="36" builtinId="15" customBuiltin="1"/>
    <cellStyle name="Titre 1" xfId="37" builtinId="16" customBuiltin="1"/>
    <cellStyle name="Titre 2" xfId="38" builtinId="17" customBuiltin="1"/>
    <cellStyle name="Titre 3" xfId="39" builtinId="18" customBuiltin="1"/>
    <cellStyle name="Titre 4" xfId="40" builtinId="19" customBuiltin="1"/>
    <cellStyle name="Total" xfId="41" builtinId="25" customBuiltin="1"/>
    <cellStyle name="Vérification" xfId="42" builtinId="23" customBuiltin="1"/>
  </cellStyles>
  <dxfs count="28"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00B0F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FF"/>
      <color rgb="FF66FFFF"/>
      <color rgb="FF003399"/>
      <color rgb="FFCCFFCC"/>
      <color rgb="FF1E4682"/>
      <color rgb="FFCCFF33"/>
      <color rgb="FF0066FF"/>
      <color rgb="FFFFFF99"/>
      <color rgb="FF66CCFF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03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4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40000"/>
                </a:srgbClr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4A08-44B4-9032-3941A2A09393}"/>
              </c:ext>
            </c:extLst>
          </c:dPt>
          <c:val>
            <c:numRef>
              <c:f>Choix!$E$12</c:f>
              <c:numCache>
                <c:formatCode>0</c:formatCode>
                <c:ptCount val="1"/>
                <c:pt idx="0">
                  <c:v>15.228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08-44B4-9032-3941A2A09393}"/>
            </c:ext>
          </c:extLst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60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4-4A08-44B4-9032-3941A2A09393}"/>
              </c:ext>
            </c:extLst>
          </c:dPt>
          <c:val>
            <c:numRef>
              <c:f>Choix!$E$11</c:f>
              <c:numCache>
                <c:formatCode>0</c:formatCode>
                <c:ptCount val="1"/>
                <c:pt idx="0">
                  <c:v>24.771999999999998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08-44B4-9032-3941A2A09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69829120"/>
        <c:axId val="169830656"/>
        <c:axId val="0"/>
      </c:bar3DChart>
      <c:catAx>
        <c:axId val="169829120"/>
        <c:scaling>
          <c:orientation val="minMax"/>
        </c:scaling>
        <c:delete val="1"/>
        <c:axPos val="t"/>
        <c:majorTickMark val="out"/>
        <c:minorTickMark val="none"/>
        <c:tickLblPos val="none"/>
        <c:crossAx val="169830656"/>
        <c:crosses val="autoZero"/>
        <c:auto val="1"/>
        <c:lblAlgn val="ctr"/>
        <c:lblOffset val="100"/>
        <c:noMultiLvlLbl val="0"/>
      </c:catAx>
      <c:valAx>
        <c:axId val="169830656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6982912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76200" cap="sq" cmpd="thinThick">
      <a:noFill/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Choix!$I$37</c:f>
              <c:numCache>
                <c:formatCode>General" C°"</c:formatCode>
                <c:ptCount val="1"/>
                <c:pt idx="0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EF-47C0-A28B-50F8230C1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2860416"/>
        <c:axId val="202861952"/>
      </c:barChart>
      <c:catAx>
        <c:axId val="202860416"/>
        <c:scaling>
          <c:orientation val="minMax"/>
        </c:scaling>
        <c:delete val="1"/>
        <c:axPos val="b"/>
        <c:majorTickMark val="out"/>
        <c:minorTickMark val="none"/>
        <c:tickLblPos val="none"/>
        <c:crossAx val="202861952"/>
        <c:crossesAt val="-20"/>
        <c:auto val="1"/>
        <c:lblAlgn val="ctr"/>
        <c:lblOffset val="50"/>
        <c:noMultiLvlLbl val="0"/>
      </c:catAx>
      <c:valAx>
        <c:axId val="20286195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&quot; C°&quot;" sourceLinked="1"/>
        <c:majorTickMark val="in"/>
        <c:minorTickMark val="in"/>
        <c:tickLblPos val="none"/>
        <c:crossAx val="2028604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70706289301241"/>
          <c:y val="5.3451491995234933E-2"/>
          <c:w val="0.5220647419072576"/>
          <c:h val="0.918954005288086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80FF"/>
            </a:solidFill>
          </c:spPr>
          <c:invertIfNegative val="0"/>
          <c:val>
            <c:numRef>
              <c:f>Choix!$G$37</c:f>
              <c:numCache>
                <c:formatCode>General" C°"</c:formatCode>
                <c:ptCount val="1"/>
                <c:pt idx="0">
                  <c:v>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28-4F94-8C84-4062FC40D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2889856"/>
        <c:axId val="202903936"/>
      </c:barChart>
      <c:catAx>
        <c:axId val="202889856"/>
        <c:scaling>
          <c:orientation val="minMax"/>
        </c:scaling>
        <c:delete val="1"/>
        <c:axPos val="b"/>
        <c:majorTickMark val="out"/>
        <c:minorTickMark val="none"/>
        <c:tickLblPos val="none"/>
        <c:crossAx val="202903936"/>
        <c:crossesAt val="-20"/>
        <c:auto val="1"/>
        <c:lblAlgn val="ctr"/>
        <c:lblOffset val="50"/>
        <c:noMultiLvlLbl val="0"/>
      </c:catAx>
      <c:valAx>
        <c:axId val="2029039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&quot; C°&quot;" sourceLinked="1"/>
        <c:majorTickMark val="in"/>
        <c:minorTickMark val="in"/>
        <c:tickLblPos val="none"/>
        <c:crossAx val="2028898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742283110339885E-2"/>
          <c:y val="1.9138521734241055E-2"/>
          <c:w val="0.93899886668861299"/>
          <c:h val="0.9486236628773856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4E2D-45BB-8673-B3260365EB00}"/>
              </c:ext>
            </c:extLst>
          </c:dPt>
          <c:val>
            <c:numRef>
              <c:f>Choix!$L$9:$L$11</c:f>
              <c:numCache>
                <c:formatCode>hh:mm" h"</c:formatCode>
                <c:ptCount val="3"/>
                <c:pt idx="0" formatCode="h:mm">
                  <c:v>0</c:v>
                </c:pt>
                <c:pt idx="1">
                  <c:v>0.23194444444444445</c:v>
                </c:pt>
                <c:pt idx="2" formatCode="h:mm">
                  <c:v>0.68472222222222223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2D-45BB-8673-B3260365E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3380758807591"/>
          <c:y val="0.19197086720867157"/>
          <c:w val="0.62913651761517886"/>
          <c:h val="0.6291365176151788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4740-4894-A810-8842A9EAAB38}"/>
              </c:ext>
            </c:extLst>
          </c:dPt>
          <c:val>
            <c:numRef>
              <c:f>Choix!$Q$9:$Q$11</c:f>
              <c:numCache>
                <c:formatCode>0</c:formatCode>
                <c:ptCount val="3"/>
                <c:pt idx="0">
                  <c:v>33.200000000000003</c:v>
                </c:pt>
                <c:pt idx="1">
                  <c:v>2</c:v>
                </c:pt>
                <c:pt idx="2">
                  <c:v>96.8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40-4894-A810-8842A9EAA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048683449143479E-2"/>
          <c:y val="5.5085767408239915E-2"/>
          <c:w val="0.88415657546116777"/>
          <c:h val="0.89037204612078891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E81D-49E3-889E-0DA432A50946}"/>
              </c:ext>
            </c:extLst>
          </c:dPt>
          <c:val>
            <c:numRef>
              <c:f>Choix!$Q$15:$Q$17</c:f>
              <c:numCache>
                <c:formatCode>0</c:formatCode>
                <c:ptCount val="3"/>
                <c:pt idx="0">
                  <c:v>7.6177777777777562</c:v>
                </c:pt>
                <c:pt idx="1">
                  <c:v>2</c:v>
                </c:pt>
                <c:pt idx="2">
                  <c:v>122.38222222222224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1D-49E3-889E-0DA432A50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813313008130159"/>
          <c:y val="0.19573781394941805"/>
          <c:w val="0.63093529810298254"/>
          <c:h val="0.65197199614947521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C06E-4EB3-B55F-83CEC942DC20}"/>
              </c:ext>
            </c:extLst>
          </c:dPt>
          <c:val>
            <c:numRef>
              <c:f>Choix!$Q$26:$Q$28</c:f>
              <c:numCache>
                <c:formatCode>0</c:formatCode>
                <c:ptCount val="3"/>
                <c:pt idx="0">
                  <c:v>89</c:v>
                </c:pt>
                <c:pt idx="1">
                  <c:v>2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6E-4EB3-B55F-83CEC942D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184084546947462E-2"/>
          <c:y val="4.1270143226263004E-2"/>
          <c:w val="0.84000924250857567"/>
          <c:h val="0.82206033512334387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33CC33"/>
              </a:solidFill>
            </c:spPr>
            <c:extLst>
              <c:ext xmlns:c16="http://schemas.microsoft.com/office/drawing/2014/chart" uri="{C3380CC4-5D6E-409C-BE32-E72D297353CC}">
                <c16:uniqueId val="{00000001-88CB-48C2-9DA6-C710378CB14E}"/>
              </c:ext>
            </c:extLst>
          </c:dPt>
          <c:val>
            <c:numRef>
              <c:f>Choix!$Q$32:$Q$34</c:f>
              <c:numCache>
                <c:formatCode>0</c:formatCode>
                <c:ptCount val="3"/>
                <c:pt idx="0">
                  <c:v>91.406993006993005</c:v>
                </c:pt>
                <c:pt idx="1">
                  <c:v>2</c:v>
                </c:pt>
                <c:pt idx="2">
                  <c:v>41.593006993006995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CB-48C2-9DA6-C710378CB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011584758801899E-2"/>
          <c:y val="4.1270143226263004E-2"/>
          <c:w val="0.93945660240745754"/>
          <c:h val="0.952596554959568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84FB-4ED3-ABDB-5FE0DDC408CF}"/>
              </c:ext>
            </c:extLst>
          </c:dPt>
          <c:val>
            <c:numRef>
              <c:f>Choix!$Q$37:$Q$39</c:f>
              <c:numCache>
                <c:formatCode>0</c:formatCode>
                <c:ptCount val="3"/>
                <c:pt idx="0">
                  <c:v>82</c:v>
                </c:pt>
                <c:pt idx="1">
                  <c:v>2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FB-4ED3-ABDB-5FE0DDC40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591699735449826"/>
          <c:y val="0.15847817460317459"/>
          <c:w val="0.66168882275132446"/>
          <c:h val="0.66168882275132446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50793650793694E-2"/>
          <c:y val="6.4188492063492072E-2"/>
          <c:w val="0.78856547619047801"/>
          <c:h val="0.7885654761904780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4E37-42D6-9588-439F5754AEC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4E37-42D6-9588-439F5754AEC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4E37-42D6-9588-439F5754AECD}"/>
              </c:ext>
            </c:extLst>
          </c:dPt>
          <c:val>
            <c:numRef>
              <c:f>Choix!$L$30:$L$32</c:f>
              <c:numCache>
                <c:formatCode>General</c:formatCode>
                <c:ptCount val="3"/>
                <c:pt idx="0" formatCode="0.0">
                  <c:v>82</c:v>
                </c:pt>
                <c:pt idx="1">
                  <c:v>3</c:v>
                </c:pt>
                <c:pt idx="2" formatCode="0.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E37-42D6-9588-439F5754A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604163876787582E-2"/>
          <c:y val="1.7581536485154547E-2"/>
          <c:w val="0.95302895961534262"/>
          <c:h val="0.957050178854225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A739-4CF2-B9AA-8EE6209D64A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3-A739-4CF2-B9AA-8EE6209D64A8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A739-4CF2-B9AA-8EE6209D64A8}"/>
              </c:ext>
            </c:extLst>
          </c:dPt>
          <c:val>
            <c:numRef>
              <c:f>Choix!$L$39:$L$41</c:f>
              <c:numCache>
                <c:formatCode>General</c:formatCode>
                <c:ptCount val="3"/>
                <c:pt idx="0" formatCode="0.0">
                  <c:v>66</c:v>
                </c:pt>
                <c:pt idx="1">
                  <c:v>3</c:v>
                </c:pt>
                <c:pt idx="2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739-4CF2-B9AA-8EE6209D6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84"/>
          <c:h val="0.73942509320209482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E80B-455C-AF72-B149D3D575D1}"/>
              </c:ext>
            </c:extLst>
          </c:dPt>
          <c:val>
            <c:numRef>
              <c:f>Choix!$V$30:$V$32</c:f>
              <c:numCache>
                <c:formatCode>hh:mm" h"</c:formatCode>
                <c:ptCount val="3"/>
                <c:pt idx="0" formatCode="h:mm">
                  <c:v>0</c:v>
                </c:pt>
                <c:pt idx="1">
                  <c:v>0</c:v>
                </c:pt>
                <c:pt idx="2" formatCode="h:mm">
                  <c:v>0.91666666666666663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0B-455C-AF72-B149D3D57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08076182630449"/>
          <c:y val="0.13174034262217663"/>
          <c:w val="0.75688267137994569"/>
          <c:h val="0.76272794119435394"/>
        </c:manualLayout>
      </c:layout>
      <c:doughnutChart>
        <c:varyColors val="1"/>
        <c:ser>
          <c:idx val="0"/>
          <c:order val="0"/>
          <c:spPr>
            <a:noFill/>
            <a:ln w="6350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6350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6081-42F9-91D6-D6C865DBBC58}"/>
              </c:ext>
            </c:extLst>
          </c:dPt>
          <c:val>
            <c:numRef>
              <c:f>Choix!$V$36:$V$38</c:f>
              <c:numCache>
                <c:formatCode>General" kw"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81-42F9-91D6-D6C865DBB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Janvier_2018!$AA$7</c:f>
              <c:numCache>
                <c:formatCode>0.0\ "°C"</c:formatCode>
                <c:ptCount val="1"/>
                <c:pt idx="0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BB-41AD-A6B6-5C005B6FB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53617664"/>
        <c:axId val="253619200"/>
      </c:barChart>
      <c:catAx>
        <c:axId val="253617664"/>
        <c:scaling>
          <c:orientation val="minMax"/>
        </c:scaling>
        <c:delete val="1"/>
        <c:axPos val="b"/>
        <c:majorTickMark val="out"/>
        <c:minorTickMark val="none"/>
        <c:tickLblPos val="none"/>
        <c:crossAx val="253619200"/>
        <c:crossesAt val="-20"/>
        <c:auto val="1"/>
        <c:lblAlgn val="ctr"/>
        <c:lblOffset val="50"/>
        <c:noMultiLvlLbl val="0"/>
      </c:catAx>
      <c:valAx>
        <c:axId val="25361920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5361766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03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3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30000"/>
                </a:srgbClr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9B38-4549-A65C-170CC0BBE7C2}"/>
              </c:ext>
            </c:extLst>
          </c:dPt>
          <c:val>
            <c:numRef>
              <c:f>'Mini-Maxi'!$B$12</c:f>
              <c:numCache>
                <c:formatCode>General</c:formatCode>
                <c:ptCount val="1"/>
                <c:pt idx="0">
                  <c:v>5.0527999999999995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38-4549-A65C-170CC0BBE7C2}"/>
            </c:ext>
          </c:extLst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'Mini-Maxi'!$B$13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38-4549-A65C-170CC0BBE7C2}"/>
            </c:ext>
          </c:extLst>
        </c:ser>
        <c:ser>
          <c:idx val="2"/>
          <c:order val="2"/>
          <c:invertIfNegative val="0"/>
          <c:val>
            <c:numRef>
              <c:f>'Mini-Maxi'!$B$14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38-4549-A65C-170CC0BBE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54612224"/>
        <c:axId val="254613760"/>
        <c:axId val="0"/>
      </c:bar3DChart>
      <c:catAx>
        <c:axId val="254612224"/>
        <c:scaling>
          <c:orientation val="minMax"/>
        </c:scaling>
        <c:delete val="1"/>
        <c:axPos val="t"/>
        <c:majorTickMark val="out"/>
        <c:minorTickMark val="none"/>
        <c:tickLblPos val="none"/>
        <c:crossAx val="254613760"/>
        <c:crosses val="autoZero"/>
        <c:auto val="1"/>
        <c:lblAlgn val="ctr"/>
        <c:lblOffset val="100"/>
        <c:noMultiLvlLbl val="0"/>
      </c:catAx>
      <c:valAx>
        <c:axId val="254613760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254612224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solidFill>
        <a:schemeClr val="bg1">
          <a:lumMod val="65000"/>
        </a:schemeClr>
      </a:solidFill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507106938800934E-2"/>
          <c:y val="3.4563091378283596E-2"/>
          <c:w val="0.84749116497750376"/>
          <c:h val="0.929489225611504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C449-4A13-B5DF-A5C47B8D275E}"/>
              </c:ext>
            </c:extLst>
          </c:dPt>
          <c:val>
            <c:numRef>
              <c:f>'Mini-Maxi'!$A$12</c:f>
              <c:numCache>
                <c:formatCode>General</c:formatCode>
                <c:ptCount val="1"/>
                <c:pt idx="0">
                  <c:v>17.590200000000003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49-4A13-B5DF-A5C47B8D275E}"/>
            </c:ext>
          </c:extLst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'Mini-Maxi'!$A$13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49-4A13-B5DF-A5C47B8D275E}"/>
            </c:ext>
          </c:extLst>
        </c:ser>
        <c:ser>
          <c:idx val="2"/>
          <c:order val="2"/>
          <c:invertIfNegative val="0"/>
          <c:val>
            <c:numRef>
              <c:f>'Mini-Maxi'!$A$14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49-4A13-B5DF-A5C47B8D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54640128"/>
        <c:axId val="254641664"/>
        <c:axId val="0"/>
      </c:bar3DChart>
      <c:catAx>
        <c:axId val="254640128"/>
        <c:scaling>
          <c:orientation val="minMax"/>
        </c:scaling>
        <c:delete val="1"/>
        <c:axPos val="t"/>
        <c:majorTickMark val="out"/>
        <c:minorTickMark val="none"/>
        <c:tickLblPos val="none"/>
        <c:crossAx val="254641664"/>
        <c:crosses val="autoZero"/>
        <c:auto val="1"/>
        <c:lblAlgn val="ctr"/>
        <c:lblOffset val="100"/>
        <c:noMultiLvlLbl val="0"/>
      </c:catAx>
      <c:valAx>
        <c:axId val="25464166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25464012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noFill/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91701500275391"/>
          <c:y val="2.1273380301146602E-2"/>
          <c:w val="0.6762972921067829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66FF"/>
            </a:solidFill>
          </c:spPr>
          <c:invertIfNegative val="0"/>
          <c:val>
            <c:numRef>
              <c:f>Janvier_2018!$W$7</c:f>
              <c:numCache>
                <c:formatCode>0.0\ "°C"</c:formatCode>
                <c:ptCount val="1"/>
                <c:pt idx="0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15-4D6F-9C25-BA322DACB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54649088"/>
        <c:axId val="254650624"/>
      </c:barChart>
      <c:catAx>
        <c:axId val="254649088"/>
        <c:scaling>
          <c:orientation val="minMax"/>
        </c:scaling>
        <c:delete val="1"/>
        <c:axPos val="b"/>
        <c:majorTickMark val="out"/>
        <c:minorTickMark val="none"/>
        <c:tickLblPos val="none"/>
        <c:crossAx val="254650624"/>
        <c:crossesAt val="-20"/>
        <c:auto val="1"/>
        <c:lblAlgn val="ctr"/>
        <c:lblOffset val="50"/>
        <c:noMultiLvlLbl val="0"/>
      </c:catAx>
      <c:valAx>
        <c:axId val="254650624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546490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02046783625772"/>
          <c:y val="0.18744210526315791"/>
          <c:w val="0.63366520467836485"/>
          <c:h val="0.63366520467836485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636F-4F51-A124-692CF7F5E3C4}"/>
              </c:ext>
            </c:extLst>
          </c:dPt>
          <c:val>
            <c:numRef>
              <c:f>'Mini-Maxi'!$E$9:$E$11</c:f>
              <c:numCache>
                <c:formatCode>0</c:formatCode>
                <c:ptCount val="3"/>
                <c:pt idx="0" formatCode="0.0\ &quot;km/h&quot;">
                  <c:v>69.2</c:v>
                </c:pt>
                <c:pt idx="1">
                  <c:v>2</c:v>
                </c:pt>
                <c:pt idx="2">
                  <c:v>60.8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6F-4F51-A124-692CF7F5E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591699735449826"/>
          <c:y val="0.15847817460317459"/>
          <c:w val="0.66168882275132446"/>
          <c:h val="0.66168882275132446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653512967049044E-2"/>
          <c:y val="7.3074618135206104E-2"/>
          <c:w val="0.77491158137899763"/>
          <c:h val="0.7564800953817986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9F6E-440F-A840-A9DFA76991F3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3-9F6E-440F-A840-A9DFA76991F3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9F6E-440F-A840-A9DFA76991F3}"/>
              </c:ext>
            </c:extLst>
          </c:dPt>
          <c:val>
            <c:numRef>
              <c:f>'Mini-Maxi'!$I$9:$I$11</c:f>
              <c:numCache>
                <c:formatCode>General</c:formatCode>
                <c:ptCount val="3"/>
                <c:pt idx="0" formatCode="0.0">
                  <c:v>56</c:v>
                </c:pt>
                <c:pt idx="1">
                  <c:v>3</c:v>
                </c:pt>
                <c:pt idx="2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6E-440F-A840-A9DFA7699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30838313885467E-2"/>
          <c:y val="2.9075934473708116E-2"/>
          <c:w val="0.95302895961534262"/>
          <c:h val="0.957050178854225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F3E8-446A-9C10-5934057E5A9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3-F3E8-446A-9C10-5934057E5A9A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F3E8-446A-9C10-5934057E5A9A}"/>
              </c:ext>
            </c:extLst>
          </c:dPt>
          <c:val>
            <c:numRef>
              <c:f>'Mini-Maxi'!$I$3:$I$5</c:f>
              <c:numCache>
                <c:formatCode>General</c:formatCode>
                <c:ptCount val="3"/>
                <c:pt idx="0" formatCode="0.0">
                  <c:v>96</c:v>
                </c:pt>
                <c:pt idx="1">
                  <c:v>3</c:v>
                </c:pt>
                <c:pt idx="2" formatCode="0.0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E8-446A-9C10-5934057E5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84"/>
          <c:h val="0.73942509320209482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02F3-4069-8EE6-E652DB2ABDB3}"/>
              </c:ext>
            </c:extLst>
          </c:dPt>
          <c:val>
            <c:numRef>
              <c:f>'Mini-Maxi'!$I$15:$I$17</c:f>
              <c:numCache>
                <c:formatCode>h\ "h"\ mm\ "mn"</c:formatCode>
                <c:ptCount val="3"/>
                <c:pt idx="0" formatCode="h:mm">
                  <c:v>0</c:v>
                </c:pt>
                <c:pt idx="1">
                  <c:v>0.29583333333333334</c:v>
                </c:pt>
                <c:pt idx="2" formatCode="h:mm">
                  <c:v>0.62083333333333335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F3-4069-8EE6-E652DB2AB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31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35957853722559"/>
          <c:y val="0.15306034024424944"/>
          <c:w val="0.66719640409803571"/>
          <c:h val="0.71458633460365828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explosion val="4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EC1F-47EE-A787-B4A84303808A}"/>
              </c:ext>
            </c:extLst>
          </c:dPt>
          <c:dPt>
            <c:idx val="2"/>
            <c:bubble3D val="0"/>
            <c:explosion val="1"/>
            <c:extLst>
              <c:ext xmlns:c16="http://schemas.microsoft.com/office/drawing/2014/chart" uri="{C3380CC4-5D6E-409C-BE32-E72D297353CC}">
                <c16:uniqueId val="{00000002-EC1F-47EE-A787-B4A84303808A}"/>
              </c:ext>
            </c:extLst>
          </c:dPt>
          <c:val>
            <c:numRef>
              <c:f>Mois!$D$30:$D$32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1.6583333333333332</c:v>
                </c:pt>
                <c:pt idx="2" formatCode="h:mm">
                  <c:v>20.424999999999997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1F-47EE-A787-B4A843038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FF00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1-204E-4615-A200-7EA6952CA27A}"/>
              </c:ext>
            </c:extLst>
          </c:dPt>
          <c:val>
            <c:numRef>
              <c:f>Mois!$D$10:$D$12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3</c:v>
                </c:pt>
                <c:pt idx="2" formatCode="General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4E-4615-A200-7EA6952CA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1-1528-4A5A-B80F-567477C125DE}"/>
              </c:ext>
            </c:extLst>
          </c:dPt>
          <c:val>
            <c:numRef>
              <c:f>Mois!$F$10:$F$12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16</c:v>
                </c:pt>
                <c:pt idx="2" formatCode="General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28-4A5A-B80F-567477C12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2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1-76AB-4C19-B20E-4C9F4837F826}"/>
              </c:ext>
            </c:extLst>
          </c:dPt>
          <c:val>
            <c:numRef>
              <c:f>Mois!$G$52:$G$54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2</c:v>
                </c:pt>
                <c:pt idx="2" formatCode="General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AB-4C19-B20E-4C9F4837F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352676151761521"/>
          <c:y val="0.20413177506775068"/>
          <c:w val="0.58191903794037969"/>
          <c:h val="0.58191903794037969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1-348E-46CE-923C-882E154A4EFB}"/>
              </c:ext>
            </c:extLst>
          </c:dPt>
          <c:val>
            <c:numRef>
              <c:f>Mois!$A$30:$A$32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2.2736111111111112</c:v>
                </c:pt>
                <c:pt idx="2" formatCode="h:mm">
                  <c:v>0.22638888888888875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8E-46CE-923C-882E154A4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2700" cmpd="sng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EE9C-46A9-A7F5-683168B94B7F}"/>
              </c:ext>
            </c:extLst>
          </c:dPt>
          <c:val>
            <c:numRef>
              <c:f>Mois!$A$10:$A$12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24</c:v>
                </c:pt>
                <c:pt idx="2" formatCode="General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9C-46A9-A7F5-683168B94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341101048725343"/>
          <c:y val="0.16267210476912511"/>
          <c:w val="0.71458650436792737"/>
          <c:h val="0.7145862442844055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DB93-4B54-9130-D4B1C60A28A7}"/>
              </c:ext>
            </c:extLst>
          </c:dPt>
          <c:val>
            <c:numRef>
              <c:f>Mois!$F$31:$F$33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11.262499999999999</c:v>
                </c:pt>
                <c:pt idx="2" formatCode="h:mm">
                  <c:v>10.820833333333333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93-4B54-9130-D4B1C60A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Humidité Maxi du mois</a:t>
            </a:r>
          </a:p>
        </c:rich>
      </c:tx>
      <c:layout>
        <c:manualLayout>
          <c:xMode val="edge"/>
          <c:yMode val="edge"/>
          <c:x val="0.34426266666666688"/>
          <c:y val="3.5277777777777963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gradFill flip="none" rotWithShape="1">
              <a:gsLst>
                <a:gs pos="99000">
                  <a:srgbClr val="CCFFCC"/>
                </a:gs>
                <a:gs pos="14000">
                  <a:schemeClr val="accent1">
                    <a:tint val="44500"/>
                    <a:satMod val="160000"/>
                  </a:schemeClr>
                </a:gs>
              </a:gsLst>
              <a:lin ang="5400000" scaled="0"/>
              <a:tileRect/>
            </a:gradFill>
            <a:ln>
              <a:noFill/>
            </a:ln>
          </c:spPr>
          <c:val>
            <c:numRef>
              <c:f>'Graphique Humidité'!$R$6:$R$36</c:f>
              <c:numCache>
                <c:formatCode>General</c:formatCode>
                <c:ptCount val="31"/>
                <c:pt idx="0">
                  <c:v>83</c:v>
                </c:pt>
                <c:pt idx="1">
                  <c:v>91</c:v>
                </c:pt>
                <c:pt idx="2">
                  <c:v>92</c:v>
                </c:pt>
                <c:pt idx="3">
                  <c:v>91</c:v>
                </c:pt>
                <c:pt idx="4">
                  <c:v>89</c:v>
                </c:pt>
                <c:pt idx="5">
                  <c:v>83</c:v>
                </c:pt>
                <c:pt idx="6">
                  <c:v>95</c:v>
                </c:pt>
                <c:pt idx="7">
                  <c:v>94</c:v>
                </c:pt>
                <c:pt idx="8">
                  <c:v>87</c:v>
                </c:pt>
                <c:pt idx="9">
                  <c:v>88</c:v>
                </c:pt>
                <c:pt idx="10">
                  <c:v>83</c:v>
                </c:pt>
                <c:pt idx="11">
                  <c:v>83</c:v>
                </c:pt>
                <c:pt idx="12">
                  <c:v>81</c:v>
                </c:pt>
                <c:pt idx="13">
                  <c:v>87</c:v>
                </c:pt>
                <c:pt idx="14">
                  <c:v>90</c:v>
                </c:pt>
                <c:pt idx="15">
                  <c:v>88</c:v>
                </c:pt>
                <c:pt idx="16">
                  <c:v>80</c:v>
                </c:pt>
                <c:pt idx="17">
                  <c:v>89</c:v>
                </c:pt>
                <c:pt idx="18">
                  <c:v>84</c:v>
                </c:pt>
                <c:pt idx="19">
                  <c:v>91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90</c:v>
                </c:pt>
                <c:pt idx="24">
                  <c:v>89</c:v>
                </c:pt>
                <c:pt idx="25">
                  <c:v>88</c:v>
                </c:pt>
                <c:pt idx="26">
                  <c:v>83</c:v>
                </c:pt>
                <c:pt idx="27">
                  <c:v>91</c:v>
                </c:pt>
                <c:pt idx="28">
                  <c:v>91</c:v>
                </c:pt>
                <c:pt idx="29">
                  <c:v>88</c:v>
                </c:pt>
                <c:pt idx="30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DD-42A8-8560-B3954D312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392000"/>
        <c:axId val="256114688"/>
      </c:areaChart>
      <c:catAx>
        <c:axId val="255392000"/>
        <c:scaling>
          <c:orientation val="minMax"/>
        </c:scaling>
        <c:delete val="0"/>
        <c:axPos val="b"/>
        <c:majorTickMark val="out"/>
        <c:minorTickMark val="none"/>
        <c:tickLblPos val="nextTo"/>
        <c:crossAx val="256114688"/>
        <c:crosses val="autoZero"/>
        <c:auto val="1"/>
        <c:lblAlgn val="ctr"/>
        <c:lblOffset val="100"/>
        <c:noMultiLvlLbl val="0"/>
      </c:catAx>
      <c:valAx>
        <c:axId val="256114688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255392000"/>
        <c:crosses val="autoZero"/>
        <c:crossBetween val="midCat"/>
        <c:majorUnit val="5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zero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Humidité Mini du mois </a:t>
            </a:r>
          </a:p>
        </c:rich>
      </c:tx>
      <c:layout>
        <c:manualLayout>
          <c:xMode val="edge"/>
          <c:yMode val="edge"/>
          <c:x val="0.34585722222222232"/>
          <c:y val="3.7629629629629756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gradFill>
              <a:gsLst>
                <a:gs pos="99000">
                  <a:srgbClr val="CCFFCC"/>
                </a:gs>
                <a:gs pos="21000">
                  <a:schemeClr val="accent1">
                    <a:tint val="44500"/>
                    <a:satMod val="160000"/>
                  </a:schemeClr>
                </a:gs>
              </a:gsLst>
              <a:lin ang="5400000" scaled="0"/>
            </a:gradFill>
            <a:ln>
              <a:noFill/>
            </a:ln>
          </c:spPr>
          <c:val>
            <c:numRef>
              <c:f>'Graphique Humidité'!$Q$6:$Q$36</c:f>
              <c:numCache>
                <c:formatCode>General</c:formatCode>
                <c:ptCount val="31"/>
                <c:pt idx="0">
                  <c:v>70</c:v>
                </c:pt>
                <c:pt idx="1">
                  <c:v>75</c:v>
                </c:pt>
                <c:pt idx="2">
                  <c:v>74</c:v>
                </c:pt>
                <c:pt idx="3">
                  <c:v>87</c:v>
                </c:pt>
                <c:pt idx="4">
                  <c:v>78</c:v>
                </c:pt>
                <c:pt idx="5">
                  <c:v>75</c:v>
                </c:pt>
                <c:pt idx="6">
                  <c:v>82</c:v>
                </c:pt>
                <c:pt idx="7">
                  <c:v>81</c:v>
                </c:pt>
                <c:pt idx="8">
                  <c:v>82</c:v>
                </c:pt>
                <c:pt idx="9">
                  <c:v>76</c:v>
                </c:pt>
                <c:pt idx="10">
                  <c:v>71</c:v>
                </c:pt>
                <c:pt idx="11">
                  <c:v>72</c:v>
                </c:pt>
                <c:pt idx="12">
                  <c:v>72</c:v>
                </c:pt>
                <c:pt idx="13">
                  <c:v>75</c:v>
                </c:pt>
                <c:pt idx="14">
                  <c:v>78</c:v>
                </c:pt>
                <c:pt idx="15">
                  <c:v>74</c:v>
                </c:pt>
                <c:pt idx="16">
                  <c:v>62</c:v>
                </c:pt>
                <c:pt idx="17">
                  <c:v>76</c:v>
                </c:pt>
                <c:pt idx="18">
                  <c:v>67</c:v>
                </c:pt>
                <c:pt idx="19">
                  <c:v>78</c:v>
                </c:pt>
                <c:pt idx="20">
                  <c:v>88</c:v>
                </c:pt>
                <c:pt idx="21">
                  <c:v>71</c:v>
                </c:pt>
                <c:pt idx="22">
                  <c:v>81</c:v>
                </c:pt>
                <c:pt idx="23">
                  <c:v>84</c:v>
                </c:pt>
                <c:pt idx="24">
                  <c:v>86</c:v>
                </c:pt>
                <c:pt idx="25">
                  <c:v>71</c:v>
                </c:pt>
                <c:pt idx="26">
                  <c:v>66</c:v>
                </c:pt>
                <c:pt idx="27">
                  <c:v>78</c:v>
                </c:pt>
                <c:pt idx="28">
                  <c:v>84</c:v>
                </c:pt>
                <c:pt idx="29">
                  <c:v>76</c:v>
                </c:pt>
                <c:pt idx="30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7-49BD-A3DD-950AE61C9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242880"/>
        <c:axId val="267617408"/>
      </c:areaChart>
      <c:catAx>
        <c:axId val="26724288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67617408"/>
        <c:crosses val="autoZero"/>
        <c:auto val="1"/>
        <c:lblAlgn val="ctr"/>
        <c:lblOffset val="100"/>
        <c:noMultiLvlLbl val="0"/>
      </c:catAx>
      <c:valAx>
        <c:axId val="267617408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67242880"/>
        <c:crosses val="autoZero"/>
        <c:crossBetween val="midCat"/>
        <c:majorUnit val="5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zero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Précipitations</a:t>
            </a:r>
          </a:p>
        </c:rich>
      </c:tx>
      <c:layout>
        <c:manualLayout>
          <c:xMode val="edge"/>
          <c:yMode val="edge"/>
          <c:x val="0.43804866666666786"/>
          <c:y val="3.2925925925926046E-2"/>
        </c:manualLayout>
      </c:layout>
      <c:overlay val="0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1.6704074074074083E-2"/>
          <c:w val="0.96060766666666664"/>
          <c:h val="0.9301027777777775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'Graphique Pluie'!$T$6:$T$36</c:f>
              <c:numCache>
                <c:formatCode>General</c:formatCode>
                <c:ptCount val="31"/>
                <c:pt idx="0">
                  <c:v>20.477999999999994</c:v>
                </c:pt>
                <c:pt idx="1">
                  <c:v>3.048</c:v>
                </c:pt>
                <c:pt idx="2">
                  <c:v>10.414</c:v>
                </c:pt>
                <c:pt idx="3">
                  <c:v>2.032</c:v>
                </c:pt>
                <c:pt idx="4">
                  <c:v>7.1120000000000001</c:v>
                </c:pt>
                <c:pt idx="5">
                  <c:v>0</c:v>
                </c:pt>
                <c:pt idx="6">
                  <c:v>11.43</c:v>
                </c:pt>
                <c:pt idx="7">
                  <c:v>0</c:v>
                </c:pt>
                <c:pt idx="8">
                  <c:v>4.3179999999999996</c:v>
                </c:pt>
                <c:pt idx="9">
                  <c:v>5.08</c:v>
                </c:pt>
                <c:pt idx="10">
                  <c:v>1.016</c:v>
                </c:pt>
                <c:pt idx="11">
                  <c:v>0</c:v>
                </c:pt>
                <c:pt idx="12">
                  <c:v>0</c:v>
                </c:pt>
                <c:pt idx="13">
                  <c:v>1.016</c:v>
                </c:pt>
                <c:pt idx="14">
                  <c:v>9.3979999999999997</c:v>
                </c:pt>
                <c:pt idx="15">
                  <c:v>4.0640000000000001</c:v>
                </c:pt>
                <c:pt idx="16">
                  <c:v>1.016</c:v>
                </c:pt>
                <c:pt idx="17">
                  <c:v>7.0960000000000001</c:v>
                </c:pt>
                <c:pt idx="18">
                  <c:v>2.016</c:v>
                </c:pt>
                <c:pt idx="19">
                  <c:v>24.097999999999999</c:v>
                </c:pt>
                <c:pt idx="20">
                  <c:v>1.016</c:v>
                </c:pt>
                <c:pt idx="21">
                  <c:v>2.032</c:v>
                </c:pt>
                <c:pt idx="22">
                  <c:v>2.032</c:v>
                </c:pt>
                <c:pt idx="23">
                  <c:v>3.048</c:v>
                </c:pt>
                <c:pt idx="24">
                  <c:v>12.446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1.016</c:v>
                </c:pt>
                <c:pt idx="29">
                  <c:v>2.3199999999999998</c:v>
                </c:pt>
                <c:pt idx="30">
                  <c:v>11.93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267961472"/>
        <c:axId val="267968512"/>
      </c:barChart>
      <c:catAx>
        <c:axId val="26796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/>
            </a:pPr>
            <a:endParaRPr lang="fr-FR"/>
          </a:p>
        </c:txPr>
        <c:crossAx val="267968512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267968512"/>
        <c:scaling>
          <c:orientation val="minMax"/>
          <c:max val="35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spPr>
          <a:noFill/>
        </c:spPr>
        <c:crossAx val="267961472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Pression maxi du mois </a:t>
            </a:r>
          </a:p>
        </c:rich>
      </c:tx>
      <c:layout>
        <c:manualLayout>
          <c:xMode val="edge"/>
          <c:yMode val="edge"/>
          <c:x val="0.35790811111111132"/>
          <c:y val="3.5277777777777963E-2"/>
        </c:manualLayout>
      </c:layout>
      <c:overlay val="1"/>
      <c:spPr>
        <a:ln>
          <a:solidFill>
            <a:schemeClr val="bg1"/>
          </a:solidFill>
        </a:ln>
        <a:effectLst>
          <a:outerShdw blurRad="50800" dist="101600" dir="2700000" algn="tl" rotWithShape="0">
            <a:schemeClr val="bg1">
              <a:alpha val="40000"/>
            </a:scheme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'Graphique Pressions'!$R$6:$R$36</c:f>
              <c:numCache>
                <c:formatCode>General</c:formatCode>
                <c:ptCount val="31"/>
                <c:pt idx="0">
                  <c:v>1015</c:v>
                </c:pt>
                <c:pt idx="1">
                  <c:v>1016</c:v>
                </c:pt>
                <c:pt idx="2">
                  <c:v>1013</c:v>
                </c:pt>
                <c:pt idx="3">
                  <c:v>1008</c:v>
                </c:pt>
                <c:pt idx="4">
                  <c:v>1003</c:v>
                </c:pt>
                <c:pt idx="5">
                  <c:v>1004</c:v>
                </c:pt>
                <c:pt idx="6">
                  <c:v>1008</c:v>
                </c:pt>
                <c:pt idx="7">
                  <c:v>1008</c:v>
                </c:pt>
                <c:pt idx="8">
                  <c:v>1006</c:v>
                </c:pt>
                <c:pt idx="9">
                  <c:v>1006</c:v>
                </c:pt>
                <c:pt idx="10">
                  <c:v>1018</c:v>
                </c:pt>
                <c:pt idx="11">
                  <c:v>1022</c:v>
                </c:pt>
                <c:pt idx="12">
                  <c:v>1017</c:v>
                </c:pt>
                <c:pt idx="13">
                  <c:v>1015</c:v>
                </c:pt>
                <c:pt idx="14">
                  <c:v>1015</c:v>
                </c:pt>
                <c:pt idx="15">
                  <c:v>1009</c:v>
                </c:pt>
                <c:pt idx="16">
                  <c:v>1018</c:v>
                </c:pt>
                <c:pt idx="17">
                  <c:v>1015</c:v>
                </c:pt>
                <c:pt idx="18">
                  <c:v>1020</c:v>
                </c:pt>
                <c:pt idx="19">
                  <c:v>1015</c:v>
                </c:pt>
                <c:pt idx="20">
                  <c:v>1017</c:v>
                </c:pt>
                <c:pt idx="21">
                  <c:v>1022</c:v>
                </c:pt>
                <c:pt idx="22">
                  <c:v>1022</c:v>
                </c:pt>
                <c:pt idx="23">
                  <c:v>1022</c:v>
                </c:pt>
                <c:pt idx="24">
                  <c:v>1013</c:v>
                </c:pt>
                <c:pt idx="25">
                  <c:v>1024</c:v>
                </c:pt>
                <c:pt idx="26">
                  <c:v>1032</c:v>
                </c:pt>
                <c:pt idx="27">
                  <c:v>1036</c:v>
                </c:pt>
                <c:pt idx="28">
                  <c:v>1033</c:v>
                </c:pt>
                <c:pt idx="29">
                  <c:v>1022</c:v>
                </c:pt>
                <c:pt idx="30">
                  <c:v>1029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-50"/>
        <c:axId val="267646848"/>
        <c:axId val="267648384"/>
      </c:barChart>
      <c:catAx>
        <c:axId val="267646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67648384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267648384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crossAx val="267646848"/>
        <c:crosses val="autoZero"/>
        <c:crossBetween val="between"/>
      </c:valAx>
      <c:spPr>
        <a:effectLst/>
      </c:spPr>
    </c:plotArea>
    <c:plotVisOnly val="1"/>
    <c:dispBlanksAs val="gap"/>
    <c:showDLblsOverMax val="0"/>
  </c:chart>
  <c:spPr>
    <a:effectLst>
      <a:outerShdw blurRad="50800" dist="38100" dir="2700000" algn="tl" rotWithShape="0">
        <a:schemeClr val="bg1">
          <a:alpha val="40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Pression mini du mois</a:t>
            </a:r>
          </a:p>
        </c:rich>
      </c:tx>
      <c:layout>
        <c:manualLayout>
          <c:xMode val="edge"/>
          <c:yMode val="edge"/>
          <c:x val="0.35790811111111132"/>
          <c:y val="3.5277777777777963E-2"/>
        </c:manualLayout>
      </c:layout>
      <c:overlay val="1"/>
      <c:spPr>
        <a:ln>
          <a:solidFill>
            <a:schemeClr val="bg1"/>
          </a:solidFill>
        </a:ln>
        <a:effectLst>
          <a:outerShdw blurRad="50800" dist="101600" dir="2700000" algn="tl" rotWithShape="0">
            <a:schemeClr val="bg1">
              <a:alpha val="40000"/>
            </a:scheme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'Graphique Pressions'!$Q$6:$Q$36</c:f>
              <c:numCache>
                <c:formatCode>General</c:formatCode>
                <c:ptCount val="31"/>
                <c:pt idx="0">
                  <c:v>999</c:v>
                </c:pt>
                <c:pt idx="1">
                  <c:v>1009</c:v>
                </c:pt>
                <c:pt idx="2">
                  <c:v>1006</c:v>
                </c:pt>
                <c:pt idx="3">
                  <c:v>1002</c:v>
                </c:pt>
                <c:pt idx="4">
                  <c:v>997</c:v>
                </c:pt>
                <c:pt idx="5">
                  <c:v>996</c:v>
                </c:pt>
                <c:pt idx="6">
                  <c:v>998</c:v>
                </c:pt>
                <c:pt idx="7">
                  <c:v>1004</c:v>
                </c:pt>
                <c:pt idx="8">
                  <c:v>1001</c:v>
                </c:pt>
                <c:pt idx="9">
                  <c:v>1000</c:v>
                </c:pt>
                <c:pt idx="10">
                  <c:v>1000</c:v>
                </c:pt>
                <c:pt idx="11">
                  <c:v>1016</c:v>
                </c:pt>
                <c:pt idx="12">
                  <c:v>1006</c:v>
                </c:pt>
                <c:pt idx="13">
                  <c:v>1006</c:v>
                </c:pt>
                <c:pt idx="14">
                  <c:v>1004</c:v>
                </c:pt>
                <c:pt idx="15">
                  <c:v>1004</c:v>
                </c:pt>
                <c:pt idx="16">
                  <c:v>1006</c:v>
                </c:pt>
                <c:pt idx="17">
                  <c:v>1008</c:v>
                </c:pt>
                <c:pt idx="18">
                  <c:v>1010</c:v>
                </c:pt>
                <c:pt idx="19">
                  <c:v>1002</c:v>
                </c:pt>
                <c:pt idx="20">
                  <c:v>1010</c:v>
                </c:pt>
                <c:pt idx="21">
                  <c:v>1012</c:v>
                </c:pt>
                <c:pt idx="22">
                  <c:v>1019</c:v>
                </c:pt>
                <c:pt idx="23">
                  <c:v>1012</c:v>
                </c:pt>
                <c:pt idx="24">
                  <c:v>1008</c:v>
                </c:pt>
                <c:pt idx="25">
                  <c:v>1010</c:v>
                </c:pt>
                <c:pt idx="26">
                  <c:v>1023</c:v>
                </c:pt>
                <c:pt idx="27">
                  <c:v>1030</c:v>
                </c:pt>
                <c:pt idx="28">
                  <c:v>1029</c:v>
                </c:pt>
                <c:pt idx="29">
                  <c:v>1006</c:v>
                </c:pt>
                <c:pt idx="30">
                  <c:v>1022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-50"/>
        <c:axId val="274149760"/>
        <c:axId val="274151296"/>
      </c:barChart>
      <c:catAx>
        <c:axId val="27414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74151296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274151296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crossAx val="274149760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Heures de Soleil</a:t>
            </a:r>
          </a:p>
        </c:rich>
      </c:tx>
      <c:layout>
        <c:manualLayout>
          <c:xMode val="edge"/>
          <c:yMode val="edge"/>
          <c:x val="0.71515482383973272"/>
          <c:y val="3.7629629629629756E-2"/>
        </c:manualLayout>
      </c:layout>
      <c:overlay val="1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1.9055925925925931E-2"/>
          <c:w val="0.95856555555555567"/>
          <c:h val="0.92775092592592556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dLbl>
              <c:idx val="13"/>
              <c:layout>
                <c:manualLayout>
                  <c:x val="-9.66321416003265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67-4128-8DE2-0BD581CCC201}"/>
                </c:ext>
              </c:extLst>
            </c:dLbl>
            <c:dLbl>
              <c:idx val="14"/>
              <c:layout>
                <c:manualLayout>
                  <c:x val="1.6105356933387325E-3"/>
                  <c:y val="9.407407407407426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67-4128-8DE2-0BD581CCC201}"/>
                </c:ext>
              </c:extLst>
            </c:dLbl>
            <c:dLbl>
              <c:idx val="16"/>
              <c:layout>
                <c:manualLayout>
                  <c:x val="-9.6632141600327751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67-4128-8DE2-0BD581CCC201}"/>
                </c:ext>
              </c:extLst>
            </c:dLbl>
            <c:dLbl>
              <c:idx val="17"/>
              <c:layout>
                <c:manualLayout>
                  <c:x val="1.449482124004911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67-4128-8DE2-0BD581CCC2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'Graphique Soleil'!$S$6:$S$36</c:f>
              <c:strCach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strCache>
            </c:strRef>
          </c:cat>
          <c:val>
            <c:numRef>
              <c:f>'Graphique Soleil'!$T$6:$T$36</c:f>
              <c:numCache>
                <c:formatCode>[h]:mm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8.7500000000000008E-2</c:v>
                </c:pt>
                <c:pt idx="6">
                  <c:v>0</c:v>
                </c:pt>
                <c:pt idx="7">
                  <c:v>7.0833333333333331E-2</c:v>
                </c:pt>
                <c:pt idx="8">
                  <c:v>0</c:v>
                </c:pt>
                <c:pt idx="9">
                  <c:v>0.15416666666666667</c:v>
                </c:pt>
                <c:pt idx="10">
                  <c:v>0.21666666666666667</c:v>
                </c:pt>
                <c:pt idx="11">
                  <c:v>0</c:v>
                </c:pt>
                <c:pt idx="12">
                  <c:v>0</c:v>
                </c:pt>
                <c:pt idx="13">
                  <c:v>0.15833333333333333</c:v>
                </c:pt>
                <c:pt idx="14">
                  <c:v>0</c:v>
                </c:pt>
                <c:pt idx="15">
                  <c:v>8.3333333333333332E-3</c:v>
                </c:pt>
                <c:pt idx="16">
                  <c:v>0.16666666666666666</c:v>
                </c:pt>
                <c:pt idx="17">
                  <c:v>0</c:v>
                </c:pt>
                <c:pt idx="18">
                  <c:v>0.16250000000000001</c:v>
                </c:pt>
                <c:pt idx="19">
                  <c:v>0</c:v>
                </c:pt>
                <c:pt idx="20">
                  <c:v>0</c:v>
                </c:pt>
                <c:pt idx="21">
                  <c:v>3.3333333333333333E-2</c:v>
                </c:pt>
                <c:pt idx="22">
                  <c:v>8.3333333333333332E-3</c:v>
                </c:pt>
                <c:pt idx="23">
                  <c:v>0</c:v>
                </c:pt>
                <c:pt idx="24">
                  <c:v>0</c:v>
                </c:pt>
                <c:pt idx="25">
                  <c:v>0.29583333333333334</c:v>
                </c:pt>
                <c:pt idx="26">
                  <c:v>0.27916666666666667</c:v>
                </c:pt>
                <c:pt idx="27">
                  <c:v>0</c:v>
                </c:pt>
                <c:pt idx="28">
                  <c:v>0</c:v>
                </c:pt>
                <c:pt idx="29">
                  <c:v>1.6666666666666666E-2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49"/>
        <c:axId val="274250368"/>
        <c:axId val="274257408"/>
      </c:barChart>
      <c:catAx>
        <c:axId val="274250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/>
            </a:pPr>
            <a:endParaRPr lang="fr-FR"/>
          </a:p>
        </c:txPr>
        <c:crossAx val="274257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4257408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[h]" sourceLinked="0"/>
        <c:majorTickMark val="out"/>
        <c:minorTickMark val="none"/>
        <c:tickLblPos val="nextTo"/>
        <c:spPr>
          <a:noFill/>
          <a:ln>
            <a:noFill/>
          </a:ln>
        </c:spPr>
        <c:crossAx val="274250368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Température Maxi du mois </a:t>
            </a:r>
          </a:p>
        </c:rich>
      </c:tx>
      <c:layout>
        <c:manualLayout>
          <c:xMode val="edge"/>
          <c:yMode val="edge"/>
          <c:x val="0.34911777355136531"/>
          <c:y val="2.8222222222222221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FF00"/>
              </a:solidFill>
            </c:spPr>
          </c:marker>
          <c:dLbls>
            <c:dLbl>
              <c:idx val="0"/>
              <c:layout>
                <c:manualLayout>
                  <c:x val="8.9244444444444777E-4"/>
                  <c:y val="4.944814814814819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A3-46EA-9A8B-66B469ACA617}"/>
                </c:ext>
              </c:extLst>
            </c:dLbl>
            <c:dLbl>
              <c:idx val="1"/>
              <c:layout>
                <c:manualLayout>
                  <c:x val="-3.5448777777777905E-2"/>
                  <c:y val="-3.9740370370370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1A3-46EA-9A8B-66B469ACA617}"/>
                </c:ext>
              </c:extLst>
            </c:dLbl>
            <c:dLbl>
              <c:idx val="2"/>
              <c:layout>
                <c:manualLayout>
                  <c:x val="-2.5985444444444446E-2"/>
                  <c:y val="2.846333333333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A3-46EA-9A8B-66B469ACA617}"/>
                </c:ext>
              </c:extLst>
            </c:dLbl>
            <c:dLbl>
              <c:idx val="3"/>
              <c:layout>
                <c:manualLayout>
                  <c:x val="-4.4549555555555405E-2"/>
                  <c:y val="-1.857370370370370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A3-46EA-9A8B-66B469ACA617}"/>
                </c:ext>
              </c:extLst>
            </c:dLbl>
            <c:dLbl>
              <c:idx val="4"/>
              <c:layout>
                <c:manualLayout>
                  <c:x val="1.2181333333333311E-2"/>
                  <c:y val="3.5518888888888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A3-46EA-9A8B-66B469ACA617}"/>
                </c:ext>
              </c:extLst>
            </c:dLbl>
            <c:dLbl>
              <c:idx val="5"/>
              <c:layout>
                <c:manualLayout>
                  <c:x val="-5.3003777777777782E-2"/>
                  <c:y val="3.5518888888888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A3-46EA-9A8B-66B469ACA617}"/>
                </c:ext>
              </c:extLst>
            </c:dLbl>
            <c:dLbl>
              <c:idx val="6"/>
              <c:layout>
                <c:manualLayout>
                  <c:x val="-2.2876777777777753E-2"/>
                  <c:y val="3.551888888888889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A3-46EA-9A8B-66B469ACA617}"/>
                </c:ext>
              </c:extLst>
            </c:dLbl>
            <c:dLbl>
              <c:idx val="7"/>
              <c:layout>
                <c:manualLayout>
                  <c:x val="-5.2510111111111112E-2"/>
                  <c:y val="-2.32774074074073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A3-46EA-9A8B-66B469ACA617}"/>
                </c:ext>
              </c:extLst>
            </c:dLbl>
            <c:dLbl>
              <c:idx val="8"/>
              <c:layout>
                <c:manualLayout>
                  <c:x val="-5.1434333333333478E-2"/>
                  <c:y val="-2.798111111111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A3-46EA-9A8B-66B469ACA617}"/>
                </c:ext>
              </c:extLst>
            </c:dLbl>
            <c:dLbl>
              <c:idx val="9"/>
              <c:layout>
                <c:manualLayout>
                  <c:x val="-3.0051111111111112E-2"/>
                  <c:y val="-3.26848148148148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1A3-46EA-9A8B-66B469ACA617}"/>
                </c:ext>
              </c:extLst>
            </c:dLbl>
            <c:dLbl>
              <c:idx val="10"/>
              <c:layout>
                <c:manualLayout>
                  <c:x val="-1.0564111111111121E-2"/>
                  <c:y val="-3.033296296296299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A3-46EA-9A8B-66B469ACA617}"/>
                </c:ext>
              </c:extLst>
            </c:dLbl>
            <c:dLbl>
              <c:idx val="11"/>
              <c:layout>
                <c:manualLayout>
                  <c:x val="-3.579648230800353E-2"/>
                  <c:y val="2.846333333333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A3-46EA-9A8B-66B469ACA617}"/>
                </c:ext>
              </c:extLst>
            </c:dLbl>
            <c:dLbl>
              <c:idx val="12"/>
              <c:layout>
                <c:manualLayout>
                  <c:x val="-2.5651888888888839E-2"/>
                  <c:y val="3.0815185185185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A3-46EA-9A8B-66B469ACA617}"/>
                </c:ext>
              </c:extLst>
            </c:dLbl>
            <c:dLbl>
              <c:idx val="13"/>
              <c:layout>
                <c:manualLayout>
                  <c:x val="-4.9947111111111109E-2"/>
                  <c:y val="-2.56292592592592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1A3-46EA-9A8B-66B469ACA617}"/>
                </c:ext>
              </c:extLst>
            </c:dLbl>
            <c:dLbl>
              <c:idx val="14"/>
              <c:layout>
                <c:manualLayout>
                  <c:x val="-5.2729888888888889E-2"/>
                  <c:y val="-2.56292592592592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1A3-46EA-9A8B-66B469ACA617}"/>
                </c:ext>
              </c:extLst>
            </c:dLbl>
            <c:dLbl>
              <c:idx val="15"/>
              <c:layout>
                <c:manualLayout>
                  <c:x val="-2.7317444444444443E-2"/>
                  <c:y val="-3.5036666666666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1A3-46EA-9A8B-66B469ACA617}"/>
                </c:ext>
              </c:extLst>
            </c:dLbl>
            <c:dLbl>
              <c:idx val="16"/>
              <c:layout>
                <c:manualLayout>
                  <c:x val="-2.3786666666666668E-2"/>
                  <c:y val="4.02225925925925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1A3-46EA-9A8B-66B469ACA617}"/>
                </c:ext>
              </c:extLst>
            </c:dLbl>
            <c:dLbl>
              <c:idx val="17"/>
              <c:layout>
                <c:manualLayout>
                  <c:x val="-2.2956000000000001E-2"/>
                  <c:y val="-3.5036666666666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1A3-46EA-9A8B-66B469ACA617}"/>
                </c:ext>
              </c:extLst>
            </c:dLbl>
            <c:dLbl>
              <c:idx val="18"/>
              <c:layout>
                <c:manualLayout>
                  <c:x val="-2.5659444444444443E-2"/>
                  <c:y val="3.551888888888889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1A3-46EA-9A8B-66B469ACA617}"/>
                </c:ext>
              </c:extLst>
            </c:dLbl>
            <c:dLbl>
              <c:idx val="19"/>
              <c:layout>
                <c:manualLayout>
                  <c:x val="-3.0889333333333335E-2"/>
                  <c:y val="-3.26848148148148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1A3-46EA-9A8B-66B469ACA617}"/>
                </c:ext>
              </c:extLst>
            </c:dLbl>
            <c:dLbl>
              <c:idx val="20"/>
              <c:layout>
                <c:manualLayout>
                  <c:x val="-1.8929888888888888E-2"/>
                  <c:y val="3.31670370370370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1A3-46EA-9A8B-66B469ACA617}"/>
                </c:ext>
              </c:extLst>
            </c:dLbl>
            <c:dLbl>
              <c:idx val="21"/>
              <c:layout>
                <c:manualLayout>
                  <c:x val="-4.7655111111111113E-2"/>
                  <c:y val="-3.26848148148148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1A3-46EA-9A8B-66B469ACA617}"/>
                </c:ext>
              </c:extLst>
            </c:dLbl>
            <c:dLbl>
              <c:idx val="22"/>
              <c:layout>
                <c:manualLayout>
                  <c:x val="-3.5576777777777888E-2"/>
                  <c:y val="-3.50366666666666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1A3-46EA-9A8B-66B469ACA617}"/>
                </c:ext>
              </c:extLst>
            </c:dLbl>
            <c:dLbl>
              <c:idx val="23"/>
              <c:layout>
                <c:manualLayout>
                  <c:x val="-2.4702555555555453E-2"/>
                  <c:y val="-3.738851851851859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1A3-46EA-9A8B-66B469ACA617}"/>
                </c:ext>
              </c:extLst>
            </c:dLbl>
            <c:dLbl>
              <c:idx val="24"/>
              <c:layout>
                <c:manualLayout>
                  <c:x val="-3.1343444444444445E-2"/>
                  <c:y val="2.846333333333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1A3-46EA-9A8B-66B469ACA617}"/>
                </c:ext>
              </c:extLst>
            </c:dLbl>
            <c:dLbl>
              <c:idx val="25"/>
              <c:layout>
                <c:manualLayout>
                  <c:x val="-3.5576777777777888E-2"/>
                  <c:y val="-2.562944444444444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A3-46EA-9A8B-66B469ACA617}"/>
                </c:ext>
              </c:extLst>
            </c:dLbl>
            <c:dLbl>
              <c:idx val="26"/>
              <c:layout>
                <c:manualLayout>
                  <c:x val="-3.1343457608976236E-2"/>
                  <c:y val="-2.798111111111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A3-46EA-9A8B-66B469ACA617}"/>
                </c:ext>
              </c:extLst>
            </c:dLbl>
            <c:dLbl>
              <c:idx val="27"/>
              <c:layout>
                <c:manualLayout>
                  <c:x val="-3.3285555555554519E-3"/>
                  <c:y val="1.67040740740740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A3-46EA-9A8B-66B469ACA617}"/>
                </c:ext>
              </c:extLst>
            </c:dLbl>
            <c:dLbl>
              <c:idx val="28"/>
              <c:layout>
                <c:manualLayout>
                  <c:x val="-3.7816877403241293E-2"/>
                  <c:y val="-2.798111111111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A3-46EA-9A8B-66B469ACA617}"/>
                </c:ext>
              </c:extLst>
            </c:dLbl>
            <c:dLbl>
              <c:idx val="29"/>
              <c:layout>
                <c:manualLayout>
                  <c:x val="-2.4662777777777777E-2"/>
                  <c:y val="-3.03329629629629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C1A3-46EA-9A8B-66B469ACA617}"/>
                </c:ext>
              </c:extLst>
            </c:dLbl>
            <c:dLbl>
              <c:idx val="30"/>
              <c:layout>
                <c:manualLayout>
                  <c:x val="-3.4928111111111111E-2"/>
                  <c:y val="-2.110740740740740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1A3-46EA-9A8B-66B469ACA617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'Graphique Température'!$Q$6:$Q$36</c:f>
              <c:numCache>
                <c:formatCode>General</c:formatCode>
                <c:ptCount val="31"/>
                <c:pt idx="0">
                  <c:v>12.2</c:v>
                </c:pt>
                <c:pt idx="1">
                  <c:v>13.3</c:v>
                </c:pt>
                <c:pt idx="2">
                  <c:v>13.8</c:v>
                </c:pt>
                <c:pt idx="3">
                  <c:v>14.4</c:v>
                </c:pt>
                <c:pt idx="4">
                  <c:v>12.6</c:v>
                </c:pt>
                <c:pt idx="5">
                  <c:v>10.3</c:v>
                </c:pt>
                <c:pt idx="6">
                  <c:v>8.8000000000000007</c:v>
                </c:pt>
                <c:pt idx="7">
                  <c:v>10.6</c:v>
                </c:pt>
                <c:pt idx="8">
                  <c:v>11.7</c:v>
                </c:pt>
                <c:pt idx="9">
                  <c:v>11.8</c:v>
                </c:pt>
                <c:pt idx="10">
                  <c:v>11.6</c:v>
                </c:pt>
                <c:pt idx="11">
                  <c:v>8.5</c:v>
                </c:pt>
                <c:pt idx="12">
                  <c:v>7.2</c:v>
                </c:pt>
                <c:pt idx="13">
                  <c:v>10.4</c:v>
                </c:pt>
                <c:pt idx="14">
                  <c:v>11.7</c:v>
                </c:pt>
                <c:pt idx="15">
                  <c:v>13.1</c:v>
                </c:pt>
                <c:pt idx="16">
                  <c:v>10.7</c:v>
                </c:pt>
                <c:pt idx="17">
                  <c:v>12.5</c:v>
                </c:pt>
                <c:pt idx="18">
                  <c:v>11.3</c:v>
                </c:pt>
                <c:pt idx="19">
                  <c:v>12.9</c:v>
                </c:pt>
                <c:pt idx="20">
                  <c:v>12.9</c:v>
                </c:pt>
                <c:pt idx="21">
                  <c:v>13.9</c:v>
                </c:pt>
                <c:pt idx="22">
                  <c:v>14.3</c:v>
                </c:pt>
                <c:pt idx="23">
                  <c:v>13.2</c:v>
                </c:pt>
                <c:pt idx="24">
                  <c:v>11</c:v>
                </c:pt>
                <c:pt idx="25">
                  <c:v>10.9</c:v>
                </c:pt>
                <c:pt idx="26">
                  <c:v>10.7</c:v>
                </c:pt>
                <c:pt idx="27">
                  <c:v>11</c:v>
                </c:pt>
                <c:pt idx="28">
                  <c:v>12.3</c:v>
                </c:pt>
                <c:pt idx="29">
                  <c:v>13</c:v>
                </c:pt>
                <c:pt idx="30">
                  <c:v>11.1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1A3-46EA-9A8B-66B469ACA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311040"/>
        <c:axId val="274312576"/>
      </c:lineChart>
      <c:catAx>
        <c:axId val="27431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274312576"/>
        <c:crosses val="autoZero"/>
        <c:auto val="1"/>
        <c:lblAlgn val="ctr"/>
        <c:lblOffset val="100"/>
        <c:noMultiLvlLbl val="0"/>
      </c:catAx>
      <c:valAx>
        <c:axId val="27431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311040"/>
        <c:crosses val="autoZero"/>
        <c:crossBetween val="between"/>
        <c:majorUnit val="2"/>
      </c:valAx>
      <c:spPr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accent6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Température Mini du mois </a:t>
            </a:r>
          </a:p>
        </c:rich>
      </c:tx>
      <c:layout>
        <c:manualLayout>
          <c:xMode val="edge"/>
          <c:yMode val="edge"/>
          <c:x val="0.34585722222222232"/>
          <c:y val="3.7629629629629756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CCFF"/>
              </a:solidFill>
            </a:ln>
          </c:spPr>
          <c:marker>
            <c:spPr>
              <a:solidFill>
                <a:srgbClr val="FFFF00"/>
              </a:solidFill>
            </c:spPr>
          </c:marker>
          <c:dLbls>
            <c:dLbl>
              <c:idx val="0"/>
              <c:layout>
                <c:manualLayout>
                  <c:x val="-1.3775777777777781E-2"/>
                  <c:y val="3.05740740740741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15-481B-96D8-7D6BEE7BC239}"/>
                </c:ext>
              </c:extLst>
            </c:dLbl>
            <c:dLbl>
              <c:idx val="1"/>
              <c:layout>
                <c:manualLayout>
                  <c:x val="-3.444E-3"/>
                  <c:y val="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A15-481B-96D8-7D6BEE7BC239}"/>
                </c:ext>
              </c:extLst>
            </c:dLbl>
            <c:dLbl>
              <c:idx val="2"/>
              <c:layout>
                <c:manualLayout>
                  <c:x val="-4.0211999999999984E-2"/>
                  <c:y val="-2.3518518518518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15-481B-96D8-7D6BEE7BC239}"/>
                </c:ext>
              </c:extLst>
            </c:dLbl>
            <c:dLbl>
              <c:idx val="3"/>
              <c:layout>
                <c:manualLayout>
                  <c:x val="-6.4337777777777778E-3"/>
                  <c:y val="-4.703703703703703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15-481B-96D8-7D6BEE7BC239}"/>
                </c:ext>
              </c:extLst>
            </c:dLbl>
            <c:dLbl>
              <c:idx val="4"/>
              <c:layout>
                <c:manualLayout>
                  <c:x val="-6.8483333333333582E-3"/>
                  <c:y val="-1.88148148148148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15-481B-96D8-7D6BEE7BC239}"/>
                </c:ext>
              </c:extLst>
            </c:dLbl>
            <c:dLbl>
              <c:idx val="5"/>
              <c:layout>
                <c:manualLayout>
                  <c:x val="-5.1086444444444504E-2"/>
                  <c:y val="9.407407407407426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A15-481B-96D8-7D6BEE7BC239}"/>
                </c:ext>
              </c:extLst>
            </c:dLbl>
            <c:dLbl>
              <c:idx val="6"/>
              <c:layout>
                <c:manualLayout>
                  <c:x val="-2.3949222222222222E-2"/>
                  <c:y val="3.52777777777777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15-481B-96D8-7D6BEE7BC239}"/>
                </c:ext>
              </c:extLst>
            </c:dLbl>
            <c:dLbl>
              <c:idx val="7"/>
              <c:layout>
                <c:manualLayout>
                  <c:x val="-2.5854111111111112E-2"/>
                  <c:y val="-3.29259259259259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15-481B-96D8-7D6BEE7BC239}"/>
                </c:ext>
              </c:extLst>
            </c:dLbl>
            <c:dLbl>
              <c:idx val="8"/>
              <c:layout>
                <c:manualLayout>
                  <c:x val="-2.2577777777777776E-2"/>
                  <c:y val="2.5870370370370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15-481B-96D8-7D6BEE7BC239}"/>
                </c:ext>
              </c:extLst>
            </c:dLbl>
            <c:dLbl>
              <c:idx val="9"/>
              <c:layout>
                <c:manualLayout>
                  <c:x val="-2.3534777777777852E-2"/>
                  <c:y val="-3.52777777777779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A15-481B-96D8-7D6BEE7BC239}"/>
                </c:ext>
              </c:extLst>
            </c:dLbl>
            <c:dLbl>
              <c:idx val="10"/>
              <c:layout>
                <c:manualLayout>
                  <c:x val="-2.9880222222222221E-2"/>
                  <c:y val="2.58701851851851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15-481B-96D8-7D6BEE7BC239}"/>
                </c:ext>
              </c:extLst>
            </c:dLbl>
            <c:dLbl>
              <c:idx val="11"/>
              <c:layout>
                <c:manualLayout>
                  <c:x val="-2.3821222222222223E-2"/>
                  <c:y val="-3.29259259259259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15-481B-96D8-7D6BEE7BC239}"/>
                </c:ext>
              </c:extLst>
            </c:dLbl>
            <c:dLbl>
              <c:idx val="12"/>
              <c:layout>
                <c:manualLayout>
                  <c:x val="-1.5315E-2"/>
                  <c:y val="-3.0574259259259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15-481B-96D8-7D6BEE7BC239}"/>
                </c:ext>
              </c:extLst>
            </c:dLbl>
            <c:dLbl>
              <c:idx val="13"/>
              <c:layout>
                <c:manualLayout>
                  <c:x val="-1.8335333333333332E-2"/>
                  <c:y val="-3.76298148148148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A15-481B-96D8-7D6BEE7BC239}"/>
                </c:ext>
              </c:extLst>
            </c:dLbl>
            <c:dLbl>
              <c:idx val="14"/>
              <c:layout>
                <c:manualLayout>
                  <c:x val="-2.4897111111111109E-2"/>
                  <c:y val="3.29259259259259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A15-481B-96D8-7D6BEE7BC239}"/>
                </c:ext>
              </c:extLst>
            </c:dLbl>
            <c:dLbl>
              <c:idx val="15"/>
              <c:layout>
                <c:manualLayout>
                  <c:x val="-2.5025111111111113E-2"/>
                  <c:y val="-3.29259259259259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A15-481B-96D8-7D6BEE7BC239}"/>
                </c:ext>
              </c:extLst>
            </c:dLbl>
            <c:dLbl>
              <c:idx val="16"/>
              <c:layout>
                <c:manualLayout>
                  <c:x val="-1.8344444444444444E-2"/>
                  <c:y val="3.29259259259259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A15-481B-96D8-7D6BEE7BC239}"/>
                </c:ext>
              </c:extLst>
            </c:dLbl>
            <c:dLbl>
              <c:idx val="17"/>
              <c:layout>
                <c:manualLayout>
                  <c:x val="-2.1946777777777777E-2"/>
                  <c:y val="-3.05740740740740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A15-481B-96D8-7D6BEE7BC239}"/>
                </c:ext>
              </c:extLst>
            </c:dLbl>
            <c:dLbl>
              <c:idx val="18"/>
              <c:layout>
                <c:manualLayout>
                  <c:x val="-4.6566666666666694E-2"/>
                  <c:y val="7.055555555555642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A15-481B-96D8-7D6BEE7BC239}"/>
                </c:ext>
              </c:extLst>
            </c:dLbl>
            <c:dLbl>
              <c:idx val="19"/>
              <c:layout>
                <c:manualLayout>
                  <c:x val="-1.8749666666666668E-2"/>
                  <c:y val="2.3518518518518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8A15-481B-96D8-7D6BEE7BC239}"/>
                </c:ext>
              </c:extLst>
            </c:dLbl>
            <c:dLbl>
              <c:idx val="20"/>
              <c:layout>
                <c:manualLayout>
                  <c:x val="-4.6566666666666694E-2"/>
                  <c:y val="-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A15-481B-96D8-7D6BEE7BC239}"/>
                </c:ext>
              </c:extLst>
            </c:dLbl>
            <c:dLbl>
              <c:idx val="21"/>
              <c:layout>
                <c:manualLayout>
                  <c:x val="-3.2781555555555557E-2"/>
                  <c:y val="2.35183333333333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8A15-481B-96D8-7D6BEE7BC239}"/>
                </c:ext>
              </c:extLst>
            </c:dLbl>
            <c:dLbl>
              <c:idx val="22"/>
              <c:layout>
                <c:manualLayout>
                  <c:x val="-1.8423666666666685E-2"/>
                  <c:y val="3.52777777777779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A15-481B-96D8-7D6BEE7BC239}"/>
                </c:ext>
              </c:extLst>
            </c:dLbl>
            <c:dLbl>
              <c:idx val="23"/>
              <c:layout>
                <c:manualLayout>
                  <c:x val="-3.597866666666668E-2"/>
                  <c:y val="-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A15-481B-96D8-7D6BEE7BC239}"/>
                </c:ext>
              </c:extLst>
            </c:dLbl>
            <c:dLbl>
              <c:idx val="24"/>
              <c:layout>
                <c:manualLayout>
                  <c:x val="-7.963777777777778E-3"/>
                  <c:y val="-3.05740740740740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A15-481B-96D8-7D6BEE7BC239}"/>
                </c:ext>
              </c:extLst>
            </c:dLbl>
            <c:dLbl>
              <c:idx val="25"/>
              <c:layout>
                <c:manualLayout>
                  <c:x val="-4.9635777777777779E-2"/>
                  <c:y val="9.407222222222223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A15-481B-96D8-7D6BEE7BC239}"/>
                </c:ext>
              </c:extLst>
            </c:dLbl>
            <c:dLbl>
              <c:idx val="26"/>
              <c:layout>
                <c:manualLayout>
                  <c:x val="-2.4868888888888887E-3"/>
                  <c:y val="1.88148148148148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A15-481B-96D8-7D6BEE7BC239}"/>
                </c:ext>
              </c:extLst>
            </c:dLbl>
            <c:dLbl>
              <c:idx val="27"/>
              <c:layout>
                <c:manualLayout>
                  <c:x val="-4.4652666666666667E-2"/>
                  <c:y val="-2.11666666666666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A15-481B-96D8-7D6BEE7BC239}"/>
                </c:ext>
              </c:extLst>
            </c:dLbl>
            <c:dLbl>
              <c:idx val="28"/>
              <c:layout>
                <c:manualLayout>
                  <c:x val="-1.1328484639963873E-2"/>
                  <c:y val="-2.3518518518518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A15-481B-96D8-7D6BEE7BC239}"/>
                </c:ext>
              </c:extLst>
            </c:dLbl>
            <c:dLbl>
              <c:idx val="29"/>
              <c:layout>
                <c:manualLayout>
                  <c:x val="-8.0429999999999998E-3"/>
                  <c:y val="-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A15-481B-96D8-7D6BEE7BC239}"/>
                </c:ext>
              </c:extLst>
            </c:dLbl>
            <c:dLbl>
              <c:idx val="30"/>
              <c:layout>
                <c:manualLayout>
                  <c:x val="-3.8840518765590352E-2"/>
                  <c:y val="7.055555555555587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A15-481B-96D8-7D6BEE7BC23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'Graphique Température'!$P$6:$P$36</c:f>
              <c:numCache>
                <c:formatCode>General</c:formatCode>
                <c:ptCount val="31"/>
                <c:pt idx="0">
                  <c:v>7.7</c:v>
                </c:pt>
                <c:pt idx="1">
                  <c:v>8</c:v>
                </c:pt>
                <c:pt idx="2">
                  <c:v>11.3</c:v>
                </c:pt>
                <c:pt idx="3">
                  <c:v>10.8</c:v>
                </c:pt>
                <c:pt idx="4">
                  <c:v>7.6</c:v>
                </c:pt>
                <c:pt idx="5">
                  <c:v>5.7</c:v>
                </c:pt>
                <c:pt idx="6">
                  <c:v>6.1</c:v>
                </c:pt>
                <c:pt idx="7">
                  <c:v>7.2</c:v>
                </c:pt>
                <c:pt idx="8">
                  <c:v>5.7</c:v>
                </c:pt>
                <c:pt idx="9">
                  <c:v>7.7</c:v>
                </c:pt>
                <c:pt idx="10">
                  <c:v>4</c:v>
                </c:pt>
                <c:pt idx="11">
                  <c:v>4.2</c:v>
                </c:pt>
                <c:pt idx="12">
                  <c:v>3.7</c:v>
                </c:pt>
                <c:pt idx="13">
                  <c:v>3.8</c:v>
                </c:pt>
                <c:pt idx="14">
                  <c:v>2.5</c:v>
                </c:pt>
                <c:pt idx="15">
                  <c:v>8.6999999999999993</c:v>
                </c:pt>
                <c:pt idx="16">
                  <c:v>6.3</c:v>
                </c:pt>
                <c:pt idx="17">
                  <c:v>8.5</c:v>
                </c:pt>
                <c:pt idx="18">
                  <c:v>6.3</c:v>
                </c:pt>
                <c:pt idx="19">
                  <c:v>6.2</c:v>
                </c:pt>
                <c:pt idx="20">
                  <c:v>11.8</c:v>
                </c:pt>
                <c:pt idx="21">
                  <c:v>6.6</c:v>
                </c:pt>
                <c:pt idx="22">
                  <c:v>6.1</c:v>
                </c:pt>
                <c:pt idx="23">
                  <c:v>11.5</c:v>
                </c:pt>
                <c:pt idx="24">
                  <c:v>6.7</c:v>
                </c:pt>
                <c:pt idx="25">
                  <c:v>2.6</c:v>
                </c:pt>
                <c:pt idx="26">
                  <c:v>1.2</c:v>
                </c:pt>
                <c:pt idx="27">
                  <c:v>5.6</c:v>
                </c:pt>
                <c:pt idx="28">
                  <c:v>9.6999999999999993</c:v>
                </c:pt>
                <c:pt idx="29">
                  <c:v>9.1999999999999993</c:v>
                </c:pt>
                <c:pt idx="30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A15-481B-96D8-7D6BEE7BC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378112"/>
        <c:axId val="274388096"/>
      </c:lineChart>
      <c:catAx>
        <c:axId val="27437811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74388096"/>
        <c:crosses val="autoZero"/>
        <c:auto val="1"/>
        <c:lblAlgn val="ctr"/>
        <c:lblOffset val="100"/>
        <c:noMultiLvlLbl val="0"/>
      </c:catAx>
      <c:valAx>
        <c:axId val="274388096"/>
        <c:scaling>
          <c:orientation val="minMax"/>
          <c:max val="2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74378112"/>
        <c:crosses val="autoZero"/>
        <c:crossBetween val="between"/>
      </c:valAx>
      <c:spPr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accent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Vitesse du vent</a:t>
            </a:r>
          </a:p>
        </c:rich>
      </c:tx>
      <c:layout>
        <c:manualLayout>
          <c:xMode val="edge"/>
          <c:yMode val="edge"/>
          <c:x val="0.39851633333333442"/>
          <c:y val="2.5870370370370498E-2"/>
        </c:manualLayout>
      </c:layout>
      <c:overlay val="1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2.3896974317798966E-2"/>
          <c:y val="1.4299987545493538E-2"/>
          <c:w val="0.9599766666666667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'Graphique Vent'!$T$6:$T$36</c:f>
              <c:numCache>
                <c:formatCode>General</c:formatCode>
                <c:ptCount val="31"/>
                <c:pt idx="0">
                  <c:v>69.2</c:v>
                </c:pt>
                <c:pt idx="1">
                  <c:v>42.4</c:v>
                </c:pt>
                <c:pt idx="2">
                  <c:v>45.6</c:v>
                </c:pt>
                <c:pt idx="3">
                  <c:v>54</c:v>
                </c:pt>
                <c:pt idx="4">
                  <c:v>27.6</c:v>
                </c:pt>
                <c:pt idx="5">
                  <c:v>13.2</c:v>
                </c:pt>
                <c:pt idx="6">
                  <c:v>34</c:v>
                </c:pt>
                <c:pt idx="7">
                  <c:v>22.8</c:v>
                </c:pt>
                <c:pt idx="8">
                  <c:v>19.600000000000001</c:v>
                </c:pt>
                <c:pt idx="9">
                  <c:v>31.6</c:v>
                </c:pt>
                <c:pt idx="10">
                  <c:v>14.4</c:v>
                </c:pt>
                <c:pt idx="11">
                  <c:v>14</c:v>
                </c:pt>
                <c:pt idx="12">
                  <c:v>23.2</c:v>
                </c:pt>
                <c:pt idx="13">
                  <c:v>21.2</c:v>
                </c:pt>
                <c:pt idx="14">
                  <c:v>46.4</c:v>
                </c:pt>
                <c:pt idx="15">
                  <c:v>35.200000000000003</c:v>
                </c:pt>
                <c:pt idx="16">
                  <c:v>40.4</c:v>
                </c:pt>
                <c:pt idx="17">
                  <c:v>37.200000000000003</c:v>
                </c:pt>
                <c:pt idx="18">
                  <c:v>20.399999999999999</c:v>
                </c:pt>
                <c:pt idx="19">
                  <c:v>44.4</c:v>
                </c:pt>
                <c:pt idx="20">
                  <c:v>25.6</c:v>
                </c:pt>
                <c:pt idx="21">
                  <c:v>40.799999999999997</c:v>
                </c:pt>
                <c:pt idx="22">
                  <c:v>23.6</c:v>
                </c:pt>
                <c:pt idx="23">
                  <c:v>39.6</c:v>
                </c:pt>
                <c:pt idx="24">
                  <c:v>16</c:v>
                </c:pt>
                <c:pt idx="25">
                  <c:v>19.2</c:v>
                </c:pt>
                <c:pt idx="26">
                  <c:v>12.4</c:v>
                </c:pt>
                <c:pt idx="27">
                  <c:v>13.2</c:v>
                </c:pt>
                <c:pt idx="28">
                  <c:v>14.4</c:v>
                </c:pt>
                <c:pt idx="29">
                  <c:v>13.2</c:v>
                </c:pt>
                <c:pt idx="30">
                  <c:v>33.200000000000003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6"/>
        <c:overlap val="-34"/>
        <c:axId val="274637952"/>
        <c:axId val="274640896"/>
      </c:barChart>
      <c:catAx>
        <c:axId val="27463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/>
            </a:pPr>
            <a:endParaRPr lang="fr-FR"/>
          </a:p>
        </c:txPr>
        <c:crossAx val="274640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4640896"/>
        <c:scaling>
          <c:orientation val="minMax"/>
          <c:max val="80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</c:spPr>
        <c:crossAx val="274637952"/>
        <c:crosses val="autoZero"/>
        <c:crossBetween val="between"/>
      </c:valAx>
      <c:spPr>
        <a:solidFill>
          <a:schemeClr val="accent4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dLbls>
            <c:delete val="1"/>
          </c:dLbls>
          <c:cat>
            <c:strRef>
              <c:f>'Sens Vent'!$B$3:$Q$3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SSO</c:v>
                </c:pt>
                <c:pt idx="10">
                  <c:v>SO</c:v>
                </c:pt>
                <c:pt idx="11">
                  <c:v>OSO</c:v>
                </c:pt>
                <c:pt idx="12">
                  <c:v>O</c:v>
                </c:pt>
                <c:pt idx="13">
                  <c:v>ONO</c:v>
                </c:pt>
                <c:pt idx="14">
                  <c:v>NO</c:v>
                </c:pt>
                <c:pt idx="15">
                  <c:v>NNO</c:v>
                </c:pt>
              </c:strCache>
            </c:strRef>
          </c:cat>
          <c:val>
            <c:numRef>
              <c:f>'Sens Vent'!$B$4:$Q$4</c:f>
              <c:numCache>
                <c:formatCode>0%</c:formatCode>
                <c:ptCount val="16"/>
                <c:pt idx="0">
                  <c:v>0</c:v>
                </c:pt>
                <c:pt idx="1">
                  <c:v>3.2258064516129031E-2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0.16129032258064516</c:v>
                </c:pt>
                <c:pt idx="6">
                  <c:v>0</c:v>
                </c:pt>
                <c:pt idx="7">
                  <c:v>3.2258064516129031E-2</c:v>
                </c:pt>
                <c:pt idx="8">
                  <c:v>3.2258064516129031E-2</c:v>
                </c:pt>
                <c:pt idx="9">
                  <c:v>0.22580645161290322</c:v>
                </c:pt>
                <c:pt idx="10">
                  <c:v>6.4516129032258063E-2</c:v>
                </c:pt>
                <c:pt idx="11">
                  <c:v>0.12903225806451613</c:v>
                </c:pt>
                <c:pt idx="12">
                  <c:v>6.4516129032258063E-2</c:v>
                </c:pt>
                <c:pt idx="13">
                  <c:v>0.25806451612903225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57-4E89-8BFB-6E740734096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74555264"/>
        <c:axId val="274556800"/>
      </c:radarChart>
      <c:catAx>
        <c:axId val="2745552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274556800"/>
        <c:crosses val="autoZero"/>
        <c:auto val="1"/>
        <c:lblAlgn val="ctr"/>
        <c:lblOffset val="100"/>
        <c:noMultiLvlLbl val="0"/>
      </c:catAx>
      <c:valAx>
        <c:axId val="2745568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7455526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cat>
            <c:strRef>
              <c:f>'Sens Vent'!$B$3:$Q$3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SSO</c:v>
                </c:pt>
                <c:pt idx="10">
                  <c:v>SO</c:v>
                </c:pt>
                <c:pt idx="11">
                  <c:v>OSO</c:v>
                </c:pt>
                <c:pt idx="12">
                  <c:v>O</c:v>
                </c:pt>
                <c:pt idx="13">
                  <c:v>ONO</c:v>
                </c:pt>
                <c:pt idx="14">
                  <c:v>NO</c:v>
                </c:pt>
                <c:pt idx="15">
                  <c:v>NNO</c:v>
                </c:pt>
              </c:strCache>
            </c:strRef>
          </c:cat>
          <c:val>
            <c:numRef>
              <c:f>'Sens Vent'!$B$4:$Q$4</c:f>
              <c:numCache>
                <c:formatCode>0%</c:formatCode>
                <c:ptCount val="16"/>
                <c:pt idx="0">
                  <c:v>0</c:v>
                </c:pt>
                <c:pt idx="1">
                  <c:v>3.2258064516129031E-2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0.16129032258064516</c:v>
                </c:pt>
                <c:pt idx="6">
                  <c:v>0</c:v>
                </c:pt>
                <c:pt idx="7">
                  <c:v>3.2258064516129031E-2</c:v>
                </c:pt>
                <c:pt idx="8">
                  <c:v>3.2258064516129031E-2</c:v>
                </c:pt>
                <c:pt idx="9">
                  <c:v>0.22580645161290322</c:v>
                </c:pt>
                <c:pt idx="10">
                  <c:v>6.4516129032258063E-2</c:v>
                </c:pt>
                <c:pt idx="11">
                  <c:v>0.12903225806451613</c:v>
                </c:pt>
                <c:pt idx="12">
                  <c:v>6.4516129032258063E-2</c:v>
                </c:pt>
                <c:pt idx="13">
                  <c:v>0.25806451612903225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20-43F7-B650-25BBF32AA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362560"/>
        <c:axId val="382816256"/>
      </c:radarChart>
      <c:catAx>
        <c:axId val="363362560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382816256"/>
        <c:crosses val="autoZero"/>
        <c:auto val="1"/>
        <c:lblAlgn val="ctr"/>
        <c:lblOffset val="100"/>
        <c:noMultiLvlLbl val="0"/>
      </c:catAx>
      <c:valAx>
        <c:axId val="382816256"/>
        <c:scaling>
          <c:orientation val="minMax"/>
        </c:scaling>
        <c:delete val="1"/>
        <c:axPos val="l"/>
        <c:majorGridlines>
          <c:spPr>
            <a:ln>
              <a:solidFill>
                <a:schemeClr val="tx1"/>
              </a:solidFill>
            </a:ln>
          </c:spPr>
        </c:majorGridlines>
        <c:numFmt formatCode="0%" sourceLinked="1"/>
        <c:majorTickMark val="out"/>
        <c:minorTickMark val="none"/>
        <c:tickLblPos val="none"/>
        <c:crossAx val="3633625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63500" cmpd="sng"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8"/>
    </mc:Choice>
    <mc:Fallback>
      <c:style val="48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fr-FR" sz="1000"/>
              <a:t>Soleil</a:t>
            </a:r>
          </a:p>
        </c:rich>
      </c:tx>
      <c:layout>
        <c:manualLayout>
          <c:xMode val="edge"/>
          <c:yMode val="edge"/>
          <c:x val="0.38868662351672151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547274633123729"/>
          <c:y val="1.1422408847892504E-3"/>
          <c:w val="0.83697222222222223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>
              <a:gsLst>
                <a:gs pos="0">
                  <a:srgbClr val="FFFF00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'Graphique Soleil'!$T$6:$T$36</c:f>
              <c:numCache>
                <c:formatCode>[h]:mm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8.7500000000000008E-2</c:v>
                </c:pt>
                <c:pt idx="6">
                  <c:v>0</c:v>
                </c:pt>
                <c:pt idx="7">
                  <c:v>7.0833333333333331E-2</c:v>
                </c:pt>
                <c:pt idx="8">
                  <c:v>0</c:v>
                </c:pt>
                <c:pt idx="9">
                  <c:v>0.15416666666666667</c:v>
                </c:pt>
                <c:pt idx="10">
                  <c:v>0.21666666666666667</c:v>
                </c:pt>
                <c:pt idx="11">
                  <c:v>0</c:v>
                </c:pt>
                <c:pt idx="12">
                  <c:v>0</c:v>
                </c:pt>
                <c:pt idx="13">
                  <c:v>0.15833333333333333</c:v>
                </c:pt>
                <c:pt idx="14">
                  <c:v>0</c:v>
                </c:pt>
                <c:pt idx="15">
                  <c:v>8.3333333333333332E-3</c:v>
                </c:pt>
                <c:pt idx="16">
                  <c:v>0.16666666666666666</c:v>
                </c:pt>
                <c:pt idx="17">
                  <c:v>0</c:v>
                </c:pt>
                <c:pt idx="18">
                  <c:v>0.16250000000000001</c:v>
                </c:pt>
                <c:pt idx="19">
                  <c:v>0</c:v>
                </c:pt>
                <c:pt idx="20">
                  <c:v>0</c:v>
                </c:pt>
                <c:pt idx="21">
                  <c:v>3.3333333333333333E-2</c:v>
                </c:pt>
                <c:pt idx="22">
                  <c:v>8.3333333333333332E-3</c:v>
                </c:pt>
                <c:pt idx="23">
                  <c:v>0</c:v>
                </c:pt>
                <c:pt idx="24">
                  <c:v>0</c:v>
                </c:pt>
                <c:pt idx="25">
                  <c:v>0.29583333333333334</c:v>
                </c:pt>
                <c:pt idx="26">
                  <c:v>0.27916666666666667</c:v>
                </c:pt>
                <c:pt idx="27">
                  <c:v>0</c:v>
                </c:pt>
                <c:pt idx="28">
                  <c:v>0</c:v>
                </c:pt>
                <c:pt idx="29">
                  <c:v>1.6666666666666666E-2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49"/>
        <c:axId val="384589824"/>
        <c:axId val="384591360"/>
      </c:barChart>
      <c:catAx>
        <c:axId val="38458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4591360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384591360"/>
        <c:scaling>
          <c:orientation val="minMax"/>
        </c:scaling>
        <c:delete val="0"/>
        <c:axPos val="l"/>
        <c:majorGridlines/>
        <c:numFmt formatCode="[h]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38458982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513531353135365E-2"/>
          <c:y val="1.1422408847892504E-3"/>
          <c:w val="0.96985446985446988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dLbls>
            <c:delete val="1"/>
          </c:dLbls>
          <c:val>
            <c:numRef>
              <c:f>'Graphique Pluie'!$T$6:$T$35</c:f>
              <c:numCache>
                <c:formatCode>General</c:formatCode>
                <c:ptCount val="30"/>
                <c:pt idx="0">
                  <c:v>20.477999999999994</c:v>
                </c:pt>
                <c:pt idx="1">
                  <c:v>3.048</c:v>
                </c:pt>
                <c:pt idx="2">
                  <c:v>10.414</c:v>
                </c:pt>
                <c:pt idx="3">
                  <c:v>2.032</c:v>
                </c:pt>
                <c:pt idx="4">
                  <c:v>7.1120000000000001</c:v>
                </c:pt>
                <c:pt idx="5">
                  <c:v>0</c:v>
                </c:pt>
                <c:pt idx="6">
                  <c:v>11.43</c:v>
                </c:pt>
                <c:pt idx="7">
                  <c:v>0</c:v>
                </c:pt>
                <c:pt idx="8">
                  <c:v>4.3179999999999996</c:v>
                </c:pt>
                <c:pt idx="9">
                  <c:v>5.08</c:v>
                </c:pt>
                <c:pt idx="10">
                  <c:v>1.016</c:v>
                </c:pt>
                <c:pt idx="11">
                  <c:v>0</c:v>
                </c:pt>
                <c:pt idx="12">
                  <c:v>0</c:v>
                </c:pt>
                <c:pt idx="13">
                  <c:v>1.016</c:v>
                </c:pt>
                <c:pt idx="14">
                  <c:v>9.3979999999999997</c:v>
                </c:pt>
                <c:pt idx="15">
                  <c:v>4.0640000000000001</c:v>
                </c:pt>
                <c:pt idx="16">
                  <c:v>1.016</c:v>
                </c:pt>
                <c:pt idx="17">
                  <c:v>7.0960000000000001</c:v>
                </c:pt>
                <c:pt idx="18">
                  <c:v>2.016</c:v>
                </c:pt>
                <c:pt idx="19">
                  <c:v>24.097999999999999</c:v>
                </c:pt>
                <c:pt idx="20">
                  <c:v>1.016</c:v>
                </c:pt>
                <c:pt idx="21">
                  <c:v>2.032</c:v>
                </c:pt>
                <c:pt idx="22">
                  <c:v>2.032</c:v>
                </c:pt>
                <c:pt idx="23">
                  <c:v>3.048</c:v>
                </c:pt>
                <c:pt idx="24">
                  <c:v>12.446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1.016</c:v>
                </c:pt>
                <c:pt idx="29">
                  <c:v>2.3199999999999998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405202816"/>
        <c:axId val="405204352"/>
      </c:barChart>
      <c:catAx>
        <c:axId val="405202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405204352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40520435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4052028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6"/>
    </mc:Choice>
    <mc:Fallback>
      <c:style val="46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513531353135365E-2"/>
          <c:y val="1.1422408847892504E-3"/>
          <c:w val="0.96985446985446988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>
              <a:gsLst>
                <a:gs pos="0">
                  <a:schemeClr val="accent6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'Graphique Vent'!$T$6:$T$36</c:f>
              <c:numCache>
                <c:formatCode>General</c:formatCode>
                <c:ptCount val="31"/>
                <c:pt idx="0">
                  <c:v>69.2</c:v>
                </c:pt>
                <c:pt idx="1">
                  <c:v>42.4</c:v>
                </c:pt>
                <c:pt idx="2">
                  <c:v>45.6</c:v>
                </c:pt>
                <c:pt idx="3">
                  <c:v>54</c:v>
                </c:pt>
                <c:pt idx="4">
                  <c:v>27.6</c:v>
                </c:pt>
                <c:pt idx="5">
                  <c:v>13.2</c:v>
                </c:pt>
                <c:pt idx="6">
                  <c:v>34</c:v>
                </c:pt>
                <c:pt idx="7">
                  <c:v>22.8</c:v>
                </c:pt>
                <c:pt idx="8">
                  <c:v>19.600000000000001</c:v>
                </c:pt>
                <c:pt idx="9">
                  <c:v>31.6</c:v>
                </c:pt>
                <c:pt idx="10">
                  <c:v>14.4</c:v>
                </c:pt>
                <c:pt idx="11">
                  <c:v>14</c:v>
                </c:pt>
                <c:pt idx="12">
                  <c:v>23.2</c:v>
                </c:pt>
                <c:pt idx="13">
                  <c:v>21.2</c:v>
                </c:pt>
                <c:pt idx="14">
                  <c:v>46.4</c:v>
                </c:pt>
                <c:pt idx="15">
                  <c:v>35.200000000000003</c:v>
                </c:pt>
                <c:pt idx="16">
                  <c:v>40.4</c:v>
                </c:pt>
                <c:pt idx="17">
                  <c:v>37.200000000000003</c:v>
                </c:pt>
                <c:pt idx="18">
                  <c:v>20.399999999999999</c:v>
                </c:pt>
                <c:pt idx="19">
                  <c:v>44.4</c:v>
                </c:pt>
                <c:pt idx="20">
                  <c:v>25.6</c:v>
                </c:pt>
                <c:pt idx="21">
                  <c:v>40.799999999999997</c:v>
                </c:pt>
                <c:pt idx="22">
                  <c:v>23.6</c:v>
                </c:pt>
                <c:pt idx="23">
                  <c:v>39.6</c:v>
                </c:pt>
                <c:pt idx="24">
                  <c:v>16</c:v>
                </c:pt>
                <c:pt idx="25">
                  <c:v>19.2</c:v>
                </c:pt>
                <c:pt idx="26">
                  <c:v>12.4</c:v>
                </c:pt>
                <c:pt idx="27">
                  <c:v>13.2</c:v>
                </c:pt>
                <c:pt idx="28">
                  <c:v>14.4</c:v>
                </c:pt>
                <c:pt idx="29">
                  <c:v>13.2</c:v>
                </c:pt>
                <c:pt idx="30">
                  <c:v>33.200000000000003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6"/>
        <c:overlap val="-34"/>
        <c:axId val="405938176"/>
        <c:axId val="405939712"/>
      </c:barChart>
      <c:catAx>
        <c:axId val="405938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405939712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40593971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40593817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66289104638619"/>
          <c:y val="6.1515873015873017E-2"/>
          <c:w val="0.81578317152103552"/>
          <c:h val="0.73259126984126821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val>
            <c:numRef>
              <c:f>'Graphique Température'!$Q$6:$Q$36</c:f>
              <c:numCache>
                <c:formatCode>General</c:formatCode>
                <c:ptCount val="31"/>
                <c:pt idx="0">
                  <c:v>12.2</c:v>
                </c:pt>
                <c:pt idx="1">
                  <c:v>13.3</c:v>
                </c:pt>
                <c:pt idx="2">
                  <c:v>13.8</c:v>
                </c:pt>
                <c:pt idx="3">
                  <c:v>14.4</c:v>
                </c:pt>
                <c:pt idx="4">
                  <c:v>12.6</c:v>
                </c:pt>
                <c:pt idx="5">
                  <c:v>10.3</c:v>
                </c:pt>
                <c:pt idx="6">
                  <c:v>8.8000000000000007</c:v>
                </c:pt>
                <c:pt idx="7">
                  <c:v>10.6</c:v>
                </c:pt>
                <c:pt idx="8">
                  <c:v>11.7</c:v>
                </c:pt>
                <c:pt idx="9">
                  <c:v>11.8</c:v>
                </c:pt>
                <c:pt idx="10">
                  <c:v>11.6</c:v>
                </c:pt>
                <c:pt idx="11">
                  <c:v>8.5</c:v>
                </c:pt>
                <c:pt idx="12">
                  <c:v>7.2</c:v>
                </c:pt>
                <c:pt idx="13">
                  <c:v>10.4</c:v>
                </c:pt>
                <c:pt idx="14">
                  <c:v>11.7</c:v>
                </c:pt>
                <c:pt idx="15">
                  <c:v>13.1</c:v>
                </c:pt>
                <c:pt idx="16">
                  <c:v>10.7</c:v>
                </c:pt>
                <c:pt idx="17">
                  <c:v>12.5</c:v>
                </c:pt>
                <c:pt idx="18">
                  <c:v>11.3</c:v>
                </c:pt>
                <c:pt idx="19">
                  <c:v>12.9</c:v>
                </c:pt>
                <c:pt idx="20">
                  <c:v>12.9</c:v>
                </c:pt>
                <c:pt idx="21">
                  <c:v>13.9</c:v>
                </c:pt>
                <c:pt idx="22">
                  <c:v>14.3</c:v>
                </c:pt>
                <c:pt idx="23">
                  <c:v>13.2</c:v>
                </c:pt>
                <c:pt idx="24">
                  <c:v>11</c:v>
                </c:pt>
                <c:pt idx="25">
                  <c:v>10.9</c:v>
                </c:pt>
                <c:pt idx="26">
                  <c:v>10.7</c:v>
                </c:pt>
                <c:pt idx="27">
                  <c:v>11</c:v>
                </c:pt>
                <c:pt idx="28">
                  <c:v>12.3</c:v>
                </c:pt>
                <c:pt idx="29">
                  <c:v>13</c:v>
                </c:pt>
                <c:pt idx="30">
                  <c:v>11.1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B9-44A7-9D58-3EA518F72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6000768"/>
        <c:axId val="406002304"/>
      </c:lineChart>
      <c:catAx>
        <c:axId val="40600076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06002304"/>
        <c:crosses val="autoZero"/>
        <c:auto val="1"/>
        <c:lblAlgn val="ctr"/>
        <c:lblOffset val="100"/>
        <c:noMultiLvlLbl val="0"/>
      </c:catAx>
      <c:valAx>
        <c:axId val="406002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06000768"/>
        <c:crosses val="autoZero"/>
        <c:crossBetween val="between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66289104638619"/>
          <c:y val="9.9313492063492451E-2"/>
          <c:w val="0.82673300970873786"/>
          <c:h val="0.69479365079365074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val>
            <c:numRef>
              <c:f>'Graphique Température'!$P$6:$P$36</c:f>
              <c:numCache>
                <c:formatCode>General</c:formatCode>
                <c:ptCount val="31"/>
                <c:pt idx="0">
                  <c:v>7.7</c:v>
                </c:pt>
                <c:pt idx="1">
                  <c:v>8</c:v>
                </c:pt>
                <c:pt idx="2">
                  <c:v>11.3</c:v>
                </c:pt>
                <c:pt idx="3">
                  <c:v>10.8</c:v>
                </c:pt>
                <c:pt idx="4">
                  <c:v>7.6</c:v>
                </c:pt>
                <c:pt idx="5">
                  <c:v>5.7</c:v>
                </c:pt>
                <c:pt idx="6">
                  <c:v>6.1</c:v>
                </c:pt>
                <c:pt idx="7">
                  <c:v>7.2</c:v>
                </c:pt>
                <c:pt idx="8">
                  <c:v>5.7</c:v>
                </c:pt>
                <c:pt idx="9">
                  <c:v>7.7</c:v>
                </c:pt>
                <c:pt idx="10">
                  <c:v>4</c:v>
                </c:pt>
                <c:pt idx="11">
                  <c:v>4.2</c:v>
                </c:pt>
                <c:pt idx="12">
                  <c:v>3.7</c:v>
                </c:pt>
                <c:pt idx="13">
                  <c:v>3.8</c:v>
                </c:pt>
                <c:pt idx="14">
                  <c:v>2.5</c:v>
                </c:pt>
                <c:pt idx="15">
                  <c:v>8.6999999999999993</c:v>
                </c:pt>
                <c:pt idx="16">
                  <c:v>6.3</c:v>
                </c:pt>
                <c:pt idx="17">
                  <c:v>8.5</c:v>
                </c:pt>
                <c:pt idx="18">
                  <c:v>6.3</c:v>
                </c:pt>
                <c:pt idx="19">
                  <c:v>6.2</c:v>
                </c:pt>
                <c:pt idx="20">
                  <c:v>11.8</c:v>
                </c:pt>
                <c:pt idx="21">
                  <c:v>6.6</c:v>
                </c:pt>
                <c:pt idx="22">
                  <c:v>6.1</c:v>
                </c:pt>
                <c:pt idx="23">
                  <c:v>11.5</c:v>
                </c:pt>
                <c:pt idx="24">
                  <c:v>6.7</c:v>
                </c:pt>
                <c:pt idx="25">
                  <c:v>2.6</c:v>
                </c:pt>
                <c:pt idx="26">
                  <c:v>1.2</c:v>
                </c:pt>
                <c:pt idx="27">
                  <c:v>5.6</c:v>
                </c:pt>
                <c:pt idx="28">
                  <c:v>9.6999999999999993</c:v>
                </c:pt>
                <c:pt idx="29">
                  <c:v>9.1999999999999993</c:v>
                </c:pt>
                <c:pt idx="30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E6-4E9C-A5A5-6360CBCD5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6026496"/>
        <c:axId val="406044672"/>
      </c:lineChart>
      <c:catAx>
        <c:axId val="4060264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06044672"/>
        <c:crosses val="autoZero"/>
        <c:auto val="1"/>
        <c:lblAlgn val="ctr"/>
        <c:lblOffset val="100"/>
        <c:noMultiLvlLbl val="0"/>
      </c:catAx>
      <c:valAx>
        <c:axId val="40604467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06026496"/>
        <c:crosses val="autoZero"/>
        <c:crossBetween val="between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dLbls>
            <c:delete val="1"/>
          </c:dLbls>
          <c:val>
            <c:numRef>
              <c:f>'Graphique Pressions'!$R$6:$R$36</c:f>
              <c:numCache>
                <c:formatCode>General</c:formatCode>
                <c:ptCount val="31"/>
                <c:pt idx="0">
                  <c:v>1015</c:v>
                </c:pt>
                <c:pt idx="1">
                  <c:v>1016</c:v>
                </c:pt>
                <c:pt idx="2">
                  <c:v>1013</c:v>
                </c:pt>
                <c:pt idx="3">
                  <c:v>1008</c:v>
                </c:pt>
                <c:pt idx="4">
                  <c:v>1003</c:v>
                </c:pt>
                <c:pt idx="5">
                  <c:v>1004</c:v>
                </c:pt>
                <c:pt idx="6">
                  <c:v>1008</c:v>
                </c:pt>
                <c:pt idx="7">
                  <c:v>1008</c:v>
                </c:pt>
                <c:pt idx="8">
                  <c:v>1006</c:v>
                </c:pt>
                <c:pt idx="9">
                  <c:v>1006</c:v>
                </c:pt>
                <c:pt idx="10">
                  <c:v>1018</c:v>
                </c:pt>
                <c:pt idx="11">
                  <c:v>1022</c:v>
                </c:pt>
                <c:pt idx="12">
                  <c:v>1017</c:v>
                </c:pt>
                <c:pt idx="13">
                  <c:v>1015</c:v>
                </c:pt>
                <c:pt idx="14">
                  <c:v>1015</c:v>
                </c:pt>
                <c:pt idx="15">
                  <c:v>1009</c:v>
                </c:pt>
                <c:pt idx="16">
                  <c:v>1018</c:v>
                </c:pt>
                <c:pt idx="17">
                  <c:v>1015</c:v>
                </c:pt>
                <c:pt idx="18">
                  <c:v>1020</c:v>
                </c:pt>
                <c:pt idx="19">
                  <c:v>1015</c:v>
                </c:pt>
                <c:pt idx="20">
                  <c:v>1017</c:v>
                </c:pt>
                <c:pt idx="21">
                  <c:v>1022</c:v>
                </c:pt>
                <c:pt idx="22">
                  <c:v>1022</c:v>
                </c:pt>
                <c:pt idx="23">
                  <c:v>1022</c:v>
                </c:pt>
                <c:pt idx="24">
                  <c:v>1013</c:v>
                </c:pt>
                <c:pt idx="25">
                  <c:v>1024</c:v>
                </c:pt>
                <c:pt idx="26">
                  <c:v>1032</c:v>
                </c:pt>
                <c:pt idx="27">
                  <c:v>1036</c:v>
                </c:pt>
                <c:pt idx="28">
                  <c:v>1033</c:v>
                </c:pt>
                <c:pt idx="29">
                  <c:v>1022</c:v>
                </c:pt>
                <c:pt idx="30">
                  <c:v>1029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5"/>
        <c:overlap val="-50"/>
        <c:axId val="406269952"/>
        <c:axId val="406271488"/>
      </c:barChart>
      <c:catAx>
        <c:axId val="406269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fr-FR"/>
          </a:p>
        </c:txPr>
        <c:crossAx val="406271488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406271488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fr-FR"/>
          </a:p>
        </c:txPr>
        <c:crossAx val="4062699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/>
            </a:solidFill>
          </c:spPr>
          <c:invertIfNegative val="0"/>
          <c:dLbls>
            <c:delete val="1"/>
          </c:dLbls>
          <c:val>
            <c:numRef>
              <c:f>'Graphique Pressions'!$Q$6:$Q$36</c:f>
              <c:numCache>
                <c:formatCode>General</c:formatCode>
                <c:ptCount val="31"/>
                <c:pt idx="0">
                  <c:v>999</c:v>
                </c:pt>
                <c:pt idx="1">
                  <c:v>1009</c:v>
                </c:pt>
                <c:pt idx="2">
                  <c:v>1006</c:v>
                </c:pt>
                <c:pt idx="3">
                  <c:v>1002</c:v>
                </c:pt>
                <c:pt idx="4">
                  <c:v>997</c:v>
                </c:pt>
                <c:pt idx="5">
                  <c:v>996</c:v>
                </c:pt>
                <c:pt idx="6">
                  <c:v>998</c:v>
                </c:pt>
                <c:pt idx="7">
                  <c:v>1004</c:v>
                </c:pt>
                <c:pt idx="8">
                  <c:v>1001</c:v>
                </c:pt>
                <c:pt idx="9">
                  <c:v>1000</c:v>
                </c:pt>
                <c:pt idx="10">
                  <c:v>1000</c:v>
                </c:pt>
                <c:pt idx="11">
                  <c:v>1016</c:v>
                </c:pt>
                <c:pt idx="12">
                  <c:v>1006</c:v>
                </c:pt>
                <c:pt idx="13">
                  <c:v>1006</c:v>
                </c:pt>
                <c:pt idx="14">
                  <c:v>1004</c:v>
                </c:pt>
                <c:pt idx="15">
                  <c:v>1004</c:v>
                </c:pt>
                <c:pt idx="16">
                  <c:v>1006</c:v>
                </c:pt>
                <c:pt idx="17">
                  <c:v>1008</c:v>
                </c:pt>
                <c:pt idx="18">
                  <c:v>1010</c:v>
                </c:pt>
                <c:pt idx="19">
                  <c:v>1002</c:v>
                </c:pt>
                <c:pt idx="20">
                  <c:v>1010</c:v>
                </c:pt>
                <c:pt idx="21">
                  <c:v>1012</c:v>
                </c:pt>
                <c:pt idx="22">
                  <c:v>1019</c:v>
                </c:pt>
                <c:pt idx="23">
                  <c:v>1012</c:v>
                </c:pt>
                <c:pt idx="24">
                  <c:v>1008</c:v>
                </c:pt>
                <c:pt idx="25">
                  <c:v>1010</c:v>
                </c:pt>
                <c:pt idx="26">
                  <c:v>1023</c:v>
                </c:pt>
                <c:pt idx="27">
                  <c:v>1030</c:v>
                </c:pt>
                <c:pt idx="28">
                  <c:v>1029</c:v>
                </c:pt>
                <c:pt idx="29">
                  <c:v>1006</c:v>
                </c:pt>
                <c:pt idx="30">
                  <c:v>1022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5"/>
        <c:overlap val="-50"/>
        <c:axId val="406287872"/>
        <c:axId val="406289408"/>
      </c:barChart>
      <c:catAx>
        <c:axId val="406287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fr-FR"/>
          </a:p>
        </c:txPr>
        <c:crossAx val="406289408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406289408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fr-FR"/>
          </a:p>
        </c:txPr>
        <c:crossAx val="4062878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44012944983844"/>
          <c:y val="6.1515873015873017E-2"/>
          <c:w val="0.78668230852211429"/>
          <c:h val="0.73259126984126821"/>
        </c:manualLayout>
      </c:layout>
      <c:areaChart>
        <c:grouping val="standard"/>
        <c:varyColors val="0"/>
        <c:ser>
          <c:idx val="0"/>
          <c:order val="0"/>
          <c:spPr>
            <a:gradFill flip="none" rotWithShape="1">
              <a:gsLst>
                <a:gs pos="25000">
                  <a:schemeClr val="accent3">
                    <a:lumMod val="60000"/>
                    <a:lumOff val="40000"/>
                  </a:schemeClr>
                </a:gs>
                <a:gs pos="10000">
                  <a:schemeClr val="tx2">
                    <a:lumMod val="40000"/>
                    <a:lumOff val="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2700000" scaled="1"/>
              <a:tileRect/>
            </a:gradFill>
            <a:ln>
              <a:noFill/>
            </a:ln>
          </c:spPr>
          <c:val>
            <c:numRef>
              <c:f>'Graphique Humidité'!$R$6:$R$36</c:f>
              <c:numCache>
                <c:formatCode>General</c:formatCode>
                <c:ptCount val="31"/>
                <c:pt idx="0">
                  <c:v>83</c:v>
                </c:pt>
                <c:pt idx="1">
                  <c:v>91</c:v>
                </c:pt>
                <c:pt idx="2">
                  <c:v>92</c:v>
                </c:pt>
                <c:pt idx="3">
                  <c:v>91</c:v>
                </c:pt>
                <c:pt idx="4">
                  <c:v>89</c:v>
                </c:pt>
                <c:pt idx="5">
                  <c:v>83</c:v>
                </c:pt>
                <c:pt idx="6">
                  <c:v>95</c:v>
                </c:pt>
                <c:pt idx="7">
                  <c:v>94</c:v>
                </c:pt>
                <c:pt idx="8">
                  <c:v>87</c:v>
                </c:pt>
                <c:pt idx="9">
                  <c:v>88</c:v>
                </c:pt>
                <c:pt idx="10">
                  <c:v>83</c:v>
                </c:pt>
                <c:pt idx="11">
                  <c:v>83</c:v>
                </c:pt>
                <c:pt idx="12">
                  <c:v>81</c:v>
                </c:pt>
                <c:pt idx="13">
                  <c:v>87</c:v>
                </c:pt>
                <c:pt idx="14">
                  <c:v>90</c:v>
                </c:pt>
                <c:pt idx="15">
                  <c:v>88</c:v>
                </c:pt>
                <c:pt idx="16">
                  <c:v>80</c:v>
                </c:pt>
                <c:pt idx="17">
                  <c:v>89</c:v>
                </c:pt>
                <c:pt idx="18">
                  <c:v>84</c:v>
                </c:pt>
                <c:pt idx="19">
                  <c:v>91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90</c:v>
                </c:pt>
                <c:pt idx="24">
                  <c:v>89</c:v>
                </c:pt>
                <c:pt idx="25">
                  <c:v>88</c:v>
                </c:pt>
                <c:pt idx="26">
                  <c:v>83</c:v>
                </c:pt>
                <c:pt idx="27">
                  <c:v>91</c:v>
                </c:pt>
                <c:pt idx="28">
                  <c:v>91</c:v>
                </c:pt>
                <c:pt idx="29">
                  <c:v>88</c:v>
                </c:pt>
                <c:pt idx="30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D-4F4C-BB73-BC201EBA4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29600"/>
        <c:axId val="406339584"/>
      </c:areaChart>
      <c:catAx>
        <c:axId val="4063296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06339584"/>
        <c:crosses val="autoZero"/>
        <c:auto val="1"/>
        <c:lblAlgn val="ctr"/>
        <c:lblOffset val="100"/>
        <c:noMultiLvlLbl val="0"/>
      </c:catAx>
      <c:valAx>
        <c:axId val="406339584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06329600"/>
        <c:crosses val="autoZero"/>
        <c:crossBetween val="midCat"/>
        <c:majorUnit val="20"/>
      </c:valAx>
      <c:spPr>
        <a:noFill/>
        <a:effectLst/>
      </c:spPr>
    </c:plotArea>
    <c:plotVisOnly val="0"/>
    <c:dispBlanksAs val="zero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44012944983844"/>
          <c:y val="0.13859126984127043"/>
          <c:w val="0.78668230852211429"/>
          <c:h val="0.6555158730158761"/>
        </c:manualLayout>
      </c:layout>
      <c:areaChart>
        <c:grouping val="standard"/>
        <c:varyColors val="0"/>
        <c:ser>
          <c:idx val="0"/>
          <c:order val="0"/>
          <c:spPr>
            <a:gradFill>
              <a:gsLst>
                <a:gs pos="25000">
                  <a:schemeClr val="accent3">
                    <a:lumMod val="60000"/>
                    <a:lumOff val="40000"/>
                  </a:schemeClr>
                </a:gs>
                <a:gs pos="10000">
                  <a:schemeClr val="tx2">
                    <a:lumMod val="60000"/>
                    <a:lumOff val="4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2700000" scaled="1"/>
            </a:gradFill>
            <a:ln>
              <a:noFill/>
            </a:ln>
            <a:effectLst/>
          </c:spPr>
          <c:val>
            <c:numRef>
              <c:f>'Graphique Humidité'!$Q$6:$Q$36</c:f>
              <c:numCache>
                <c:formatCode>General</c:formatCode>
                <c:ptCount val="31"/>
                <c:pt idx="0">
                  <c:v>70</c:v>
                </c:pt>
                <c:pt idx="1">
                  <c:v>75</c:v>
                </c:pt>
                <c:pt idx="2">
                  <c:v>74</c:v>
                </c:pt>
                <c:pt idx="3">
                  <c:v>87</c:v>
                </c:pt>
                <c:pt idx="4">
                  <c:v>78</c:v>
                </c:pt>
                <c:pt idx="5">
                  <c:v>75</c:v>
                </c:pt>
                <c:pt idx="6">
                  <c:v>82</c:v>
                </c:pt>
                <c:pt idx="7">
                  <c:v>81</c:v>
                </c:pt>
                <c:pt idx="8">
                  <c:v>82</c:v>
                </c:pt>
                <c:pt idx="9">
                  <c:v>76</c:v>
                </c:pt>
                <c:pt idx="10">
                  <c:v>71</c:v>
                </c:pt>
                <c:pt idx="11">
                  <c:v>72</c:v>
                </c:pt>
                <c:pt idx="12">
                  <c:v>72</c:v>
                </c:pt>
                <c:pt idx="13">
                  <c:v>75</c:v>
                </c:pt>
                <c:pt idx="14">
                  <c:v>78</c:v>
                </c:pt>
                <c:pt idx="15">
                  <c:v>74</c:v>
                </c:pt>
                <c:pt idx="16">
                  <c:v>62</c:v>
                </c:pt>
                <c:pt idx="17">
                  <c:v>76</c:v>
                </c:pt>
                <c:pt idx="18">
                  <c:v>67</c:v>
                </c:pt>
                <c:pt idx="19">
                  <c:v>78</c:v>
                </c:pt>
                <c:pt idx="20">
                  <c:v>88</c:v>
                </c:pt>
                <c:pt idx="21">
                  <c:v>71</c:v>
                </c:pt>
                <c:pt idx="22">
                  <c:v>81</c:v>
                </c:pt>
                <c:pt idx="23">
                  <c:v>84</c:v>
                </c:pt>
                <c:pt idx="24">
                  <c:v>86</c:v>
                </c:pt>
                <c:pt idx="25">
                  <c:v>71</c:v>
                </c:pt>
                <c:pt idx="26">
                  <c:v>66</c:v>
                </c:pt>
                <c:pt idx="27">
                  <c:v>78</c:v>
                </c:pt>
                <c:pt idx="28">
                  <c:v>84</c:v>
                </c:pt>
                <c:pt idx="29">
                  <c:v>76</c:v>
                </c:pt>
                <c:pt idx="30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7-403B-BC5A-69940015F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54944"/>
        <c:axId val="406360832"/>
      </c:areaChart>
      <c:catAx>
        <c:axId val="4063549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06360832"/>
        <c:crosses val="autoZero"/>
        <c:auto val="1"/>
        <c:lblAlgn val="ctr"/>
        <c:lblOffset val="100"/>
        <c:noMultiLvlLbl val="0"/>
      </c:catAx>
      <c:valAx>
        <c:axId val="406360832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06354944"/>
        <c:crosses val="autoZero"/>
        <c:crossBetween val="midCat"/>
        <c:majorUnit val="20"/>
      </c:valAx>
      <c:spPr>
        <a:noFill/>
        <a:effectLst/>
      </c:spPr>
    </c:plotArea>
    <c:plotVisOnly val="0"/>
    <c:dispBlanksAs val="zero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31" dropStyle="combo" dx="16" fmlaLink="$C$2" fmlaRange="$A$5:$A$35" sel="31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chart" Target="../charts/chart9.xml"/><Relationship Id="rId18" Type="http://schemas.openxmlformats.org/officeDocument/2006/relationships/chart" Target="../charts/chart13.xml"/><Relationship Id="rId3" Type="http://schemas.openxmlformats.org/officeDocument/2006/relationships/chart" Target="../charts/chart2.xml"/><Relationship Id="rId21" Type="http://schemas.openxmlformats.org/officeDocument/2006/relationships/image" Target="../media/image22.png"/><Relationship Id="rId7" Type="http://schemas.openxmlformats.org/officeDocument/2006/relationships/chart" Target="../charts/chart4.xml"/><Relationship Id="rId12" Type="http://schemas.openxmlformats.org/officeDocument/2006/relationships/chart" Target="../charts/chart8.xml"/><Relationship Id="rId17" Type="http://schemas.openxmlformats.org/officeDocument/2006/relationships/chart" Target="../charts/chart12.xml"/><Relationship Id="rId2" Type="http://schemas.openxmlformats.org/officeDocument/2006/relationships/image" Target="../media/image12.png"/><Relationship Id="rId16" Type="http://schemas.openxmlformats.org/officeDocument/2006/relationships/chart" Target="../charts/chart11.xml"/><Relationship Id="rId20" Type="http://schemas.openxmlformats.org/officeDocument/2006/relationships/image" Target="../media/image21.png"/><Relationship Id="rId1" Type="http://schemas.openxmlformats.org/officeDocument/2006/relationships/chart" Target="../charts/chart1.xml"/><Relationship Id="rId6" Type="http://schemas.openxmlformats.org/officeDocument/2006/relationships/image" Target="../media/image14.png"/><Relationship Id="rId11" Type="http://schemas.openxmlformats.org/officeDocument/2006/relationships/chart" Target="../charts/chart7.xml"/><Relationship Id="rId5" Type="http://schemas.openxmlformats.org/officeDocument/2006/relationships/image" Target="../media/image13.png"/><Relationship Id="rId15" Type="http://schemas.openxmlformats.org/officeDocument/2006/relationships/chart" Target="../charts/chart10.xml"/><Relationship Id="rId10" Type="http://schemas.openxmlformats.org/officeDocument/2006/relationships/chart" Target="../charts/chart6.xml"/><Relationship Id="rId19" Type="http://schemas.openxmlformats.org/officeDocument/2006/relationships/chart" Target="../charts/chart14.xml"/><Relationship Id="rId4" Type="http://schemas.openxmlformats.org/officeDocument/2006/relationships/chart" Target="../charts/chart3.xml"/><Relationship Id="rId9" Type="http://schemas.openxmlformats.org/officeDocument/2006/relationships/chart" Target="../charts/chart5.xml"/><Relationship Id="rId14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13" Type="http://schemas.openxmlformats.org/officeDocument/2006/relationships/image" Target="../media/image22.png"/><Relationship Id="rId3" Type="http://schemas.openxmlformats.org/officeDocument/2006/relationships/chart" Target="../charts/chart17.xml"/><Relationship Id="rId7" Type="http://schemas.openxmlformats.org/officeDocument/2006/relationships/chart" Target="../charts/chart19.xml"/><Relationship Id="rId12" Type="http://schemas.openxmlformats.org/officeDocument/2006/relationships/image" Target="../media/image21.png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image" Target="../media/image14.png"/><Relationship Id="rId11" Type="http://schemas.openxmlformats.org/officeDocument/2006/relationships/chart" Target="../charts/chart23.xml"/><Relationship Id="rId5" Type="http://schemas.openxmlformats.org/officeDocument/2006/relationships/image" Target="../media/image13.png"/><Relationship Id="rId10" Type="http://schemas.openxmlformats.org/officeDocument/2006/relationships/chart" Target="../charts/chart22.xml"/><Relationship Id="rId4" Type="http://schemas.openxmlformats.org/officeDocument/2006/relationships/chart" Target="../charts/chart18.xml"/><Relationship Id="rId9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image" Target="../media/image24.png"/><Relationship Id="rId7" Type="http://schemas.openxmlformats.org/officeDocument/2006/relationships/chart" Target="../charts/chart27.xml"/><Relationship Id="rId12" Type="http://schemas.openxmlformats.org/officeDocument/2006/relationships/chart" Target="../charts/chart30.xml"/><Relationship Id="rId2" Type="http://schemas.openxmlformats.org/officeDocument/2006/relationships/chart" Target="../charts/chart24.xml"/><Relationship Id="rId1" Type="http://schemas.openxmlformats.org/officeDocument/2006/relationships/image" Target="../media/image23.png"/><Relationship Id="rId6" Type="http://schemas.openxmlformats.org/officeDocument/2006/relationships/chart" Target="../charts/chart26.xml"/><Relationship Id="rId11" Type="http://schemas.openxmlformats.org/officeDocument/2006/relationships/image" Target="../media/image27.png"/><Relationship Id="rId5" Type="http://schemas.openxmlformats.org/officeDocument/2006/relationships/chart" Target="../charts/chart25.xml"/><Relationship Id="rId10" Type="http://schemas.openxmlformats.org/officeDocument/2006/relationships/chart" Target="../charts/chart29.xml"/><Relationship Id="rId4" Type="http://schemas.openxmlformats.org/officeDocument/2006/relationships/image" Target="../media/image22.png"/><Relationship Id="rId9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50.xml"/><Relationship Id="rId3" Type="http://schemas.openxmlformats.org/officeDocument/2006/relationships/chart" Target="../charts/chart41.xml"/><Relationship Id="rId7" Type="http://schemas.openxmlformats.org/officeDocument/2006/relationships/chart" Target="../charts/chart44.xml"/><Relationship Id="rId12" Type="http://schemas.openxmlformats.org/officeDocument/2006/relationships/chart" Target="../charts/chart49.xml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0" Type="http://schemas.openxmlformats.org/officeDocument/2006/relationships/chart" Target="../charts/chart47.xml"/><Relationship Id="rId4" Type="http://schemas.openxmlformats.org/officeDocument/2006/relationships/image" Target="../media/image33.jpg"/><Relationship Id="rId9" Type="http://schemas.openxmlformats.org/officeDocument/2006/relationships/chart" Target="../charts/chart4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213448</xdr:colOff>
      <xdr:row>3</xdr:row>
      <xdr:rowOff>123825</xdr:rowOff>
    </xdr:from>
    <xdr:to>
      <xdr:col>22</xdr:col>
      <xdr:colOff>304800</xdr:colOff>
      <xdr:row>5</xdr:row>
      <xdr:rowOff>86623</xdr:rowOff>
    </xdr:to>
    <xdr:grpSp>
      <xdr:nvGrpSpPr>
        <xdr:cNvPr id="3" name="Girouett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 rot="18900000">
          <a:off x="9214573" y="723900"/>
          <a:ext cx="91352" cy="362848"/>
          <a:chOff x="11153504" y="2261488"/>
          <a:chExt cx="73268" cy="419500"/>
        </a:xfrm>
      </xdr:grpSpPr>
      <xdr:sp macro="" textlink="">
        <xdr:nvSpPr>
          <xdr:cNvPr id="4" name="Triangle isocè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" name="Triangle isocè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6</xdr:row>
          <xdr:rowOff>85725</xdr:rowOff>
        </xdr:from>
        <xdr:to>
          <xdr:col>25</xdr:col>
          <xdr:colOff>152400</xdr:colOff>
          <xdr:row>7</xdr:row>
          <xdr:rowOff>123825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219075</xdr:colOff>
          <xdr:row>6</xdr:row>
          <xdr:rowOff>85725</xdr:rowOff>
        </xdr:from>
        <xdr:to>
          <xdr:col>26</xdr:col>
          <xdr:colOff>323850</xdr:colOff>
          <xdr:row>7</xdr:row>
          <xdr:rowOff>123825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:a16="http://schemas.microsoft.com/office/drawing/2014/main" id="{00000000-0008-0000-0000-000002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209550</xdr:colOff>
          <xdr:row>6</xdr:row>
          <xdr:rowOff>47625</xdr:rowOff>
        </xdr:from>
        <xdr:to>
          <xdr:col>20</xdr:col>
          <xdr:colOff>333375</xdr:colOff>
          <xdr:row>7</xdr:row>
          <xdr:rowOff>152400</xdr:rowOff>
        </xdr:to>
        <xdr:sp macro="" textlink="">
          <xdr:nvSpPr>
            <xdr:cNvPr id="144391" name="CommandButton1" hidden="1">
              <a:extLst>
                <a:ext uri="{63B3BB69-23CF-44E3-9099-C40C66FF867C}">
                  <a14:compatExt spid="_x0000_s144391"/>
                </a:ext>
                <a:ext uri="{FF2B5EF4-FFF2-40B4-BE49-F238E27FC236}">
                  <a16:creationId xmlns:a16="http://schemas.microsoft.com/office/drawing/2014/main" id="{00000000-0008-0000-0000-000007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390525</xdr:colOff>
          <xdr:row>6</xdr:row>
          <xdr:rowOff>57150</xdr:rowOff>
        </xdr:from>
        <xdr:to>
          <xdr:col>24</xdr:col>
          <xdr:colOff>0</xdr:colOff>
          <xdr:row>7</xdr:row>
          <xdr:rowOff>161925</xdr:rowOff>
        </xdr:to>
        <xdr:sp macro="" textlink="">
          <xdr:nvSpPr>
            <xdr:cNvPr id="144397" name="CommandButton2" hidden="1">
              <a:extLst>
                <a:ext uri="{63B3BB69-23CF-44E3-9099-C40C66FF867C}">
                  <a14:compatExt spid="_x0000_s144397"/>
                </a:ext>
                <a:ext uri="{FF2B5EF4-FFF2-40B4-BE49-F238E27FC236}">
                  <a16:creationId xmlns:a16="http://schemas.microsoft.com/office/drawing/2014/main" id="{00000000-0008-0000-0000-00000D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227134</xdr:colOff>
      <xdr:row>9</xdr:row>
      <xdr:rowOff>120003</xdr:rowOff>
    </xdr:from>
    <xdr:to>
      <xdr:col>47</xdr:col>
      <xdr:colOff>0</xdr:colOff>
      <xdr:row>9</xdr:row>
      <xdr:rowOff>139210</xdr:rowOff>
    </xdr:to>
    <xdr:sp macro="" textlink="">
      <xdr:nvSpPr>
        <xdr:cNvPr id="3" name="Trait 5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 flipH="1">
          <a:off x="14209834" y="1405878"/>
          <a:ext cx="6268916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9</xdr:row>
      <xdr:rowOff>142875</xdr:rowOff>
    </xdr:from>
    <xdr:to>
      <xdr:col>92</xdr:col>
      <xdr:colOff>17110</xdr:colOff>
      <xdr:row>9</xdr:row>
      <xdr:rowOff>228339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rrowheads="1"/>
        </xdr:cNvSpPr>
      </xdr:nvSpPr>
      <xdr:spPr bwMode="auto">
        <a:xfrm>
          <a:off x="190500" y="1428750"/>
          <a:ext cx="27725335" cy="85464"/>
        </a:xfrm>
        <a:prstGeom prst="rect">
          <a:avLst/>
        </a:prstGeom>
        <a:solidFill>
          <a:srgbClr val="1E4682"/>
        </a:solidFill>
        <a:ln>
          <a:noFill/>
        </a:ln>
      </xdr:spPr>
    </xdr:sp>
    <xdr:clientData/>
  </xdr:twoCellAnchor>
  <xdr:twoCellAnchor>
    <xdr:from>
      <xdr:col>0</xdr:col>
      <xdr:colOff>404954</xdr:colOff>
      <xdr:row>9</xdr:row>
      <xdr:rowOff>236700</xdr:rowOff>
    </xdr:from>
    <xdr:to>
      <xdr:col>12</xdr:col>
      <xdr:colOff>114070</xdr:colOff>
      <xdr:row>9</xdr:row>
      <xdr:rowOff>238126</xdr:rowOff>
    </xdr:to>
    <xdr:sp macro="" textlink="">
      <xdr:nvSpPr>
        <xdr:cNvPr id="5" name="Trait 6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ShapeType="1"/>
        </xdr:cNvSpPr>
      </xdr:nvSpPr>
      <xdr:spPr bwMode="auto">
        <a:xfrm flipH="1" flipV="1">
          <a:off x="243029" y="1522575"/>
          <a:ext cx="608134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234462</xdr:colOff>
      <xdr:row>9</xdr:row>
      <xdr:rowOff>131883</xdr:rowOff>
    </xdr:from>
    <xdr:to>
      <xdr:col>13</xdr:col>
      <xdr:colOff>0</xdr:colOff>
      <xdr:row>9</xdr:row>
      <xdr:rowOff>142874</xdr:rowOff>
    </xdr:to>
    <xdr:sp macro="" textlink="">
      <xdr:nvSpPr>
        <xdr:cNvPr id="6" name="Trait 6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ShapeType="1"/>
        </xdr:cNvSpPr>
      </xdr:nvSpPr>
      <xdr:spPr bwMode="auto">
        <a:xfrm flipH="1" flipV="1">
          <a:off x="234462" y="1417758"/>
          <a:ext cx="6090138" cy="1099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234461</xdr:colOff>
      <xdr:row>9</xdr:row>
      <xdr:rowOff>139210</xdr:rowOff>
    </xdr:from>
    <xdr:to>
      <xdr:col>29</xdr:col>
      <xdr:colOff>117229</xdr:colOff>
      <xdr:row>9</xdr:row>
      <xdr:rowOff>146536</xdr:rowOff>
    </xdr:to>
    <xdr:sp macro="" textlink="">
      <xdr:nvSpPr>
        <xdr:cNvPr id="9" name="Trait 6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ShapeType="1"/>
        </xdr:cNvSpPr>
      </xdr:nvSpPr>
      <xdr:spPr bwMode="auto">
        <a:xfrm flipH="1" flipV="1">
          <a:off x="6559061" y="1425085"/>
          <a:ext cx="7426568" cy="732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238125</xdr:colOff>
      <xdr:row>71</xdr:row>
      <xdr:rowOff>153710</xdr:rowOff>
    </xdr:from>
    <xdr:to>
      <xdr:col>47</xdr:col>
      <xdr:colOff>0</xdr:colOff>
      <xdr:row>71</xdr:row>
      <xdr:rowOff>153710</xdr:rowOff>
    </xdr:to>
    <xdr:sp macro="" textlink="">
      <xdr:nvSpPr>
        <xdr:cNvPr id="379" name="Trait 54">
          <a:extLst>
            <a:ext uri="{FF2B5EF4-FFF2-40B4-BE49-F238E27FC236}">
              <a16:creationId xmlns:a16="http://schemas.microsoft.com/office/drawing/2014/main" id="{00000000-0008-0000-0100-00007B010000}"/>
            </a:ext>
          </a:extLst>
        </xdr:cNvPr>
        <xdr:cNvSpPr>
          <a:spLocks noChangeShapeType="1"/>
        </xdr:cNvSpPr>
      </xdr:nvSpPr>
      <xdr:spPr bwMode="auto">
        <a:xfrm flipH="1">
          <a:off x="14363700" y="15508010"/>
          <a:ext cx="62865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1171</xdr:colOff>
      <xdr:row>71</xdr:row>
      <xdr:rowOff>146374</xdr:rowOff>
    </xdr:from>
    <xdr:to>
      <xdr:col>13</xdr:col>
      <xdr:colOff>6523</xdr:colOff>
      <xdr:row>71</xdr:row>
      <xdr:rowOff>156160</xdr:rowOff>
    </xdr:to>
    <xdr:sp macro="" textlink="">
      <xdr:nvSpPr>
        <xdr:cNvPr id="382" name="Trait 66">
          <a:extLst>
            <a:ext uri="{FF2B5EF4-FFF2-40B4-BE49-F238E27FC236}">
              <a16:creationId xmlns:a16="http://schemas.microsoft.com/office/drawing/2014/main" id="{00000000-0008-0000-0100-00007E010000}"/>
            </a:ext>
          </a:extLst>
        </xdr:cNvPr>
        <xdr:cNvSpPr>
          <a:spLocks noChangeShapeType="1"/>
        </xdr:cNvSpPr>
      </xdr:nvSpPr>
      <xdr:spPr bwMode="auto">
        <a:xfrm flipH="1">
          <a:off x="248821" y="15472099"/>
          <a:ext cx="6082302" cy="978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239552</xdr:colOff>
      <xdr:row>71</xdr:row>
      <xdr:rowOff>150629</xdr:rowOff>
    </xdr:from>
    <xdr:to>
      <xdr:col>30</xdr:col>
      <xdr:colOff>5703</xdr:colOff>
      <xdr:row>71</xdr:row>
      <xdr:rowOff>157562</xdr:rowOff>
    </xdr:to>
    <xdr:sp macro="" textlink="">
      <xdr:nvSpPr>
        <xdr:cNvPr id="385" name="Trait 66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SpPr>
          <a:spLocks noChangeShapeType="1"/>
        </xdr:cNvSpPr>
      </xdr:nvSpPr>
      <xdr:spPr bwMode="auto">
        <a:xfrm flipH="1">
          <a:off x="6564152" y="15476354"/>
          <a:ext cx="7424251" cy="693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96</xdr:col>
      <xdr:colOff>371475</xdr:colOff>
      <xdr:row>34</xdr:row>
      <xdr:rowOff>238125</xdr:rowOff>
    </xdr:from>
    <xdr:to>
      <xdr:col>107</xdr:col>
      <xdr:colOff>410341</xdr:colOff>
      <xdr:row>46</xdr:row>
      <xdr:rowOff>284467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3481625" y="10125075"/>
          <a:ext cx="8839966" cy="2780017"/>
        </a:xfrm>
        <a:prstGeom prst="rect">
          <a:avLst/>
        </a:prstGeom>
      </xdr:spPr>
    </xdr:pic>
    <xdr:clientData/>
  </xdr:twoCellAnchor>
  <xdr:twoCellAnchor>
    <xdr:from>
      <xdr:col>30</xdr:col>
      <xdr:colOff>238125</xdr:colOff>
      <xdr:row>23</xdr:row>
      <xdr:rowOff>120004</xdr:rowOff>
    </xdr:from>
    <xdr:to>
      <xdr:col>47</xdr:col>
      <xdr:colOff>0</xdr:colOff>
      <xdr:row>23</xdr:row>
      <xdr:rowOff>120004</xdr:rowOff>
    </xdr:to>
    <xdr:sp macro="" textlink="">
      <xdr:nvSpPr>
        <xdr:cNvPr id="145" name="Trait 5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>
          <a:spLocks noChangeShapeType="1"/>
        </xdr:cNvSpPr>
      </xdr:nvSpPr>
      <xdr:spPr bwMode="auto">
        <a:xfrm flipH="1">
          <a:off x="11744325" y="5701654"/>
          <a:ext cx="60960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209550</xdr:colOff>
      <xdr:row>23</xdr:row>
      <xdr:rowOff>133349</xdr:rowOff>
    </xdr:from>
    <xdr:to>
      <xdr:col>92</xdr:col>
      <xdr:colOff>17110</xdr:colOff>
      <xdr:row>23</xdr:row>
      <xdr:rowOff>228338</xdr:rowOff>
    </xdr:to>
    <xdr:sp macro="" textlink="">
      <xdr:nvSpPr>
        <xdr:cNvPr id="146" name="Rectangle 64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>
          <a:spLocks noChangeArrowheads="1"/>
        </xdr:cNvSpPr>
      </xdr:nvSpPr>
      <xdr:spPr bwMode="auto">
        <a:xfrm>
          <a:off x="209550" y="5714999"/>
          <a:ext cx="35326285" cy="94989"/>
        </a:xfrm>
        <a:prstGeom prst="rect">
          <a:avLst/>
        </a:prstGeom>
        <a:solidFill>
          <a:srgbClr val="1E4682"/>
        </a:solidFill>
        <a:ln>
          <a:noFill/>
        </a:ln>
      </xdr:spPr>
    </xdr:sp>
    <xdr:clientData/>
  </xdr:twoCellAnchor>
  <xdr:twoCellAnchor>
    <xdr:from>
      <xdr:col>0</xdr:col>
      <xdr:colOff>404954</xdr:colOff>
      <xdr:row>23</xdr:row>
      <xdr:rowOff>236700</xdr:rowOff>
    </xdr:from>
    <xdr:to>
      <xdr:col>12</xdr:col>
      <xdr:colOff>114070</xdr:colOff>
      <xdr:row>23</xdr:row>
      <xdr:rowOff>238126</xdr:rowOff>
    </xdr:to>
    <xdr:sp macro="" textlink="">
      <xdr:nvSpPr>
        <xdr:cNvPr id="150" name="Trait 65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>
          <a:spLocks noChangeShapeType="1"/>
        </xdr:cNvSpPr>
      </xdr:nvSpPr>
      <xdr:spPr bwMode="auto">
        <a:xfrm flipH="1" flipV="1">
          <a:off x="233504" y="581835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401221</xdr:colOff>
      <xdr:row>23</xdr:row>
      <xdr:rowOff>117431</xdr:rowOff>
    </xdr:from>
    <xdr:to>
      <xdr:col>13</xdr:col>
      <xdr:colOff>6523</xdr:colOff>
      <xdr:row>23</xdr:row>
      <xdr:rowOff>127217</xdr:rowOff>
    </xdr:to>
    <xdr:sp macro="" textlink="">
      <xdr:nvSpPr>
        <xdr:cNvPr id="151" name="Trait 66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>
          <a:spLocks noChangeShapeType="1"/>
        </xdr:cNvSpPr>
      </xdr:nvSpPr>
      <xdr:spPr bwMode="auto">
        <a:xfrm flipH="1">
          <a:off x="239296" y="5699081"/>
          <a:ext cx="4844052" cy="978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239552</xdr:colOff>
      <xdr:row>23</xdr:row>
      <xdr:rowOff>116923</xdr:rowOff>
    </xdr:from>
    <xdr:to>
      <xdr:col>30</xdr:col>
      <xdr:colOff>5703</xdr:colOff>
      <xdr:row>23</xdr:row>
      <xdr:rowOff>123856</xdr:rowOff>
    </xdr:to>
    <xdr:sp macro="" textlink="">
      <xdr:nvSpPr>
        <xdr:cNvPr id="152" name="Trait 66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>
          <a:spLocks noChangeShapeType="1"/>
        </xdr:cNvSpPr>
      </xdr:nvSpPr>
      <xdr:spPr bwMode="auto">
        <a:xfrm flipH="1">
          <a:off x="5316377" y="5698573"/>
          <a:ext cx="6195526" cy="693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238125</xdr:colOff>
      <xdr:row>37</xdr:row>
      <xdr:rowOff>120004</xdr:rowOff>
    </xdr:from>
    <xdr:to>
      <xdr:col>47</xdr:col>
      <xdr:colOff>0</xdr:colOff>
      <xdr:row>37</xdr:row>
      <xdr:rowOff>120004</xdr:rowOff>
    </xdr:to>
    <xdr:sp macro="" textlink="">
      <xdr:nvSpPr>
        <xdr:cNvPr id="161" name="Trait 54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>
          <a:spLocks noChangeShapeType="1"/>
        </xdr:cNvSpPr>
      </xdr:nvSpPr>
      <xdr:spPr bwMode="auto">
        <a:xfrm flipH="1">
          <a:off x="11744325" y="8844904"/>
          <a:ext cx="60960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209550</xdr:colOff>
      <xdr:row>37</xdr:row>
      <xdr:rowOff>133349</xdr:rowOff>
    </xdr:from>
    <xdr:to>
      <xdr:col>92</xdr:col>
      <xdr:colOff>17110</xdr:colOff>
      <xdr:row>37</xdr:row>
      <xdr:rowOff>228338</xdr:rowOff>
    </xdr:to>
    <xdr:sp macro="" textlink="">
      <xdr:nvSpPr>
        <xdr:cNvPr id="162" name="Rectangle 64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>
          <a:spLocks noChangeArrowheads="1"/>
        </xdr:cNvSpPr>
      </xdr:nvSpPr>
      <xdr:spPr bwMode="auto">
        <a:xfrm>
          <a:off x="209550" y="8858249"/>
          <a:ext cx="35326285" cy="94989"/>
        </a:xfrm>
        <a:prstGeom prst="rect">
          <a:avLst/>
        </a:prstGeom>
        <a:solidFill>
          <a:srgbClr val="1E4682"/>
        </a:solidFill>
        <a:ln>
          <a:noFill/>
        </a:ln>
      </xdr:spPr>
    </xdr:sp>
    <xdr:clientData/>
  </xdr:twoCellAnchor>
  <xdr:twoCellAnchor>
    <xdr:from>
      <xdr:col>0</xdr:col>
      <xdr:colOff>404954</xdr:colOff>
      <xdr:row>37</xdr:row>
      <xdr:rowOff>236700</xdr:rowOff>
    </xdr:from>
    <xdr:to>
      <xdr:col>12</xdr:col>
      <xdr:colOff>114070</xdr:colOff>
      <xdr:row>37</xdr:row>
      <xdr:rowOff>238126</xdr:rowOff>
    </xdr:to>
    <xdr:sp macro="" textlink="">
      <xdr:nvSpPr>
        <xdr:cNvPr id="163" name="Trait 65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>
          <a:spLocks noChangeShapeType="1"/>
        </xdr:cNvSpPr>
      </xdr:nvSpPr>
      <xdr:spPr bwMode="auto">
        <a:xfrm flipH="1" flipV="1">
          <a:off x="233504" y="896160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401221</xdr:colOff>
      <xdr:row>37</xdr:row>
      <xdr:rowOff>117431</xdr:rowOff>
    </xdr:from>
    <xdr:to>
      <xdr:col>13</xdr:col>
      <xdr:colOff>6523</xdr:colOff>
      <xdr:row>37</xdr:row>
      <xdr:rowOff>127217</xdr:rowOff>
    </xdr:to>
    <xdr:sp macro="" textlink="">
      <xdr:nvSpPr>
        <xdr:cNvPr id="173" name="Trait 66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>
          <a:spLocks noChangeShapeType="1"/>
        </xdr:cNvSpPr>
      </xdr:nvSpPr>
      <xdr:spPr bwMode="auto">
        <a:xfrm flipH="1">
          <a:off x="239296" y="8842331"/>
          <a:ext cx="4844052" cy="978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239552</xdr:colOff>
      <xdr:row>37</xdr:row>
      <xdr:rowOff>116923</xdr:rowOff>
    </xdr:from>
    <xdr:to>
      <xdr:col>30</xdr:col>
      <xdr:colOff>5703</xdr:colOff>
      <xdr:row>37</xdr:row>
      <xdr:rowOff>123856</xdr:rowOff>
    </xdr:to>
    <xdr:sp macro="" textlink="">
      <xdr:nvSpPr>
        <xdr:cNvPr id="174" name="Trait 66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>
          <a:spLocks noChangeShapeType="1"/>
        </xdr:cNvSpPr>
      </xdr:nvSpPr>
      <xdr:spPr bwMode="auto">
        <a:xfrm flipH="1">
          <a:off x="5316377" y="8841823"/>
          <a:ext cx="6195526" cy="693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219807</xdr:colOff>
      <xdr:row>51</xdr:row>
      <xdr:rowOff>120003</xdr:rowOff>
    </xdr:from>
    <xdr:to>
      <xdr:col>47</xdr:col>
      <xdr:colOff>0</xdr:colOff>
      <xdr:row>51</xdr:row>
      <xdr:rowOff>139210</xdr:rowOff>
    </xdr:to>
    <xdr:sp macro="" textlink="">
      <xdr:nvSpPr>
        <xdr:cNvPr id="175" name="Trait 5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>
          <a:spLocks noChangeShapeType="1"/>
        </xdr:cNvSpPr>
      </xdr:nvSpPr>
      <xdr:spPr bwMode="auto">
        <a:xfrm flipH="1">
          <a:off x="11726007" y="11988153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51</xdr:row>
      <xdr:rowOff>142875</xdr:rowOff>
    </xdr:from>
    <xdr:to>
      <xdr:col>92</xdr:col>
      <xdr:colOff>17110</xdr:colOff>
      <xdr:row>51</xdr:row>
      <xdr:rowOff>228339</xdr:rowOff>
    </xdr:to>
    <xdr:sp macro="" textlink="">
      <xdr:nvSpPr>
        <xdr:cNvPr id="179" name="Rectangle 64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>
          <a:spLocks noChangeArrowheads="1"/>
        </xdr:cNvSpPr>
      </xdr:nvSpPr>
      <xdr:spPr bwMode="auto">
        <a:xfrm>
          <a:off x="190500" y="12011025"/>
          <a:ext cx="35345335" cy="85464"/>
        </a:xfrm>
        <a:prstGeom prst="rect">
          <a:avLst/>
        </a:prstGeom>
        <a:solidFill>
          <a:srgbClr val="1E4682"/>
        </a:solidFill>
        <a:ln>
          <a:noFill/>
        </a:ln>
      </xdr:spPr>
    </xdr:sp>
    <xdr:clientData/>
  </xdr:twoCellAnchor>
  <xdr:twoCellAnchor>
    <xdr:from>
      <xdr:col>0</xdr:col>
      <xdr:colOff>404954</xdr:colOff>
      <xdr:row>51</xdr:row>
      <xdr:rowOff>236700</xdr:rowOff>
    </xdr:from>
    <xdr:to>
      <xdr:col>12</xdr:col>
      <xdr:colOff>114070</xdr:colOff>
      <xdr:row>51</xdr:row>
      <xdr:rowOff>238126</xdr:rowOff>
    </xdr:to>
    <xdr:sp macro="" textlink="">
      <xdr:nvSpPr>
        <xdr:cNvPr id="180" name="Trait 65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>
          <a:spLocks noChangeShapeType="1"/>
        </xdr:cNvSpPr>
      </xdr:nvSpPr>
      <xdr:spPr bwMode="auto">
        <a:xfrm flipH="1" flipV="1">
          <a:off x="233504" y="1210485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51</xdr:row>
      <xdr:rowOff>139210</xdr:rowOff>
    </xdr:from>
    <xdr:to>
      <xdr:col>12</xdr:col>
      <xdr:colOff>117228</xdr:colOff>
      <xdr:row>51</xdr:row>
      <xdr:rowOff>153863</xdr:rowOff>
    </xdr:to>
    <xdr:sp macro="" textlink="">
      <xdr:nvSpPr>
        <xdr:cNvPr id="181" name="Trait 66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>
          <a:spLocks noChangeShapeType="1"/>
        </xdr:cNvSpPr>
      </xdr:nvSpPr>
      <xdr:spPr bwMode="auto">
        <a:xfrm flipH="1" flipV="1">
          <a:off x="234461" y="12007360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239551</xdr:colOff>
      <xdr:row>51</xdr:row>
      <xdr:rowOff>131152</xdr:rowOff>
    </xdr:from>
    <xdr:to>
      <xdr:col>30</xdr:col>
      <xdr:colOff>9524</xdr:colOff>
      <xdr:row>51</xdr:row>
      <xdr:rowOff>131183</xdr:rowOff>
    </xdr:to>
    <xdr:sp macro="" textlink="">
      <xdr:nvSpPr>
        <xdr:cNvPr id="182" name="Trait 66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>
          <a:spLocks noChangeShapeType="1"/>
        </xdr:cNvSpPr>
      </xdr:nvSpPr>
      <xdr:spPr bwMode="auto">
        <a:xfrm flipH="1">
          <a:off x="5316376" y="11999302"/>
          <a:ext cx="6199348" cy="3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219807</xdr:colOff>
      <xdr:row>65</xdr:row>
      <xdr:rowOff>120003</xdr:rowOff>
    </xdr:from>
    <xdr:to>
      <xdr:col>47</xdr:col>
      <xdr:colOff>0</xdr:colOff>
      <xdr:row>65</xdr:row>
      <xdr:rowOff>139210</xdr:rowOff>
    </xdr:to>
    <xdr:sp macro="" textlink="">
      <xdr:nvSpPr>
        <xdr:cNvPr id="114" name="Trait 54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>
          <a:spLocks noChangeShapeType="1"/>
        </xdr:cNvSpPr>
      </xdr:nvSpPr>
      <xdr:spPr bwMode="auto">
        <a:xfrm flipH="1">
          <a:off x="11726007" y="10892778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65</xdr:row>
      <xdr:rowOff>142875</xdr:rowOff>
    </xdr:from>
    <xdr:to>
      <xdr:col>92</xdr:col>
      <xdr:colOff>17110</xdr:colOff>
      <xdr:row>65</xdr:row>
      <xdr:rowOff>228339</xdr:rowOff>
    </xdr:to>
    <xdr:sp macro="" textlink="">
      <xdr:nvSpPr>
        <xdr:cNvPr id="115" name="Rectangle 6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>
          <a:spLocks noChangeArrowheads="1"/>
        </xdr:cNvSpPr>
      </xdr:nvSpPr>
      <xdr:spPr bwMode="auto">
        <a:xfrm>
          <a:off x="190500" y="10915650"/>
          <a:ext cx="35345335" cy="85464"/>
        </a:xfrm>
        <a:prstGeom prst="rect">
          <a:avLst/>
        </a:prstGeom>
        <a:solidFill>
          <a:srgbClr val="1E4682"/>
        </a:solidFill>
        <a:ln>
          <a:noFill/>
        </a:ln>
      </xdr:spPr>
    </xdr:sp>
    <xdr:clientData/>
  </xdr:twoCellAnchor>
  <xdr:twoCellAnchor>
    <xdr:from>
      <xdr:col>0</xdr:col>
      <xdr:colOff>404954</xdr:colOff>
      <xdr:row>65</xdr:row>
      <xdr:rowOff>236700</xdr:rowOff>
    </xdr:from>
    <xdr:to>
      <xdr:col>12</xdr:col>
      <xdr:colOff>114070</xdr:colOff>
      <xdr:row>65</xdr:row>
      <xdr:rowOff>238126</xdr:rowOff>
    </xdr:to>
    <xdr:sp macro="" textlink="">
      <xdr:nvSpPr>
        <xdr:cNvPr id="116" name="Trait 6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>
          <a:spLocks noChangeShapeType="1"/>
        </xdr:cNvSpPr>
      </xdr:nvSpPr>
      <xdr:spPr bwMode="auto">
        <a:xfrm flipH="1" flipV="1">
          <a:off x="233504" y="11009475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65</xdr:row>
      <xdr:rowOff>139210</xdr:rowOff>
    </xdr:from>
    <xdr:to>
      <xdr:col>12</xdr:col>
      <xdr:colOff>117228</xdr:colOff>
      <xdr:row>65</xdr:row>
      <xdr:rowOff>153863</xdr:rowOff>
    </xdr:to>
    <xdr:sp macro="" textlink="">
      <xdr:nvSpPr>
        <xdr:cNvPr id="117" name="Trait 6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>
          <a:spLocks noChangeShapeType="1"/>
        </xdr:cNvSpPr>
      </xdr:nvSpPr>
      <xdr:spPr bwMode="auto">
        <a:xfrm flipH="1" flipV="1">
          <a:off x="234461" y="10911985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239551</xdr:colOff>
      <xdr:row>65</xdr:row>
      <xdr:rowOff>131152</xdr:rowOff>
    </xdr:from>
    <xdr:to>
      <xdr:col>30</xdr:col>
      <xdr:colOff>9524</xdr:colOff>
      <xdr:row>65</xdr:row>
      <xdr:rowOff>131183</xdr:rowOff>
    </xdr:to>
    <xdr:sp macro="" textlink="">
      <xdr:nvSpPr>
        <xdr:cNvPr id="118" name="Trait 66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>
          <a:spLocks noChangeShapeType="1"/>
        </xdr:cNvSpPr>
      </xdr:nvSpPr>
      <xdr:spPr bwMode="auto">
        <a:xfrm flipH="1">
          <a:off x="5316376" y="10903927"/>
          <a:ext cx="6199348" cy="3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266700</xdr:colOff>
          <xdr:row>0</xdr:row>
          <xdr:rowOff>76200</xdr:rowOff>
        </xdr:from>
        <xdr:to>
          <xdr:col>28</xdr:col>
          <xdr:colOff>523875</xdr:colOff>
          <xdr:row>2</xdr:row>
          <xdr:rowOff>123825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142875</xdr:colOff>
          <xdr:row>0</xdr:row>
          <xdr:rowOff>57150</xdr:rowOff>
        </xdr:from>
        <xdr:to>
          <xdr:col>32</xdr:col>
          <xdr:colOff>714375</xdr:colOff>
          <xdr:row>2</xdr:row>
          <xdr:rowOff>104775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142875</xdr:colOff>
          <xdr:row>0</xdr:row>
          <xdr:rowOff>57150</xdr:rowOff>
        </xdr:from>
        <xdr:to>
          <xdr:col>49</xdr:col>
          <xdr:colOff>714375</xdr:colOff>
          <xdr:row>2</xdr:row>
          <xdr:rowOff>104775</xdr:rowOff>
        </xdr:to>
        <xdr:sp macro="" textlink="">
          <xdr:nvSpPr>
            <xdr:cNvPr id="113686" name="Button 22" hidden="1">
              <a:extLst>
                <a:ext uri="{63B3BB69-23CF-44E3-9099-C40C66FF867C}">
                  <a14:compatExt spid="_x0000_s113686"/>
                </a:ext>
                <a:ext uri="{FF2B5EF4-FFF2-40B4-BE49-F238E27FC236}">
                  <a16:creationId xmlns:a16="http://schemas.microsoft.com/office/drawing/2014/main" id="{00000000-0008-0000-0100-00001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Humidité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219075</xdr:colOff>
          <xdr:row>0</xdr:row>
          <xdr:rowOff>66675</xdr:rowOff>
        </xdr:from>
        <xdr:to>
          <xdr:col>62</xdr:col>
          <xdr:colOff>0</xdr:colOff>
          <xdr:row>2</xdr:row>
          <xdr:rowOff>123825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571500</xdr:colOff>
          <xdr:row>0</xdr:row>
          <xdr:rowOff>57150</xdr:rowOff>
        </xdr:from>
        <xdr:to>
          <xdr:col>60</xdr:col>
          <xdr:colOff>152400</xdr:colOff>
          <xdr:row>2</xdr:row>
          <xdr:rowOff>114300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47625</xdr:rowOff>
        </xdr:from>
        <xdr:to>
          <xdr:col>2</xdr:col>
          <xdr:colOff>790575</xdr:colOff>
          <xdr:row>2</xdr:row>
          <xdr:rowOff>95250</xdr:rowOff>
        </xdr:to>
        <xdr:sp macro="" textlink="">
          <xdr:nvSpPr>
            <xdr:cNvPr id="113689" name="Button 25" hidden="1">
              <a:extLst>
                <a:ext uri="{63B3BB69-23CF-44E3-9099-C40C66FF867C}">
                  <a14:compatExt spid="_x0000_s113689"/>
                </a:ext>
                <a:ext uri="{FF2B5EF4-FFF2-40B4-BE49-F238E27FC236}">
                  <a16:creationId xmlns:a16="http://schemas.microsoft.com/office/drawing/2014/main" id="{00000000-0008-0000-0100-000019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133350</xdr:colOff>
          <xdr:row>0</xdr:row>
          <xdr:rowOff>104775</xdr:rowOff>
        </xdr:from>
        <xdr:to>
          <xdr:col>58</xdr:col>
          <xdr:colOff>381000</xdr:colOff>
          <xdr:row>2</xdr:row>
          <xdr:rowOff>38100</xdr:rowOff>
        </xdr:to>
        <xdr:sp macro="" textlink="">
          <xdr:nvSpPr>
            <xdr:cNvPr id="113717" name="CommandButton1" hidden="1">
              <a:extLst>
                <a:ext uri="{63B3BB69-23CF-44E3-9099-C40C66FF867C}">
                  <a14:compatExt spid="_x0000_s113717"/>
                </a:ext>
                <a:ext uri="{FF2B5EF4-FFF2-40B4-BE49-F238E27FC236}">
                  <a16:creationId xmlns:a16="http://schemas.microsoft.com/office/drawing/2014/main" id="{00000000-0008-0000-0100-00003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41</xdr:col>
      <xdr:colOff>95250</xdr:colOff>
      <xdr:row>10</xdr:row>
      <xdr:rowOff>104775</xdr:rowOff>
    </xdr:from>
    <xdr:to>
      <xdr:col>41</xdr:col>
      <xdr:colOff>448849</xdr:colOff>
      <xdr:row>10</xdr:row>
      <xdr:rowOff>257188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78175" y="1790700"/>
          <a:ext cx="353599" cy="152413"/>
        </a:xfrm>
        <a:prstGeom prst="rect">
          <a:avLst/>
        </a:prstGeom>
      </xdr:spPr>
    </xdr:pic>
    <xdr:clientData/>
  </xdr:twoCellAnchor>
  <xdr:twoCellAnchor editAs="oneCell">
    <xdr:from>
      <xdr:col>41</xdr:col>
      <xdr:colOff>85725</xdr:colOff>
      <xdr:row>12</xdr:row>
      <xdr:rowOff>114300</xdr:rowOff>
    </xdr:from>
    <xdr:to>
      <xdr:col>41</xdr:col>
      <xdr:colOff>439324</xdr:colOff>
      <xdr:row>12</xdr:row>
      <xdr:rowOff>266713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68650" y="2209800"/>
          <a:ext cx="353599" cy="152413"/>
        </a:xfrm>
        <a:prstGeom prst="rect">
          <a:avLst/>
        </a:prstGeom>
      </xdr:spPr>
    </xdr:pic>
    <xdr:clientData/>
  </xdr:twoCellAnchor>
  <xdr:twoCellAnchor editAs="oneCell">
    <xdr:from>
      <xdr:col>41</xdr:col>
      <xdr:colOff>76200</xdr:colOff>
      <xdr:row>14</xdr:row>
      <xdr:rowOff>95250</xdr:rowOff>
    </xdr:from>
    <xdr:to>
      <xdr:col>41</xdr:col>
      <xdr:colOff>429799</xdr:colOff>
      <xdr:row>14</xdr:row>
      <xdr:rowOff>247663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59125" y="2600325"/>
          <a:ext cx="353599" cy="152413"/>
        </a:xfrm>
        <a:prstGeom prst="rect">
          <a:avLst/>
        </a:prstGeom>
      </xdr:spPr>
    </xdr:pic>
    <xdr:clientData/>
  </xdr:twoCellAnchor>
  <xdr:twoCellAnchor editAs="oneCell">
    <xdr:from>
      <xdr:col>41</xdr:col>
      <xdr:colOff>76200</xdr:colOff>
      <xdr:row>16</xdr:row>
      <xdr:rowOff>76200</xdr:rowOff>
    </xdr:from>
    <xdr:to>
      <xdr:col>41</xdr:col>
      <xdr:colOff>429799</xdr:colOff>
      <xdr:row>16</xdr:row>
      <xdr:rowOff>234710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859125" y="2990850"/>
          <a:ext cx="353599" cy="158510"/>
        </a:xfrm>
        <a:prstGeom prst="rect">
          <a:avLst/>
        </a:prstGeom>
      </xdr:spPr>
    </xdr:pic>
    <xdr:clientData/>
  </xdr:twoCellAnchor>
  <xdr:twoCellAnchor editAs="oneCell">
    <xdr:from>
      <xdr:col>41</xdr:col>
      <xdr:colOff>85725</xdr:colOff>
      <xdr:row>44</xdr:row>
      <xdr:rowOff>104775</xdr:rowOff>
    </xdr:from>
    <xdr:to>
      <xdr:col>41</xdr:col>
      <xdr:colOff>439324</xdr:colOff>
      <xdr:row>44</xdr:row>
      <xdr:rowOff>263285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868650" y="9305925"/>
          <a:ext cx="353599" cy="158510"/>
        </a:xfrm>
        <a:prstGeom prst="rect">
          <a:avLst/>
        </a:prstGeom>
      </xdr:spPr>
    </xdr:pic>
    <xdr:clientData/>
  </xdr:twoCellAnchor>
  <xdr:twoCellAnchor editAs="oneCell">
    <xdr:from>
      <xdr:col>41</xdr:col>
      <xdr:colOff>180975</xdr:colOff>
      <xdr:row>18</xdr:row>
      <xdr:rowOff>0</xdr:rowOff>
    </xdr:from>
    <xdr:to>
      <xdr:col>41</xdr:col>
      <xdr:colOff>339485</xdr:colOff>
      <xdr:row>19</xdr:row>
      <xdr:rowOff>16795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963900" y="3324225"/>
          <a:ext cx="158510" cy="359695"/>
        </a:xfrm>
        <a:prstGeom prst="rect">
          <a:avLst/>
        </a:prstGeom>
      </xdr:spPr>
    </xdr:pic>
    <xdr:clientData/>
  </xdr:twoCellAnchor>
  <xdr:twoCellAnchor editAs="oneCell">
    <xdr:from>
      <xdr:col>41</xdr:col>
      <xdr:colOff>161925</xdr:colOff>
      <xdr:row>28</xdr:row>
      <xdr:rowOff>0</xdr:rowOff>
    </xdr:from>
    <xdr:to>
      <xdr:col>41</xdr:col>
      <xdr:colOff>320435</xdr:colOff>
      <xdr:row>29</xdr:row>
      <xdr:rowOff>16795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944850" y="5648325"/>
          <a:ext cx="158510" cy="359695"/>
        </a:xfrm>
        <a:prstGeom prst="rect">
          <a:avLst/>
        </a:prstGeom>
      </xdr:spPr>
    </xdr:pic>
    <xdr:clientData/>
  </xdr:twoCellAnchor>
  <xdr:twoCellAnchor editAs="oneCell">
    <xdr:from>
      <xdr:col>41</xdr:col>
      <xdr:colOff>152400</xdr:colOff>
      <xdr:row>30</xdr:row>
      <xdr:rowOff>0</xdr:rowOff>
    </xdr:from>
    <xdr:to>
      <xdr:col>41</xdr:col>
      <xdr:colOff>310910</xdr:colOff>
      <xdr:row>31</xdr:row>
      <xdr:rowOff>16795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935325" y="6057900"/>
          <a:ext cx="158510" cy="359695"/>
        </a:xfrm>
        <a:prstGeom prst="rect">
          <a:avLst/>
        </a:prstGeom>
      </xdr:spPr>
    </xdr:pic>
    <xdr:clientData/>
  </xdr:twoCellAnchor>
  <xdr:twoCellAnchor editAs="oneCell">
    <xdr:from>
      <xdr:col>41</xdr:col>
      <xdr:colOff>171450</xdr:colOff>
      <xdr:row>46</xdr:row>
      <xdr:rowOff>0</xdr:rowOff>
    </xdr:from>
    <xdr:to>
      <xdr:col>41</xdr:col>
      <xdr:colOff>329960</xdr:colOff>
      <xdr:row>47</xdr:row>
      <xdr:rowOff>16795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954375" y="9610725"/>
          <a:ext cx="158510" cy="359695"/>
        </a:xfrm>
        <a:prstGeom prst="rect">
          <a:avLst/>
        </a:prstGeom>
      </xdr:spPr>
    </xdr:pic>
    <xdr:clientData/>
  </xdr:twoCellAnchor>
  <xdr:twoCellAnchor editAs="oneCell">
    <xdr:from>
      <xdr:col>41</xdr:col>
      <xdr:colOff>123825</xdr:colOff>
      <xdr:row>20</xdr:row>
      <xdr:rowOff>47625</xdr:rowOff>
    </xdr:from>
    <xdr:to>
      <xdr:col>41</xdr:col>
      <xdr:colOff>398169</xdr:colOff>
      <xdr:row>20</xdr:row>
      <xdr:rowOff>321969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906750" y="3781425"/>
          <a:ext cx="274344" cy="274344"/>
        </a:xfrm>
        <a:prstGeom prst="rect">
          <a:avLst/>
        </a:prstGeom>
      </xdr:spPr>
    </xdr:pic>
    <xdr:clientData/>
  </xdr:twoCellAnchor>
  <xdr:twoCellAnchor editAs="oneCell">
    <xdr:from>
      <xdr:col>41</xdr:col>
      <xdr:colOff>114300</xdr:colOff>
      <xdr:row>22</xdr:row>
      <xdr:rowOff>38100</xdr:rowOff>
    </xdr:from>
    <xdr:to>
      <xdr:col>41</xdr:col>
      <xdr:colOff>388644</xdr:colOff>
      <xdr:row>22</xdr:row>
      <xdr:rowOff>312444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897225" y="4181475"/>
          <a:ext cx="274344" cy="274344"/>
        </a:xfrm>
        <a:prstGeom prst="rect">
          <a:avLst/>
        </a:prstGeom>
      </xdr:spPr>
    </xdr:pic>
    <xdr:clientData/>
  </xdr:twoCellAnchor>
  <xdr:twoCellAnchor editAs="oneCell">
    <xdr:from>
      <xdr:col>41</xdr:col>
      <xdr:colOff>76200</xdr:colOff>
      <xdr:row>32</xdr:row>
      <xdr:rowOff>104775</xdr:rowOff>
    </xdr:from>
    <xdr:to>
      <xdr:col>41</xdr:col>
      <xdr:colOff>429799</xdr:colOff>
      <xdr:row>32</xdr:row>
      <xdr:rowOff>257188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859125" y="6572250"/>
          <a:ext cx="353599" cy="152413"/>
        </a:xfrm>
        <a:prstGeom prst="rect">
          <a:avLst/>
        </a:prstGeom>
      </xdr:spPr>
    </xdr:pic>
    <xdr:clientData/>
  </xdr:twoCellAnchor>
  <xdr:twoCellAnchor editAs="oneCell">
    <xdr:from>
      <xdr:col>41</xdr:col>
      <xdr:colOff>85725</xdr:colOff>
      <xdr:row>34</xdr:row>
      <xdr:rowOff>114300</xdr:rowOff>
    </xdr:from>
    <xdr:to>
      <xdr:col>41</xdr:col>
      <xdr:colOff>439324</xdr:colOff>
      <xdr:row>34</xdr:row>
      <xdr:rowOff>266713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868650" y="6991350"/>
          <a:ext cx="353599" cy="152413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36</xdr:row>
      <xdr:rowOff>114300</xdr:rowOff>
    </xdr:from>
    <xdr:to>
      <xdr:col>41</xdr:col>
      <xdr:colOff>467623</xdr:colOff>
      <xdr:row>36</xdr:row>
      <xdr:rowOff>205652</xdr:rowOff>
    </xdr:to>
    <xdr:grpSp>
      <xdr:nvGrpSpPr>
        <xdr:cNvPr id="59" name="Girouette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 rot="6750000">
          <a:off x="16023448" y="7265177"/>
          <a:ext cx="91352" cy="362848"/>
          <a:chOff x="11153504" y="2261488"/>
          <a:chExt cx="73268" cy="419500"/>
        </a:xfrm>
      </xdr:grpSpPr>
      <xdr:sp macro="" textlink="">
        <xdr:nvSpPr>
          <xdr:cNvPr id="60" name="Triangle isocèle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61" name="Triangle isocè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41</xdr:col>
      <xdr:colOff>85725</xdr:colOff>
      <xdr:row>38</xdr:row>
      <xdr:rowOff>114300</xdr:rowOff>
    </xdr:from>
    <xdr:to>
      <xdr:col>41</xdr:col>
      <xdr:colOff>439324</xdr:colOff>
      <xdr:row>38</xdr:row>
      <xdr:rowOff>266713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868650" y="8086725"/>
          <a:ext cx="353599" cy="152413"/>
        </a:xfrm>
        <a:prstGeom prst="rect">
          <a:avLst/>
        </a:prstGeom>
      </xdr:spPr>
    </xdr:pic>
    <xdr:clientData/>
  </xdr:twoCellAnchor>
  <xdr:twoCellAnchor editAs="oneCell">
    <xdr:from>
      <xdr:col>41</xdr:col>
      <xdr:colOff>85725</xdr:colOff>
      <xdr:row>40</xdr:row>
      <xdr:rowOff>104775</xdr:rowOff>
    </xdr:from>
    <xdr:to>
      <xdr:col>41</xdr:col>
      <xdr:colOff>439324</xdr:colOff>
      <xdr:row>40</xdr:row>
      <xdr:rowOff>257188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68650" y="8486775"/>
          <a:ext cx="353599" cy="152413"/>
        </a:xfrm>
        <a:prstGeom prst="rect">
          <a:avLst/>
        </a:prstGeom>
      </xdr:spPr>
    </xdr:pic>
    <xdr:clientData/>
  </xdr:twoCellAnchor>
  <xdr:twoCellAnchor editAs="oneCell">
    <xdr:from>
      <xdr:col>41</xdr:col>
      <xdr:colOff>76200</xdr:colOff>
      <xdr:row>42</xdr:row>
      <xdr:rowOff>104775</xdr:rowOff>
    </xdr:from>
    <xdr:to>
      <xdr:col>41</xdr:col>
      <xdr:colOff>429799</xdr:colOff>
      <xdr:row>42</xdr:row>
      <xdr:rowOff>257188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59125" y="8896350"/>
          <a:ext cx="353599" cy="152413"/>
        </a:xfrm>
        <a:prstGeom prst="rect">
          <a:avLst/>
        </a:prstGeom>
      </xdr:spPr>
    </xdr:pic>
    <xdr:clientData/>
  </xdr:twoCellAnchor>
  <xdr:twoCellAnchor editAs="oneCell">
    <xdr:from>
      <xdr:col>41</xdr:col>
      <xdr:colOff>161925</xdr:colOff>
      <xdr:row>24</xdr:row>
      <xdr:rowOff>0</xdr:rowOff>
    </xdr:from>
    <xdr:to>
      <xdr:col>41</xdr:col>
      <xdr:colOff>320435</xdr:colOff>
      <xdr:row>25</xdr:row>
      <xdr:rowOff>16795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944850" y="4829175"/>
          <a:ext cx="158510" cy="359695"/>
        </a:xfrm>
        <a:prstGeom prst="rect">
          <a:avLst/>
        </a:prstGeom>
      </xdr:spPr>
    </xdr:pic>
    <xdr:clientData/>
  </xdr:twoCellAnchor>
  <xdr:twoCellAnchor editAs="oneCell">
    <xdr:from>
      <xdr:col>41</xdr:col>
      <xdr:colOff>161925</xdr:colOff>
      <xdr:row>26</xdr:row>
      <xdr:rowOff>0</xdr:rowOff>
    </xdr:from>
    <xdr:to>
      <xdr:col>41</xdr:col>
      <xdr:colOff>320435</xdr:colOff>
      <xdr:row>27</xdr:row>
      <xdr:rowOff>10699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944850" y="5238750"/>
          <a:ext cx="158510" cy="353599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48</xdr:row>
      <xdr:rowOff>123825</xdr:rowOff>
    </xdr:from>
    <xdr:to>
      <xdr:col>41</xdr:col>
      <xdr:colOff>429523</xdr:colOff>
      <xdr:row>48</xdr:row>
      <xdr:rowOff>215177</xdr:rowOff>
    </xdr:to>
    <xdr:grpSp>
      <xdr:nvGrpSpPr>
        <xdr:cNvPr id="70" name="Girouette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GrpSpPr/>
      </xdr:nvGrpSpPr>
      <xdr:grpSpPr>
        <a:xfrm rot="17550000">
          <a:off x="15985348" y="10008377"/>
          <a:ext cx="91352" cy="362848"/>
          <a:chOff x="11153504" y="2261488"/>
          <a:chExt cx="73268" cy="419500"/>
        </a:xfrm>
      </xdr:grpSpPr>
      <xdr:sp macro="" textlink="">
        <xdr:nvSpPr>
          <xdr:cNvPr id="71" name="Triangle isocèle 70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2" name="Triangle isocèle 7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41</xdr:col>
      <xdr:colOff>76200</xdr:colOff>
      <xdr:row>50</xdr:row>
      <xdr:rowOff>95250</xdr:rowOff>
    </xdr:from>
    <xdr:to>
      <xdr:col>41</xdr:col>
      <xdr:colOff>439048</xdr:colOff>
      <xdr:row>50</xdr:row>
      <xdr:rowOff>186602</xdr:rowOff>
    </xdr:to>
    <xdr:grpSp>
      <xdr:nvGrpSpPr>
        <xdr:cNvPr id="62" name="Girouette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pSpPr/>
      </xdr:nvGrpSpPr>
      <xdr:grpSpPr>
        <a:xfrm rot="17550000">
          <a:off x="15994873" y="10389377"/>
          <a:ext cx="91352" cy="362848"/>
          <a:chOff x="11153504" y="2261488"/>
          <a:chExt cx="73268" cy="419500"/>
        </a:xfrm>
      </xdr:grpSpPr>
      <xdr:sp macro="" textlink="">
        <xdr:nvSpPr>
          <xdr:cNvPr id="63" name="Triangle isocèle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64" name="Triangle isocèle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41</xdr:col>
      <xdr:colOff>85725</xdr:colOff>
      <xdr:row>52</xdr:row>
      <xdr:rowOff>123825</xdr:rowOff>
    </xdr:from>
    <xdr:to>
      <xdr:col>41</xdr:col>
      <xdr:colOff>448573</xdr:colOff>
      <xdr:row>52</xdr:row>
      <xdr:rowOff>215177</xdr:rowOff>
    </xdr:to>
    <xdr:grpSp>
      <xdr:nvGrpSpPr>
        <xdr:cNvPr id="65" name="Girouette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GrpSpPr/>
      </xdr:nvGrpSpPr>
      <xdr:grpSpPr>
        <a:xfrm rot="16200000">
          <a:off x="16004398" y="11103752"/>
          <a:ext cx="91352" cy="362848"/>
          <a:chOff x="11153504" y="2261488"/>
          <a:chExt cx="73268" cy="419500"/>
        </a:xfrm>
      </xdr:grpSpPr>
      <xdr:sp macro="" textlink="">
        <xdr:nvSpPr>
          <xdr:cNvPr id="66" name="Triangle isocèle 65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67" name="Triangle isocèle 66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41</xdr:col>
      <xdr:colOff>85725</xdr:colOff>
      <xdr:row>54</xdr:row>
      <xdr:rowOff>133350</xdr:rowOff>
    </xdr:from>
    <xdr:to>
      <xdr:col>41</xdr:col>
      <xdr:colOff>448573</xdr:colOff>
      <xdr:row>54</xdr:row>
      <xdr:rowOff>224702</xdr:rowOff>
    </xdr:to>
    <xdr:grpSp>
      <xdr:nvGrpSpPr>
        <xdr:cNvPr id="68" name="Girouette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GrpSpPr/>
      </xdr:nvGrpSpPr>
      <xdr:grpSpPr>
        <a:xfrm rot="16200000">
          <a:off x="16004398" y="11522852"/>
          <a:ext cx="91352" cy="362848"/>
          <a:chOff x="11153504" y="2261488"/>
          <a:chExt cx="73268" cy="419500"/>
        </a:xfrm>
      </xdr:grpSpPr>
      <xdr:sp macro="" textlink="">
        <xdr:nvSpPr>
          <xdr:cNvPr id="69" name="Triangle isocèle 68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3" name="Triangle isocèle 72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41</xdr:col>
      <xdr:colOff>228600</xdr:colOff>
      <xdr:row>56</xdr:row>
      <xdr:rowOff>0</xdr:rowOff>
    </xdr:from>
    <xdr:to>
      <xdr:col>41</xdr:col>
      <xdr:colOff>319952</xdr:colOff>
      <xdr:row>57</xdr:row>
      <xdr:rowOff>19948</xdr:rowOff>
    </xdr:to>
    <xdr:grpSp>
      <xdr:nvGrpSpPr>
        <xdr:cNvPr id="74" name="Girouette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GrpSpPr/>
      </xdr:nvGrpSpPr>
      <xdr:grpSpPr>
        <a:xfrm rot="12150000">
          <a:off x="16011525" y="11934825"/>
          <a:ext cx="91352" cy="362848"/>
          <a:chOff x="11153504" y="2261488"/>
          <a:chExt cx="73268" cy="419500"/>
        </a:xfrm>
      </xdr:grpSpPr>
      <xdr:sp macro="" textlink="">
        <xdr:nvSpPr>
          <xdr:cNvPr id="75" name="Triangle isocèle 74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6" name="Triangle isocèle 75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41</xdr:col>
      <xdr:colOff>209550</xdr:colOff>
      <xdr:row>58</xdr:row>
      <xdr:rowOff>0</xdr:rowOff>
    </xdr:from>
    <xdr:to>
      <xdr:col>41</xdr:col>
      <xdr:colOff>300902</xdr:colOff>
      <xdr:row>59</xdr:row>
      <xdr:rowOff>19948</xdr:rowOff>
    </xdr:to>
    <xdr:grpSp>
      <xdr:nvGrpSpPr>
        <xdr:cNvPr id="77" name="Girouette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GrpSpPr/>
      </xdr:nvGrpSpPr>
      <xdr:grpSpPr>
        <a:xfrm rot="12150000">
          <a:off x="15992475" y="12344400"/>
          <a:ext cx="91352" cy="362848"/>
          <a:chOff x="11153504" y="2261488"/>
          <a:chExt cx="73268" cy="419500"/>
        </a:xfrm>
      </xdr:grpSpPr>
      <xdr:sp macro="" textlink="">
        <xdr:nvSpPr>
          <xdr:cNvPr id="78" name="Triangle isocèle 77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9" name="Triangle isocèle 78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41</xdr:col>
      <xdr:colOff>200025</xdr:colOff>
      <xdr:row>60</xdr:row>
      <xdr:rowOff>0</xdr:rowOff>
    </xdr:from>
    <xdr:to>
      <xdr:col>41</xdr:col>
      <xdr:colOff>291377</xdr:colOff>
      <xdr:row>61</xdr:row>
      <xdr:rowOff>19948</xdr:rowOff>
    </xdr:to>
    <xdr:grpSp>
      <xdr:nvGrpSpPr>
        <xdr:cNvPr id="80" name="Girouette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GrpSpPr/>
      </xdr:nvGrpSpPr>
      <xdr:grpSpPr>
        <a:xfrm rot="10800000">
          <a:off x="15982950" y="12753975"/>
          <a:ext cx="91352" cy="362848"/>
          <a:chOff x="11153504" y="2261488"/>
          <a:chExt cx="73268" cy="419500"/>
        </a:xfrm>
      </xdr:grpSpPr>
      <xdr:sp macro="" textlink="">
        <xdr:nvSpPr>
          <xdr:cNvPr id="81" name="Triangle isocèle 80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82" name="Triangle isocèle 81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41</xdr:col>
      <xdr:colOff>95250</xdr:colOff>
      <xdr:row>62</xdr:row>
      <xdr:rowOff>114300</xdr:rowOff>
    </xdr:from>
    <xdr:to>
      <xdr:col>41</xdr:col>
      <xdr:colOff>458098</xdr:colOff>
      <xdr:row>62</xdr:row>
      <xdr:rowOff>205652</xdr:rowOff>
    </xdr:to>
    <xdr:grpSp>
      <xdr:nvGrpSpPr>
        <xdr:cNvPr id="83" name="Girouette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GrpSpPr/>
      </xdr:nvGrpSpPr>
      <xdr:grpSpPr>
        <a:xfrm rot="17550000">
          <a:off x="16013923" y="13142102"/>
          <a:ext cx="91352" cy="362848"/>
          <a:chOff x="11153504" y="2261488"/>
          <a:chExt cx="73268" cy="419500"/>
        </a:xfrm>
      </xdr:grpSpPr>
      <xdr:sp macro="" textlink="">
        <xdr:nvSpPr>
          <xdr:cNvPr id="84" name="Triangle isocèle 83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85" name="Triangle isocèle 84">
            <a:extLst>
              <a:ext uri="{FF2B5EF4-FFF2-40B4-BE49-F238E27FC236}">
                <a16:creationId xmlns:a16="http://schemas.microsoft.com/office/drawing/2014/main" id="{00000000-0008-0000-0100-000055000000}"/>
              </a:ext>
            </a:extLst>
          </xdr:cNvPr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41</xdr:col>
      <xdr:colOff>95250</xdr:colOff>
      <xdr:row>64</xdr:row>
      <xdr:rowOff>114300</xdr:rowOff>
    </xdr:from>
    <xdr:to>
      <xdr:col>41</xdr:col>
      <xdr:colOff>458098</xdr:colOff>
      <xdr:row>64</xdr:row>
      <xdr:rowOff>205652</xdr:rowOff>
    </xdr:to>
    <xdr:grpSp>
      <xdr:nvGrpSpPr>
        <xdr:cNvPr id="86" name="Girouette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GrpSpPr/>
      </xdr:nvGrpSpPr>
      <xdr:grpSpPr>
        <a:xfrm rot="6750000">
          <a:off x="16013923" y="13551677"/>
          <a:ext cx="91352" cy="362848"/>
          <a:chOff x="11153504" y="2261488"/>
          <a:chExt cx="73268" cy="419500"/>
        </a:xfrm>
      </xdr:grpSpPr>
      <xdr:sp macro="" textlink="">
        <xdr:nvSpPr>
          <xdr:cNvPr id="87" name="Triangle isocèle 86">
            <a:extLst>
              <a:ext uri="{FF2B5EF4-FFF2-40B4-BE49-F238E27FC236}">
                <a16:creationId xmlns:a16="http://schemas.microsoft.com/office/drawing/2014/main" id="{00000000-0008-0000-0100-000057000000}"/>
              </a:ext>
            </a:extLst>
          </xdr:cNvPr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88" name="Triangle isocèle 87">
            <a:extLst>
              <a:ext uri="{FF2B5EF4-FFF2-40B4-BE49-F238E27FC236}">
                <a16:creationId xmlns:a16="http://schemas.microsoft.com/office/drawing/2014/main" id="{00000000-0008-0000-0100-000058000000}"/>
              </a:ext>
            </a:extLst>
          </xdr:cNvPr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41</xdr:col>
      <xdr:colOff>85725</xdr:colOff>
      <xdr:row>66</xdr:row>
      <xdr:rowOff>142875</xdr:rowOff>
    </xdr:from>
    <xdr:to>
      <xdr:col>41</xdr:col>
      <xdr:colOff>448573</xdr:colOff>
      <xdr:row>66</xdr:row>
      <xdr:rowOff>234227</xdr:rowOff>
    </xdr:to>
    <xdr:grpSp>
      <xdr:nvGrpSpPr>
        <xdr:cNvPr id="89" name="Girouette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GrpSpPr/>
      </xdr:nvGrpSpPr>
      <xdr:grpSpPr>
        <a:xfrm rot="14850000">
          <a:off x="16004398" y="14266052"/>
          <a:ext cx="91352" cy="362848"/>
          <a:chOff x="11153504" y="2261488"/>
          <a:chExt cx="73268" cy="419500"/>
        </a:xfrm>
      </xdr:grpSpPr>
      <xdr:sp macro="" textlink="">
        <xdr:nvSpPr>
          <xdr:cNvPr id="90" name="Triangle isocèle 89">
            <a:extLst>
              <a:ext uri="{FF2B5EF4-FFF2-40B4-BE49-F238E27FC236}">
                <a16:creationId xmlns:a16="http://schemas.microsoft.com/office/drawing/2014/main" id="{00000000-0008-0000-0100-00005A000000}"/>
              </a:ext>
            </a:extLst>
          </xdr:cNvPr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91" name="Triangle isocèle 90">
            <a:extLst>
              <a:ext uri="{FF2B5EF4-FFF2-40B4-BE49-F238E27FC236}">
                <a16:creationId xmlns:a16="http://schemas.microsoft.com/office/drawing/2014/main" id="{00000000-0008-0000-0100-00005B000000}"/>
              </a:ext>
            </a:extLst>
          </xdr:cNvPr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41</xdr:col>
      <xdr:colOff>76200</xdr:colOff>
      <xdr:row>68</xdr:row>
      <xdr:rowOff>123825</xdr:rowOff>
    </xdr:from>
    <xdr:to>
      <xdr:col>41</xdr:col>
      <xdr:colOff>439048</xdr:colOff>
      <xdr:row>68</xdr:row>
      <xdr:rowOff>215177</xdr:rowOff>
    </xdr:to>
    <xdr:grpSp>
      <xdr:nvGrpSpPr>
        <xdr:cNvPr id="98" name="Girouette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GrpSpPr/>
      </xdr:nvGrpSpPr>
      <xdr:grpSpPr>
        <a:xfrm rot="14850000">
          <a:off x="15994873" y="14656577"/>
          <a:ext cx="91352" cy="362848"/>
          <a:chOff x="11153504" y="2261488"/>
          <a:chExt cx="73268" cy="419500"/>
        </a:xfrm>
      </xdr:grpSpPr>
      <xdr:sp macro="" textlink="">
        <xdr:nvSpPr>
          <xdr:cNvPr id="99" name="Triangle isocèle 98">
            <a:extLst>
              <a:ext uri="{FF2B5EF4-FFF2-40B4-BE49-F238E27FC236}">
                <a16:creationId xmlns:a16="http://schemas.microsoft.com/office/drawing/2014/main" id="{00000000-0008-0000-0100-000063000000}"/>
              </a:ext>
            </a:extLst>
          </xdr:cNvPr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00" name="Triangle isocèle 99">
            <a:extLst>
              <a:ext uri="{FF2B5EF4-FFF2-40B4-BE49-F238E27FC236}">
                <a16:creationId xmlns:a16="http://schemas.microsoft.com/office/drawing/2014/main" id="{00000000-0008-0000-0100-000064000000}"/>
              </a:ext>
            </a:extLst>
          </xdr:cNvPr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41</xdr:col>
      <xdr:colOff>190500</xdr:colOff>
      <xdr:row>70</xdr:row>
      <xdr:rowOff>0</xdr:rowOff>
    </xdr:from>
    <xdr:to>
      <xdr:col>41</xdr:col>
      <xdr:colOff>281852</xdr:colOff>
      <xdr:row>71</xdr:row>
      <xdr:rowOff>19948</xdr:rowOff>
    </xdr:to>
    <xdr:grpSp>
      <xdr:nvGrpSpPr>
        <xdr:cNvPr id="101" name="Girouette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GrpSpPr/>
      </xdr:nvGrpSpPr>
      <xdr:grpSpPr>
        <a:xfrm rot="12150000">
          <a:off x="15973425" y="15078075"/>
          <a:ext cx="91352" cy="362848"/>
          <a:chOff x="11153504" y="2261488"/>
          <a:chExt cx="73268" cy="419500"/>
        </a:xfrm>
      </xdr:grpSpPr>
      <xdr:sp macro="" textlink="">
        <xdr:nvSpPr>
          <xdr:cNvPr id="102" name="Triangle isocèle 101">
            <a:extLst>
              <a:ext uri="{FF2B5EF4-FFF2-40B4-BE49-F238E27FC236}">
                <a16:creationId xmlns:a16="http://schemas.microsoft.com/office/drawing/2014/main" id="{00000000-0008-0000-0100-000066000000}"/>
              </a:ext>
            </a:extLst>
          </xdr:cNvPr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03" name="Triangle isocèle 102">
            <a:extLst>
              <a:ext uri="{FF2B5EF4-FFF2-40B4-BE49-F238E27FC236}">
                <a16:creationId xmlns:a16="http://schemas.microsoft.com/office/drawing/2014/main" id="{00000000-0008-0000-0100-000067000000}"/>
              </a:ext>
            </a:extLst>
          </xdr:cNvPr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557214</xdr:colOff>
      <xdr:row>3</xdr:row>
      <xdr:rowOff>190499</xdr:rowOff>
    </xdr:from>
    <xdr:to>
      <xdr:col>11</xdr:col>
      <xdr:colOff>28575</xdr:colOff>
      <xdr:row>19</xdr:row>
      <xdr:rowOff>85725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22</xdr:col>
      <xdr:colOff>47629</xdr:colOff>
      <xdr:row>3</xdr:row>
      <xdr:rowOff>66675</xdr:rowOff>
    </xdr:from>
    <xdr:to>
      <xdr:col>26</xdr:col>
      <xdr:colOff>451129</xdr:colOff>
      <xdr:row>18</xdr:row>
      <xdr:rowOff>70125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2639679" y="552450"/>
          <a:ext cx="2880000" cy="2880000"/>
          <a:chOff x="8172455" y="4124325"/>
          <a:chExt cx="2952000" cy="2952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72455" y="4124325"/>
            <a:ext cx="2952000" cy="2952000"/>
          </a:xfrm>
          <a:prstGeom prst="rect">
            <a:avLst/>
          </a:prstGeom>
          <a:ln w="9525">
            <a:noFill/>
          </a:ln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9544058" y="4414837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N</a:t>
            </a:r>
          </a:p>
        </xdr:txBody>
      </xdr:sp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8448675" y="5548313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O</a:t>
            </a:r>
          </a:p>
        </xdr:txBody>
      </xdr:sp>
      <xdr:sp macro="" textlink="">
        <xdr:nvSpPr>
          <xdr:cNvPr id="6" name="ZoneText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10677525" y="5548313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E</a:t>
            </a:r>
          </a:p>
        </xdr:txBody>
      </xdr:sp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9572625" y="6667500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S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10277469" y="4748208"/>
            <a:ext cx="361953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NE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>
            <a:off x="10258421" y="6343653"/>
            <a:ext cx="361953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SE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8658227" y="4743447"/>
            <a:ext cx="38100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NO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9867899" y="4500562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NNE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10453688" y="5119687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ENE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10458450" y="5957887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ESE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9853613" y="6577012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SSE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9020178" y="6600826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SSO</a:t>
            </a:r>
          </a:p>
        </xdr:txBody>
      </xdr:sp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 txBox="1"/>
        </xdr:nvSpPr>
        <xdr:spPr>
          <a:xfrm>
            <a:off x="8391525" y="5991225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OSO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 txBox="1"/>
        </xdr:nvSpPr>
        <xdr:spPr>
          <a:xfrm>
            <a:off x="8353425" y="5138738"/>
            <a:ext cx="47148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ONO</a:t>
            </a:r>
          </a:p>
        </xdr:txBody>
      </xdr:sp>
      <xdr:sp macro="" textlink="">
        <xdr:nvSpPr>
          <xdr:cNvPr id="18" name="ZoneText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8967790" y="4510087"/>
            <a:ext cx="47625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NNO</a:t>
            </a:r>
          </a:p>
        </xdr:txBody>
      </xdr:sp>
      <xdr:sp macro="" textlink="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8672512" y="6348413"/>
            <a:ext cx="361953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SO</a:t>
            </a:r>
          </a:p>
        </xdr:txBody>
      </xdr:sp>
      <xdr:sp macro="" textlink="">
        <xdr:nvSpPr>
          <xdr:cNvPr id="20" name="Ellipse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8667750" y="4619625"/>
            <a:ext cx="1980000" cy="1980000"/>
          </a:xfrm>
          <a:prstGeom prst="ellipse">
            <a:avLst/>
          </a:prstGeom>
          <a:noFill/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28575</xdr:colOff>
      <xdr:row>21</xdr:row>
      <xdr:rowOff>104775</xdr:rowOff>
    </xdr:from>
    <xdr:to>
      <xdr:col>8</xdr:col>
      <xdr:colOff>142875</xdr:colOff>
      <xdr:row>35</xdr:row>
      <xdr:rowOff>28575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4257675" y="4038600"/>
          <a:ext cx="590550" cy="2590800"/>
          <a:chOff x="4838700" y="4019550"/>
          <a:chExt cx="647700" cy="2590800"/>
        </a:xfrm>
      </xdr:grpSpPr>
      <xdr:graphicFrame macro="">
        <xdr:nvGraphicFramePr>
          <xdr:cNvPr id="22" name="Graphiqu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GraphicFramePr>
            <a:graphicFrameLocks/>
          </xdr:cNvGraphicFramePr>
        </xdr:nvGraphicFramePr>
        <xdr:xfrm>
          <a:off x="4838700" y="4048125"/>
          <a:ext cx="647700" cy="252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3" name="Graphique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aphicFramePr>
            <a:graphicFrameLocks/>
          </xdr:cNvGraphicFramePr>
        </xdr:nvGraphicFramePr>
        <xdr:xfrm>
          <a:off x="4848225" y="4019550"/>
          <a:ext cx="457200" cy="2590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 editAs="absolute">
    <xdr:from>
      <xdr:col>5</xdr:col>
      <xdr:colOff>352425</xdr:colOff>
      <xdr:row>20</xdr:row>
      <xdr:rowOff>133350</xdr:rowOff>
    </xdr:from>
    <xdr:to>
      <xdr:col>9</xdr:col>
      <xdr:colOff>30150</xdr:colOff>
      <xdr:row>37</xdr:row>
      <xdr:rowOff>73500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152900" y="3876675"/>
          <a:ext cx="982650" cy="3321525"/>
          <a:chOff x="7829550" y="2771775"/>
          <a:chExt cx="1163625" cy="3312000"/>
        </a:xfrm>
      </xdr:grpSpPr>
      <xdr:pic macro="[0]!Choix">
        <xdr:nvPicPr>
          <xdr:cNvPr id="25" name="Image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829550" y="2771775"/>
            <a:ext cx="1163625" cy="3312000"/>
          </a:xfrm>
          <a:prstGeom prst="rect">
            <a:avLst/>
          </a:prstGeom>
        </xdr:spPr>
      </xdr:pic>
      <xdr:pic macro="[0]!Choix">
        <xdr:nvPicPr>
          <xdr:cNvPr id="26" name="Image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67675" y="5410200"/>
            <a:ext cx="323620" cy="310375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333376</xdr:colOff>
      <xdr:row>5</xdr:row>
      <xdr:rowOff>85725</xdr:rowOff>
    </xdr:from>
    <xdr:to>
      <xdr:col>9</xdr:col>
      <xdr:colOff>114300</xdr:colOff>
      <xdr:row>6</xdr:row>
      <xdr:rowOff>185101</xdr:rowOff>
    </xdr:to>
    <xdr:sp macro="" textlink="">
      <xdr:nvSpPr>
        <xdr:cNvPr id="29" name="Organigramme : Disque magnétiqu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4133851" y="971550"/>
          <a:ext cx="1085849" cy="289876"/>
        </a:xfrm>
        <a:prstGeom prst="flowChartMagneticDisk">
          <a:avLst/>
        </a:prstGeom>
        <a:gradFill flip="none" rotWithShape="1">
          <a:gsLst>
            <a:gs pos="12000">
              <a:srgbClr val="46DCB4">
                <a:lumMod val="49000"/>
                <a:lumOff val="51000"/>
                <a:alpha val="45000"/>
              </a:srgbClr>
            </a:gs>
            <a:gs pos="0">
              <a:schemeClr val="accent1">
                <a:tint val="23500"/>
                <a:satMod val="160000"/>
                <a:lumMod val="21000"/>
                <a:lumOff val="79000"/>
              </a:schemeClr>
            </a:gs>
          </a:gsLst>
          <a:lin ang="5400000" scaled="0"/>
          <a:tileRect/>
        </a:gra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12</xdr:col>
      <xdr:colOff>676275</xdr:colOff>
      <xdr:row>15</xdr:row>
      <xdr:rowOff>76200</xdr:rowOff>
    </xdr:from>
    <xdr:to>
      <xdr:col>13</xdr:col>
      <xdr:colOff>261940</xdr:colOff>
      <xdr:row>16</xdr:row>
      <xdr:rowOff>33337</xdr:rowOff>
    </xdr:to>
    <xdr:sp macro="" textlink="">
      <xdr:nvSpPr>
        <xdr:cNvPr id="98" name="ZoneTexte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 txBox="1"/>
      </xdr:nvSpPr>
      <xdr:spPr>
        <a:xfrm>
          <a:off x="7600950" y="2819400"/>
          <a:ext cx="261940" cy="1476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endParaRPr lang="fr-FR" sz="1000" b="1"/>
        </a:p>
      </xdr:txBody>
    </xdr:sp>
    <xdr:clientData/>
  </xdr:twoCellAnchor>
  <xdr:twoCellAnchor editAs="oneCell">
    <xdr:from>
      <xdr:col>13</xdr:col>
      <xdr:colOff>290514</xdr:colOff>
      <xdr:row>5</xdr:row>
      <xdr:rowOff>28576</xdr:rowOff>
    </xdr:from>
    <xdr:to>
      <xdr:col>13</xdr:col>
      <xdr:colOff>614365</xdr:colOff>
      <xdr:row>5</xdr:row>
      <xdr:rowOff>176213</xdr:rowOff>
    </xdr:to>
    <xdr:sp macro="" textlink="">
      <xdr:nvSpPr>
        <xdr:cNvPr id="99" name="ZoneTexte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 txBox="1"/>
      </xdr:nvSpPr>
      <xdr:spPr>
        <a:xfrm>
          <a:off x="7977189" y="895351"/>
          <a:ext cx="323851" cy="1476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000" b="1"/>
            <a:t>21</a:t>
          </a:r>
        </a:p>
      </xdr:txBody>
    </xdr:sp>
    <xdr:clientData/>
  </xdr:twoCellAnchor>
  <xdr:twoCellAnchor editAs="absolute">
    <xdr:from>
      <xdr:col>11</xdr:col>
      <xdr:colOff>454025</xdr:colOff>
      <xdr:row>3</xdr:row>
      <xdr:rowOff>65087</xdr:rowOff>
    </xdr:from>
    <xdr:to>
      <xdr:col>16</xdr:col>
      <xdr:colOff>324125</xdr:colOff>
      <xdr:row>18</xdr:row>
      <xdr:rowOff>68537</xdr:rowOff>
    </xdr:to>
    <xdr:grpSp>
      <xdr:nvGrpSpPr>
        <xdr:cNvPr id="100" name="Groupe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/>
      </xdr:nvGrpSpPr>
      <xdr:grpSpPr>
        <a:xfrm>
          <a:off x="6083300" y="550862"/>
          <a:ext cx="2880000" cy="2880000"/>
          <a:chOff x="7245350" y="550862"/>
          <a:chExt cx="2952000" cy="2952000"/>
        </a:xfrm>
      </xdr:grpSpPr>
      <xdr:pic>
        <xdr:nvPicPr>
          <xdr:cNvPr id="101" name="Image 10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45350" y="550862"/>
            <a:ext cx="2952000" cy="2952000"/>
          </a:xfrm>
          <a:prstGeom prst="rect">
            <a:avLst/>
          </a:prstGeom>
          <a:ln w="9525">
            <a:noFill/>
          </a:ln>
        </xdr:spPr>
      </xdr:pic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8901111" y="895352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</a:t>
            </a:r>
          </a:p>
        </xdr:txBody>
      </xdr:sp>
      <xdr:graphicFrame macro="">
        <xdr:nvGraphicFramePr>
          <xdr:cNvPr id="103" name="Graphique 102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GraphicFramePr>
            <a:graphicFrameLocks/>
          </xdr:cNvGraphicFramePr>
        </xdr:nvGraphicFramePr>
        <xdr:xfrm>
          <a:off x="7710488" y="1081088"/>
          <a:ext cx="1957388" cy="1929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04" name="ZoneTexte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9196389" y="1033464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2</a:t>
            </a:r>
          </a:p>
        </xdr:txBody>
      </xdr:sp>
      <xdr:sp macro="" textlink="">
        <xdr:nvSpPr>
          <xdr:cNvPr id="105" name="ZoneTexte 104">
            <a:extLst>
              <a:ext uri="{FF2B5EF4-FFF2-40B4-BE49-F238E27FC236}">
                <a16:creationId xmlns:a16="http://schemas.microsoft.com/office/drawing/2014/main" id="{00000000-0008-0000-0200-000069000000}"/>
              </a:ext>
            </a:extLst>
          </xdr:cNvPr>
          <xdr:cNvSpPr txBox="1"/>
        </xdr:nvSpPr>
        <xdr:spPr>
          <a:xfrm>
            <a:off x="9434512" y="1247776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3</a:t>
            </a:r>
          </a:p>
        </xdr:txBody>
      </xdr:sp>
      <xdr:sp macro="" textlink="">
        <xdr:nvSpPr>
          <xdr:cNvPr id="106" name="ZoneTexte 105">
            <a:extLst>
              <a:ext uri="{FF2B5EF4-FFF2-40B4-BE49-F238E27FC236}">
                <a16:creationId xmlns:a16="http://schemas.microsoft.com/office/drawing/2014/main" id="{00000000-0008-0000-0200-00006A000000}"/>
              </a:ext>
            </a:extLst>
          </xdr:cNvPr>
          <xdr:cNvSpPr txBox="1"/>
        </xdr:nvSpPr>
        <xdr:spPr>
          <a:xfrm>
            <a:off x="9591675" y="1495427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4</a:t>
            </a:r>
          </a:p>
        </xdr:txBody>
      </xdr:sp>
      <xdr:sp macro="" textlink="">
        <xdr:nvSpPr>
          <xdr:cNvPr id="107" name="ZoneTexte 106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 txBox="1"/>
        </xdr:nvSpPr>
        <xdr:spPr>
          <a:xfrm>
            <a:off x="9691687" y="1776413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5</a:t>
            </a:r>
          </a:p>
        </xdr:txBody>
      </xdr:sp>
      <xdr:sp macro="" textlink="">
        <xdr:nvSpPr>
          <xdr:cNvPr id="108" name="ZoneTexte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 txBox="1"/>
        </xdr:nvSpPr>
        <xdr:spPr>
          <a:xfrm>
            <a:off x="9691687" y="2105025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6</a:t>
            </a:r>
          </a:p>
        </xdr:txBody>
      </xdr:sp>
      <xdr:sp macro="" textlink="">
        <xdr:nvSpPr>
          <xdr:cNvPr id="109" name="ZoneTexte 108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 txBox="1"/>
        </xdr:nvSpPr>
        <xdr:spPr>
          <a:xfrm>
            <a:off x="9620252" y="2405063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7</a:t>
            </a:r>
          </a:p>
        </xdr:txBody>
      </xdr:sp>
      <xdr:sp macro="" textlink="">
        <xdr:nvSpPr>
          <xdr:cNvPr id="110" name="ZoneTexte 109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SpPr txBox="1"/>
        </xdr:nvSpPr>
        <xdr:spPr>
          <a:xfrm>
            <a:off x="9453562" y="2671762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8</a:t>
            </a:r>
          </a:p>
        </xdr:txBody>
      </xdr:sp>
      <xdr:sp macro="" textlink="">
        <xdr:nvSpPr>
          <xdr:cNvPr id="111" name="ZoneTexte 110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SpPr txBox="1"/>
        </xdr:nvSpPr>
        <xdr:spPr>
          <a:xfrm>
            <a:off x="9224961" y="2881312"/>
            <a:ext cx="261940" cy="1619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9</a:t>
            </a:r>
          </a:p>
        </xdr:txBody>
      </xdr:sp>
      <xdr:sp macro="" textlink="">
        <xdr:nvSpPr>
          <xdr:cNvPr id="112" name="ZoneTexte 111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SpPr txBox="1"/>
        </xdr:nvSpPr>
        <xdr:spPr>
          <a:xfrm>
            <a:off x="8901112" y="3033714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10</a:t>
            </a:r>
          </a:p>
        </xdr:txBody>
      </xdr:sp>
      <xdr:sp macro="" textlink="">
        <xdr:nvSpPr>
          <xdr:cNvPr id="113" name="ZoneTexte 112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SpPr txBox="1"/>
        </xdr:nvSpPr>
        <xdr:spPr>
          <a:xfrm>
            <a:off x="8572498" y="3076575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11</a:t>
            </a:r>
          </a:p>
        </xdr:txBody>
      </xdr:sp>
      <xdr:sp macro="" textlink="">
        <xdr:nvSpPr>
          <xdr:cNvPr id="114" name="ZoneTexte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 txBox="1"/>
        </xdr:nvSpPr>
        <xdr:spPr>
          <a:xfrm>
            <a:off x="8229600" y="3028950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12</a:t>
            </a:r>
          </a:p>
        </xdr:txBody>
      </xdr:sp>
      <xdr:sp macro="" textlink="">
        <xdr:nvSpPr>
          <xdr:cNvPr id="115" name="ZoneTexte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SpPr txBox="1"/>
        </xdr:nvSpPr>
        <xdr:spPr>
          <a:xfrm>
            <a:off x="7929563" y="2890838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13</a:t>
            </a:r>
          </a:p>
        </xdr:txBody>
      </xdr:sp>
      <xdr:sp macro="" textlink="">
        <xdr:nvSpPr>
          <xdr:cNvPr id="116" name="ZoneTexte 115">
            <a:extLst>
              <a:ext uri="{FF2B5EF4-FFF2-40B4-BE49-F238E27FC236}">
                <a16:creationId xmlns:a16="http://schemas.microsoft.com/office/drawing/2014/main" id="{00000000-0008-0000-0200-000074000000}"/>
              </a:ext>
            </a:extLst>
          </xdr:cNvPr>
          <xdr:cNvSpPr txBox="1"/>
        </xdr:nvSpPr>
        <xdr:spPr>
          <a:xfrm>
            <a:off x="7691438" y="2695577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14</a:t>
            </a:r>
          </a:p>
        </xdr:txBody>
      </xdr:sp>
      <xdr:sp macro="" textlink="">
        <xdr:nvSpPr>
          <xdr:cNvPr id="117" name="ZoneTexte 116">
            <a:extLst>
              <a:ext uri="{FF2B5EF4-FFF2-40B4-BE49-F238E27FC236}">
                <a16:creationId xmlns:a16="http://schemas.microsoft.com/office/drawing/2014/main" id="{00000000-0008-0000-0200-000075000000}"/>
              </a:ext>
            </a:extLst>
          </xdr:cNvPr>
          <xdr:cNvSpPr txBox="1"/>
        </xdr:nvSpPr>
        <xdr:spPr>
          <a:xfrm>
            <a:off x="7524750" y="2409825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15</a:t>
            </a:r>
          </a:p>
        </xdr:txBody>
      </xdr:sp>
      <xdr:sp macro="" textlink="">
        <xdr:nvSpPr>
          <xdr:cNvPr id="118" name="ZoneTexte 117">
            <a:extLst>
              <a:ext uri="{FF2B5EF4-FFF2-40B4-BE49-F238E27FC236}">
                <a16:creationId xmlns:a16="http://schemas.microsoft.com/office/drawing/2014/main" id="{00000000-0008-0000-0200-000076000000}"/>
              </a:ext>
            </a:extLst>
          </xdr:cNvPr>
          <xdr:cNvSpPr txBox="1"/>
        </xdr:nvSpPr>
        <xdr:spPr>
          <a:xfrm>
            <a:off x="7434262" y="2124075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16</a:t>
            </a:r>
          </a:p>
        </xdr:txBody>
      </xdr:sp>
      <xdr:sp macro="" textlink="">
        <xdr:nvSpPr>
          <xdr:cNvPr id="119" name="ZoneTexte 118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SpPr txBox="1"/>
        </xdr:nvSpPr>
        <xdr:spPr>
          <a:xfrm>
            <a:off x="7434263" y="1809750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17</a:t>
            </a:r>
          </a:p>
        </xdr:txBody>
      </xdr:sp>
      <xdr:sp macro="" textlink="">
        <xdr:nvSpPr>
          <xdr:cNvPr id="120" name="ZoneTexte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 txBox="1"/>
        </xdr:nvSpPr>
        <xdr:spPr>
          <a:xfrm>
            <a:off x="7519988" y="1514476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18</a:t>
            </a:r>
          </a:p>
        </xdr:txBody>
      </xdr:sp>
      <xdr:sp macro="" textlink="">
        <xdr:nvSpPr>
          <xdr:cNvPr id="121" name="ZoneTexte 120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 txBox="1"/>
        </xdr:nvSpPr>
        <xdr:spPr>
          <a:xfrm>
            <a:off x="7686677" y="1252538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19</a:t>
            </a:r>
          </a:p>
        </xdr:txBody>
      </xdr:sp>
      <xdr:sp macro="" textlink="">
        <xdr:nvSpPr>
          <xdr:cNvPr id="122" name="ZoneTexte 121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SpPr txBox="1"/>
        </xdr:nvSpPr>
        <xdr:spPr>
          <a:xfrm>
            <a:off x="7958140" y="1014410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20</a:t>
            </a:r>
          </a:p>
        </xdr:txBody>
      </xdr:sp>
      <xdr:sp macro="" textlink="">
        <xdr:nvSpPr>
          <xdr:cNvPr id="123" name="ZoneTexte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SpPr txBox="1"/>
        </xdr:nvSpPr>
        <xdr:spPr>
          <a:xfrm>
            <a:off x="8558214" y="847724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22</a:t>
            </a:r>
          </a:p>
        </xdr:txBody>
      </xdr:sp>
      <xdr:cxnSp macro="">
        <xdr:nvCxnSpPr>
          <xdr:cNvPr id="124" name="Connecteur droit 123">
            <a:extLst>
              <a:ext uri="{FF2B5EF4-FFF2-40B4-BE49-F238E27FC236}">
                <a16:creationId xmlns:a16="http://schemas.microsoft.com/office/drawing/2014/main" id="{00000000-0008-0000-0200-00007C000000}"/>
              </a:ext>
            </a:extLst>
          </xdr:cNvPr>
          <xdr:cNvCxnSpPr/>
        </xdr:nvCxnSpPr>
        <xdr:spPr>
          <a:xfrm rot="20400000">
            <a:off x="8439150" y="1087438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Connecteur droit 124">
            <a:extLst>
              <a:ext uri="{FF2B5EF4-FFF2-40B4-BE49-F238E27FC236}">
                <a16:creationId xmlns:a16="http://schemas.microsoft.com/office/drawing/2014/main" id="{00000000-0008-0000-0200-00007D000000}"/>
              </a:ext>
            </a:extLst>
          </xdr:cNvPr>
          <xdr:cNvCxnSpPr/>
        </xdr:nvCxnSpPr>
        <xdr:spPr>
          <a:xfrm>
            <a:off x="8718552" y="1042988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Connecteur droit 125">
            <a:extLst>
              <a:ext uri="{FF2B5EF4-FFF2-40B4-BE49-F238E27FC236}">
                <a16:creationId xmlns:a16="http://schemas.microsoft.com/office/drawing/2014/main" id="{00000000-0008-0000-0200-00007E000000}"/>
              </a:ext>
            </a:extLst>
          </xdr:cNvPr>
          <xdr:cNvCxnSpPr/>
        </xdr:nvCxnSpPr>
        <xdr:spPr>
          <a:xfrm rot="900000">
            <a:off x="8996361" y="10858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7" name="Connecteur droit 126">
            <a:extLst>
              <a:ext uri="{FF2B5EF4-FFF2-40B4-BE49-F238E27FC236}">
                <a16:creationId xmlns:a16="http://schemas.microsoft.com/office/drawing/2014/main" id="{00000000-0008-0000-0200-00007F000000}"/>
              </a:ext>
            </a:extLst>
          </xdr:cNvPr>
          <xdr:cNvCxnSpPr/>
        </xdr:nvCxnSpPr>
        <xdr:spPr>
          <a:xfrm rot="1800000">
            <a:off x="9229724" y="1204912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Connecteur droit 127">
            <a:extLst>
              <a:ext uri="{FF2B5EF4-FFF2-40B4-BE49-F238E27FC236}">
                <a16:creationId xmlns:a16="http://schemas.microsoft.com/office/drawing/2014/main" id="{00000000-0008-0000-0200-000080000000}"/>
              </a:ext>
            </a:extLst>
          </xdr:cNvPr>
          <xdr:cNvCxnSpPr/>
        </xdr:nvCxnSpPr>
        <xdr:spPr>
          <a:xfrm rot="3180000">
            <a:off x="9439272" y="1381122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Connecteur droit 128">
            <a:extLst>
              <a:ext uri="{FF2B5EF4-FFF2-40B4-BE49-F238E27FC236}">
                <a16:creationId xmlns:a16="http://schemas.microsoft.com/office/drawing/2014/main" id="{00000000-0008-0000-0200-000081000000}"/>
              </a:ext>
            </a:extLst>
          </xdr:cNvPr>
          <xdr:cNvCxnSpPr/>
        </xdr:nvCxnSpPr>
        <xdr:spPr>
          <a:xfrm rot="4020000">
            <a:off x="9577384" y="1604959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0" name="Connecteur droit 129">
            <a:extLst>
              <a:ext uri="{FF2B5EF4-FFF2-40B4-BE49-F238E27FC236}">
                <a16:creationId xmlns:a16="http://schemas.microsoft.com/office/drawing/2014/main" id="{00000000-0008-0000-0200-000082000000}"/>
              </a:ext>
            </a:extLst>
          </xdr:cNvPr>
          <xdr:cNvCxnSpPr/>
        </xdr:nvCxnSpPr>
        <xdr:spPr>
          <a:xfrm rot="4920000">
            <a:off x="9655176" y="1862134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1" name="Connecteur droit 130">
            <a:extLst>
              <a:ext uri="{FF2B5EF4-FFF2-40B4-BE49-F238E27FC236}">
                <a16:creationId xmlns:a16="http://schemas.microsoft.com/office/drawing/2014/main" id="{00000000-0008-0000-0200-000083000000}"/>
              </a:ext>
            </a:extLst>
          </xdr:cNvPr>
          <xdr:cNvCxnSpPr/>
        </xdr:nvCxnSpPr>
        <xdr:spPr>
          <a:xfrm rot="5820000">
            <a:off x="9655174" y="2127251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" name="Connecteur droit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CxnSpPr/>
        </xdr:nvCxnSpPr>
        <xdr:spPr>
          <a:xfrm rot="6900000">
            <a:off x="9578974" y="238760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Connecteur droit 132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CxnSpPr/>
        </xdr:nvCxnSpPr>
        <xdr:spPr>
          <a:xfrm rot="7800000">
            <a:off x="9442449" y="2616202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4" name="Connecteur droit 133">
            <a:extLst>
              <a:ext uri="{FF2B5EF4-FFF2-40B4-BE49-F238E27FC236}">
                <a16:creationId xmlns:a16="http://schemas.microsoft.com/office/drawing/2014/main" id="{00000000-0008-0000-0200-000086000000}"/>
              </a:ext>
            </a:extLst>
          </xdr:cNvPr>
          <xdr:cNvCxnSpPr/>
        </xdr:nvCxnSpPr>
        <xdr:spPr>
          <a:xfrm rot="8700000">
            <a:off x="9236074" y="2787649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5" name="Connecteur droit 134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CxnSpPr/>
        </xdr:nvCxnSpPr>
        <xdr:spPr>
          <a:xfrm rot="9600000">
            <a:off x="8991600" y="2901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6" name="Connecteur droit 135">
            <a:extLst>
              <a:ext uri="{FF2B5EF4-FFF2-40B4-BE49-F238E27FC236}">
                <a16:creationId xmlns:a16="http://schemas.microsoft.com/office/drawing/2014/main" id="{00000000-0008-0000-0200-000088000000}"/>
              </a:ext>
            </a:extLst>
          </xdr:cNvPr>
          <xdr:cNvCxnSpPr/>
        </xdr:nvCxnSpPr>
        <xdr:spPr>
          <a:xfrm rot="10800000">
            <a:off x="8724900" y="2949575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" name="Connecteur droit 136">
            <a:extLst>
              <a:ext uri="{FF2B5EF4-FFF2-40B4-BE49-F238E27FC236}">
                <a16:creationId xmlns:a16="http://schemas.microsoft.com/office/drawing/2014/main" id="{00000000-0008-0000-0200-000089000000}"/>
              </a:ext>
            </a:extLst>
          </xdr:cNvPr>
          <xdr:cNvCxnSpPr/>
        </xdr:nvCxnSpPr>
        <xdr:spPr>
          <a:xfrm rot="11700000">
            <a:off x="8458200" y="2911475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8" name="Connecteur droit 137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CxnSpPr/>
        </xdr:nvCxnSpPr>
        <xdr:spPr>
          <a:xfrm rot="12600000">
            <a:off x="8213724" y="28003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" name="Connecteur droit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/>
        </xdr:nvCxnSpPr>
        <xdr:spPr>
          <a:xfrm rot="13800000">
            <a:off x="8001001" y="261620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0" name="Connecteur droit 139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/>
        </xdr:nvCxnSpPr>
        <xdr:spPr>
          <a:xfrm rot="14700000">
            <a:off x="7861301" y="2393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1" name="Connecteur droit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CxnSpPr/>
        </xdr:nvCxnSpPr>
        <xdr:spPr>
          <a:xfrm rot="15600000">
            <a:off x="7775575" y="2139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Connecteur droit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CxnSpPr/>
        </xdr:nvCxnSpPr>
        <xdr:spPr>
          <a:xfrm rot="16680000">
            <a:off x="7775575" y="1870074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Connecteur droit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CxnSpPr/>
        </xdr:nvCxnSpPr>
        <xdr:spPr>
          <a:xfrm rot="17580000">
            <a:off x="7851775" y="161290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" name="Connecteur droit 143"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CxnSpPr/>
        </xdr:nvCxnSpPr>
        <xdr:spPr>
          <a:xfrm rot="18600000">
            <a:off x="7997825" y="1377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Connecteur droit 144"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CxnSpPr/>
        </xdr:nvCxnSpPr>
        <xdr:spPr>
          <a:xfrm rot="19500000">
            <a:off x="8201025" y="1203324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46" name="Image 145">
            <a:extLst>
              <a:ext uri="{FF2B5EF4-FFF2-40B4-BE49-F238E27FC236}">
                <a16:creationId xmlns:a16="http://schemas.microsoft.com/office/drawing/2014/main" id="{00000000-0008-0000-0200-00009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20075" y="1678781"/>
            <a:ext cx="1016232" cy="876500"/>
          </a:xfrm>
          <a:prstGeom prst="rect">
            <a:avLst/>
          </a:prstGeom>
        </xdr:spPr>
      </xdr:pic>
      <xdr:sp macro="" textlink="$L$10">
        <xdr:nvSpPr>
          <xdr:cNvPr id="147" name="ZoneTexte 146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SpPr txBox="1"/>
        </xdr:nvSpPr>
        <xdr:spPr>
          <a:xfrm>
            <a:off x="8429625" y="1857375"/>
            <a:ext cx="628650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28D262D-EE99-494C-AFC7-EF856F951323}" type="TxLink">
              <a:rPr lang="en-US" sz="1200" b="1" i="0" u="none" strike="noStrike">
                <a:solidFill>
                  <a:srgbClr val="FFFFFF"/>
                </a:solidFill>
                <a:latin typeface="Calibri"/>
                <a:cs typeface="Arial"/>
              </a:rPr>
              <a:pPr/>
              <a:t>05:34 h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" textlink="">
        <xdr:nvSpPr>
          <xdr:cNvPr id="148" name="Ellipse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/>
        </xdr:nvSpPr>
        <xdr:spPr>
          <a:xfrm>
            <a:off x="7724770" y="1047750"/>
            <a:ext cx="1980000" cy="1980000"/>
          </a:xfrm>
          <a:prstGeom prst="ellipse">
            <a:avLst/>
          </a:prstGeom>
          <a:noFill/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absolute">
    <xdr:from>
      <xdr:col>17</xdr:col>
      <xdr:colOff>157930</xdr:colOff>
      <xdr:row>3</xdr:row>
      <xdr:rowOff>62084</xdr:rowOff>
    </xdr:from>
    <xdr:to>
      <xdr:col>21</xdr:col>
      <xdr:colOff>351880</xdr:colOff>
      <xdr:row>18</xdr:row>
      <xdr:rowOff>65534</xdr:rowOff>
    </xdr:to>
    <xdr:grpSp>
      <xdr:nvGrpSpPr>
        <xdr:cNvPr id="158" name="Groupe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GrpSpPr/>
      </xdr:nvGrpSpPr>
      <xdr:grpSpPr>
        <a:xfrm>
          <a:off x="9368605" y="547859"/>
          <a:ext cx="2880000" cy="2880000"/>
          <a:chOff x="10711630" y="547859"/>
          <a:chExt cx="2952000" cy="2952000"/>
        </a:xfrm>
      </xdr:grpSpPr>
      <xdr:graphicFrame macro="">
        <xdr:nvGraphicFramePr>
          <xdr:cNvPr id="159" name="Graphique 158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GraphicFramePr>
            <a:graphicFrameLocks/>
          </xdr:cNvGraphicFramePr>
        </xdr:nvGraphicFramePr>
        <xdr:xfrm>
          <a:off x="10711630" y="547859"/>
          <a:ext cx="2952000" cy="295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60" name="Graphique 159"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GraphicFramePr>
            <a:graphicFrameLocks/>
          </xdr:cNvGraphicFramePr>
        </xdr:nvGraphicFramePr>
        <xdr:xfrm>
          <a:off x="11082043" y="996889"/>
          <a:ext cx="2084158" cy="20696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$Q$9">
        <xdr:nvSpPr>
          <xdr:cNvPr id="161" name="ZoneTexte 160"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 txBox="1"/>
        </xdr:nvSpPr>
        <xdr:spPr>
          <a:xfrm>
            <a:off x="11959895" y="2800388"/>
            <a:ext cx="473707" cy="231331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F38838D5-14D5-4F31-977D-C8A1A95013ED}" type="TxLink">
              <a:rPr lang="en-US" sz="1200" b="1" i="0" u="none" strike="noStrike">
                <a:solidFill>
                  <a:srgbClr val="000000"/>
                </a:solidFill>
                <a:latin typeface="Calibri"/>
                <a:cs typeface="Arial"/>
              </a:rPr>
              <a:pPr algn="ctr"/>
              <a:t>33</a:t>
            </a:fld>
            <a:endParaRPr lang="fr-FR" sz="1200" b="1"/>
          </a:p>
        </xdr:txBody>
      </xdr:sp>
      <xdr:sp macro="" textlink="$Q$15">
        <xdr:nvSpPr>
          <xdr:cNvPr id="162" name="ZoneTexte 161">
            <a:extLst>
              <a:ext uri="{FF2B5EF4-FFF2-40B4-BE49-F238E27FC236}">
                <a16:creationId xmlns:a16="http://schemas.microsoft.com/office/drawing/2014/main" id="{00000000-0008-0000-0200-0000A2000000}"/>
              </a:ext>
            </a:extLst>
          </xdr:cNvPr>
          <xdr:cNvSpPr txBox="1"/>
        </xdr:nvSpPr>
        <xdr:spPr>
          <a:xfrm>
            <a:off x="11959895" y="3149572"/>
            <a:ext cx="473707" cy="236916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46EC4E84-40F4-4639-96D8-6B30457C7300}" type="TxLink">
              <a:rPr lang="en-US" sz="1200" b="1" i="0" u="none" strike="noStrike">
                <a:solidFill>
                  <a:srgbClr val="000000"/>
                </a:solidFill>
                <a:latin typeface="Calibri"/>
              </a:rPr>
              <a:pPr algn="ctr"/>
              <a:t>8</a:t>
            </a:fld>
            <a:endParaRPr lang="fr-FR" sz="1200" b="1"/>
          </a:p>
        </xdr:txBody>
      </xdr:sp>
      <xdr:sp macro="" textlink="">
        <xdr:nvSpPr>
          <xdr:cNvPr id="163" name="ZoneTexte 162">
            <a:extLst>
              <a:ext uri="{FF2B5EF4-FFF2-40B4-BE49-F238E27FC236}">
                <a16:creationId xmlns:a16="http://schemas.microsoft.com/office/drawing/2014/main" id="{00000000-0008-0000-0200-0000A3000000}"/>
              </a:ext>
            </a:extLst>
          </xdr:cNvPr>
          <xdr:cNvSpPr txBox="1"/>
        </xdr:nvSpPr>
        <xdr:spPr>
          <a:xfrm>
            <a:off x="12451226" y="3025757"/>
            <a:ext cx="521824" cy="148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/>
              <a:t>km/h</a:t>
            </a:r>
          </a:p>
        </xdr:txBody>
      </xdr:sp>
      <xdr:sp macro="" textlink="">
        <xdr:nvSpPr>
          <xdr:cNvPr id="164" name="ZoneTexte 163">
            <a:extLst>
              <a:ext uri="{FF2B5EF4-FFF2-40B4-BE49-F238E27FC236}">
                <a16:creationId xmlns:a16="http://schemas.microsoft.com/office/drawing/2014/main" id="{00000000-0008-0000-0200-0000A4000000}"/>
              </a:ext>
            </a:extLst>
          </xdr:cNvPr>
          <xdr:cNvSpPr txBox="1"/>
        </xdr:nvSpPr>
        <xdr:spPr>
          <a:xfrm>
            <a:off x="11583536" y="2924522"/>
            <a:ext cx="404929" cy="1590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65" name="ZoneTexte 164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SpPr txBox="1"/>
        </xdr:nvSpPr>
        <xdr:spPr>
          <a:xfrm>
            <a:off x="11612458" y="3165551"/>
            <a:ext cx="380825" cy="1590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Moy</a:t>
            </a:r>
          </a:p>
        </xdr:txBody>
      </xdr:sp>
      <xdr:sp macro="" textlink="">
        <xdr:nvSpPr>
          <xdr:cNvPr id="166" name="Ellipse 165">
            <a:extLst>
              <a:ext uri="{FF2B5EF4-FFF2-40B4-BE49-F238E27FC236}">
                <a16:creationId xmlns:a16="http://schemas.microsoft.com/office/drawing/2014/main" id="{00000000-0008-0000-0200-0000A6000000}"/>
              </a:ext>
            </a:extLst>
          </xdr:cNvPr>
          <xdr:cNvSpPr/>
        </xdr:nvSpPr>
        <xdr:spPr>
          <a:xfrm>
            <a:off x="12049125" y="1895474"/>
            <a:ext cx="288000" cy="288000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absolute">
    <xdr:from>
      <xdr:col>17</xdr:col>
      <xdr:colOff>238123</xdr:colOff>
      <xdr:row>23</xdr:row>
      <xdr:rowOff>176213</xdr:rowOff>
    </xdr:from>
    <xdr:to>
      <xdr:col>21</xdr:col>
      <xdr:colOff>432073</xdr:colOff>
      <xdr:row>38</xdr:row>
      <xdr:rowOff>74888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pSpPr/>
      </xdr:nvGrpSpPr>
      <xdr:grpSpPr>
        <a:xfrm>
          <a:off x="9448798" y="4491038"/>
          <a:ext cx="2880000" cy="2880000"/>
          <a:chOff x="10648948" y="4462463"/>
          <a:chExt cx="2952000" cy="2856750"/>
        </a:xfrm>
      </xdr:grpSpPr>
      <xdr:grpSp>
        <xdr:nvGrpSpPr>
          <xdr:cNvPr id="122899" name="Groupe 122898">
            <a:extLst>
              <a:ext uri="{FF2B5EF4-FFF2-40B4-BE49-F238E27FC236}">
                <a16:creationId xmlns:a16="http://schemas.microsoft.com/office/drawing/2014/main" id="{00000000-0008-0000-0200-000013E00100}"/>
              </a:ext>
            </a:extLst>
          </xdr:cNvPr>
          <xdr:cNvGrpSpPr/>
        </xdr:nvGrpSpPr>
        <xdr:grpSpPr>
          <a:xfrm>
            <a:off x="10648948" y="4462463"/>
            <a:ext cx="2952000" cy="2856750"/>
            <a:chOff x="10648948" y="4433890"/>
            <a:chExt cx="2952000" cy="2815721"/>
          </a:xfrm>
        </xdr:grpSpPr>
        <xdr:graphicFrame macro="">
          <xdr:nvGraphicFramePr>
            <xdr:cNvPr id="150" name="Graphique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GraphicFramePr>
              <a:graphicFrameLocks/>
            </xdr:cNvGraphicFramePr>
          </xdr:nvGraphicFramePr>
          <xdr:xfrm>
            <a:off x="10648948" y="4433890"/>
            <a:ext cx="2952000" cy="281572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graphicFrame macro="">
          <xdr:nvGraphicFramePr>
            <xdr:cNvPr id="151" name="Graphique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GraphicFramePr>
              <a:graphicFrameLocks/>
            </xdr:cNvGraphicFramePr>
          </xdr:nvGraphicFramePr>
          <xdr:xfrm>
            <a:off x="11015662" y="4910136"/>
            <a:ext cx="2181226" cy="222408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graphicFrame macro="">
          <xdr:nvGraphicFramePr>
            <xdr:cNvPr id="152" name="Graphique 151">
              <a:extLst>
                <a:ext uri="{FF2B5EF4-FFF2-40B4-BE49-F238E27FC236}">
                  <a16:creationId xmlns:a16="http://schemas.microsoft.com/office/drawing/2014/main" id="{00000000-0008-0000-0200-000098000000}"/>
                </a:ext>
              </a:extLst>
            </xdr:cNvPr>
            <xdr:cNvGraphicFramePr>
              <a:graphicFrameLocks/>
            </xdr:cNvGraphicFramePr>
          </xdr:nvGraphicFramePr>
          <xdr:xfrm>
            <a:off x="11091861" y="4905377"/>
            <a:ext cx="2043114" cy="195738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pic>
          <xdr:nvPicPr>
            <xdr:cNvPr id="153" name="Image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72924" y="5677435"/>
              <a:ext cx="324000" cy="412364"/>
            </a:xfrm>
            <a:prstGeom prst="rect">
              <a:avLst/>
            </a:prstGeom>
          </xdr:spPr>
        </xdr:pic>
        <xdr:sp macro="" textlink="">
          <xdr:nvSpPr>
            <xdr:cNvPr id="154" name="ZoneTexte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SpPr txBox="1"/>
          </xdr:nvSpPr>
          <xdr:spPr>
            <a:xfrm>
              <a:off x="11658600" y="6317660"/>
              <a:ext cx="876300" cy="1333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200"/>
                <a:t>Humidité</a:t>
              </a:r>
            </a:p>
          </xdr:txBody>
        </xdr:sp>
        <xdr:sp macro="" textlink="$Q$26">
          <xdr:nvSpPr>
            <xdr:cNvPr id="155" name="ZoneTexte 154">
              <a:extLst>
                <a:ext uri="{FF2B5EF4-FFF2-40B4-BE49-F238E27FC236}">
                  <a16:creationId xmlns:a16="http://schemas.microsoft.com/office/drawing/2014/main" id="{00000000-0008-0000-0200-00009B000000}"/>
                </a:ext>
              </a:extLst>
            </xdr:cNvPr>
            <xdr:cNvSpPr txBox="1"/>
          </xdr:nvSpPr>
          <xdr:spPr>
            <a:xfrm>
              <a:off x="11911014" y="6523764"/>
              <a:ext cx="432000" cy="180000"/>
            </a:xfrm>
            <a:prstGeom prst="rect">
              <a:avLst/>
            </a:prstGeom>
            <a:solidFill>
              <a:srgbClr val="FF0000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B8049CC-2167-4744-97BE-5FE758D4B821}" type="TxLink">
                <a:rPr lang="en-US" sz="12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89</a:t>
              </a:fld>
              <a:endParaRPr lang="fr-FR" sz="1200" b="0">
                <a:solidFill>
                  <a:schemeClr val="bg1"/>
                </a:solidFill>
              </a:endParaRPr>
            </a:p>
          </xdr:txBody>
        </xdr:sp>
        <xdr:sp macro="" textlink="$Q$32">
          <xdr:nvSpPr>
            <xdr:cNvPr id="156" name="ZoneTexte 155">
              <a:extLst>
                <a:ext uri="{FF2B5EF4-FFF2-40B4-BE49-F238E27FC236}">
                  <a16:creationId xmlns:a16="http://schemas.microsoft.com/office/drawing/2014/main" id="{00000000-0008-0000-0200-00009C000000}"/>
                </a:ext>
              </a:extLst>
            </xdr:cNvPr>
            <xdr:cNvSpPr txBox="1"/>
          </xdr:nvSpPr>
          <xdr:spPr>
            <a:xfrm>
              <a:off x="11911014" y="6761892"/>
              <a:ext cx="432000" cy="180000"/>
            </a:xfrm>
            <a:prstGeom prst="rect">
              <a:avLst/>
            </a:prstGeom>
            <a:solidFill>
              <a:srgbClr val="33CC33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3AA7A76-6822-40B6-831D-B8915E2A83A0}" type="TxLink">
                <a:rPr lang="en-US" sz="12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91</a:t>
              </a:fld>
              <a:endParaRPr lang="fr-FR" sz="1200" b="0">
                <a:solidFill>
                  <a:schemeClr val="bg1"/>
                </a:solidFill>
              </a:endParaRPr>
            </a:p>
          </xdr:txBody>
        </xdr:sp>
        <xdr:sp macro="" textlink="$Q$37">
          <xdr:nvSpPr>
            <xdr:cNvPr id="157" name="ZoneTexte 156">
              <a:extLst>
                <a:ext uri="{FF2B5EF4-FFF2-40B4-BE49-F238E27FC236}">
                  <a16:creationId xmlns:a16="http://schemas.microsoft.com/office/drawing/2014/main" id="{00000000-0008-0000-0200-00009D000000}"/>
                </a:ext>
              </a:extLst>
            </xdr:cNvPr>
            <xdr:cNvSpPr txBox="1"/>
          </xdr:nvSpPr>
          <xdr:spPr>
            <a:xfrm>
              <a:off x="11911014" y="7000020"/>
              <a:ext cx="432000" cy="180000"/>
            </a:xfrm>
            <a:prstGeom prst="rect">
              <a:avLst/>
            </a:prstGeom>
            <a:solidFill>
              <a:schemeClr val="accent1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81A23507-D61A-4C9B-B788-A6B3BA87BFD6}" type="TxLink">
                <a:rPr lang="en-US" sz="12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82</a:t>
              </a:fld>
              <a:endParaRPr lang="fr-FR" sz="1200" b="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11" name="ZoneTexte 210">
              <a:extLst>
                <a:ext uri="{FF2B5EF4-FFF2-40B4-BE49-F238E27FC236}">
                  <a16:creationId xmlns:a16="http://schemas.microsoft.com/office/drawing/2014/main" id="{00000000-0008-0000-0200-0000D3000000}"/>
                </a:ext>
              </a:extLst>
            </xdr:cNvPr>
            <xdr:cNvSpPr txBox="1"/>
          </xdr:nvSpPr>
          <xdr:spPr>
            <a:xfrm rot="13778454">
              <a:off x="11180232" y="6503673"/>
              <a:ext cx="193607" cy="2119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0</a:t>
              </a:r>
            </a:p>
          </xdr:txBody>
        </xdr:sp>
        <xdr:sp macro="" textlink="">
          <xdr:nvSpPr>
            <xdr:cNvPr id="213" name="ZoneTexte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 txBox="1"/>
          </xdr:nvSpPr>
          <xdr:spPr>
            <a:xfrm rot="15036878">
              <a:off x="10894942" y="6171124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10</a:t>
              </a:r>
            </a:p>
          </xdr:txBody>
        </xdr:sp>
        <xdr:sp macro="" textlink="">
          <xdr:nvSpPr>
            <xdr:cNvPr id="214" name="ZoneTexte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SpPr txBox="1"/>
          </xdr:nvSpPr>
          <xdr:spPr>
            <a:xfrm rot="7656210">
              <a:off x="12806705" y="6483638"/>
              <a:ext cx="38542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100</a:t>
              </a:r>
            </a:p>
          </xdr:txBody>
        </xdr:sp>
        <xdr:sp macro="" textlink="">
          <xdr:nvSpPr>
            <xdr:cNvPr id="215" name="ZoneTexte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SpPr txBox="1"/>
          </xdr:nvSpPr>
          <xdr:spPr>
            <a:xfrm rot="16608565">
              <a:off x="10835028" y="5652747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20</a:t>
              </a:r>
            </a:p>
          </xdr:txBody>
        </xdr:sp>
        <xdr:sp macro="" textlink="">
          <xdr:nvSpPr>
            <xdr:cNvPr id="216" name="ZoneTexte 215">
              <a:extLst>
                <a:ext uri="{FF2B5EF4-FFF2-40B4-BE49-F238E27FC236}">
                  <a16:creationId xmlns:a16="http://schemas.microsoft.com/office/drawing/2014/main" id="{00000000-0008-0000-0200-0000D8000000}"/>
                </a:ext>
              </a:extLst>
            </xdr:cNvPr>
            <xdr:cNvSpPr txBox="1"/>
          </xdr:nvSpPr>
          <xdr:spPr>
            <a:xfrm rot="18418701">
              <a:off x="11035052" y="5152686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30</a:t>
              </a:r>
            </a:p>
          </xdr:txBody>
        </xdr:sp>
        <xdr:sp macro="" textlink="">
          <xdr:nvSpPr>
            <xdr:cNvPr id="217" name="ZoneTexte 216">
              <a:extLst>
                <a:ext uri="{FF2B5EF4-FFF2-40B4-BE49-F238E27FC236}">
                  <a16:creationId xmlns:a16="http://schemas.microsoft.com/office/drawing/2014/main" id="{00000000-0008-0000-0200-0000D9000000}"/>
                </a:ext>
              </a:extLst>
            </xdr:cNvPr>
            <xdr:cNvSpPr txBox="1"/>
          </xdr:nvSpPr>
          <xdr:spPr>
            <a:xfrm rot="19812881">
              <a:off x="11425238" y="4805364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40</a:t>
              </a:r>
            </a:p>
          </xdr:txBody>
        </xdr:sp>
        <xdr:sp macro="" textlink="">
          <xdr:nvSpPr>
            <xdr:cNvPr id="219" name="ZoneTexte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 txBox="1"/>
          </xdr:nvSpPr>
          <xdr:spPr>
            <a:xfrm>
              <a:off x="11930066" y="4662488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50</a:t>
              </a:r>
            </a:p>
          </xdr:txBody>
        </xdr:sp>
        <xdr:sp macro="" textlink="">
          <xdr:nvSpPr>
            <xdr:cNvPr id="220" name="ZoneTexte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SpPr txBox="1"/>
          </xdr:nvSpPr>
          <xdr:spPr>
            <a:xfrm rot="1485155">
              <a:off x="12449176" y="4781553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60</a:t>
              </a:r>
            </a:p>
          </xdr:txBody>
        </xdr:sp>
        <xdr:sp macro="" textlink="">
          <xdr:nvSpPr>
            <xdr:cNvPr id="221" name="ZoneTexte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SpPr txBox="1"/>
          </xdr:nvSpPr>
          <xdr:spPr>
            <a:xfrm rot="3094475">
              <a:off x="12858751" y="5095876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70</a:t>
              </a:r>
            </a:p>
          </xdr:txBody>
        </xdr:sp>
        <xdr:sp macro="" textlink="">
          <xdr:nvSpPr>
            <xdr:cNvPr id="222" name="ZoneTexte 221">
              <a:extLst>
                <a:ext uri="{FF2B5EF4-FFF2-40B4-BE49-F238E27FC236}">
                  <a16:creationId xmlns:a16="http://schemas.microsoft.com/office/drawing/2014/main" id="{00000000-0008-0000-0200-0000DE000000}"/>
                </a:ext>
              </a:extLst>
            </xdr:cNvPr>
            <xdr:cNvSpPr txBox="1"/>
          </xdr:nvSpPr>
          <xdr:spPr>
            <a:xfrm rot="4749781">
              <a:off x="13082591" y="5557839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80</a:t>
              </a:r>
            </a:p>
          </xdr:txBody>
        </xdr:sp>
        <xdr:sp macro="" textlink="">
          <xdr:nvSpPr>
            <xdr:cNvPr id="224" name="ZoneTexte 223">
              <a:extLst>
                <a:ext uri="{FF2B5EF4-FFF2-40B4-BE49-F238E27FC236}">
                  <a16:creationId xmlns:a16="http://schemas.microsoft.com/office/drawing/2014/main" id="{00000000-0008-0000-0200-0000E0000000}"/>
                </a:ext>
              </a:extLst>
            </xdr:cNvPr>
            <xdr:cNvSpPr txBox="1"/>
          </xdr:nvSpPr>
          <xdr:spPr>
            <a:xfrm rot="6254461">
              <a:off x="13039725" y="6100764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90</a:t>
              </a:r>
            </a:p>
          </xdr:txBody>
        </xdr:sp>
      </xdr:grpSp>
      <xdr:sp macro="" textlink="">
        <xdr:nvSpPr>
          <xdr:cNvPr id="183" name="ZoneTexte 182">
            <a:extLst>
              <a:ext uri="{FF2B5EF4-FFF2-40B4-BE49-F238E27FC236}">
                <a16:creationId xmlns:a16="http://schemas.microsoft.com/office/drawing/2014/main" id="{00000000-0008-0000-0200-0000B7000000}"/>
              </a:ext>
            </a:extLst>
          </xdr:cNvPr>
          <xdr:cNvSpPr txBox="1"/>
        </xdr:nvSpPr>
        <xdr:spPr>
          <a:xfrm>
            <a:off x="11563350" y="6605569"/>
            <a:ext cx="404929" cy="2054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84" name="ZoneTexte 183"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 txBox="1"/>
        </xdr:nvSpPr>
        <xdr:spPr>
          <a:xfrm>
            <a:off x="11572875" y="6826793"/>
            <a:ext cx="380825" cy="2054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Moy</a:t>
            </a:r>
          </a:p>
        </xdr:txBody>
      </xdr:sp>
      <xdr:sp macro="" textlink="">
        <xdr:nvSpPr>
          <xdr:cNvPr id="185" name="ZoneTexte 184"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 txBox="1"/>
        </xdr:nvSpPr>
        <xdr:spPr>
          <a:xfrm>
            <a:off x="11582400" y="7075670"/>
            <a:ext cx="380825" cy="113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Mini</a:t>
            </a:r>
          </a:p>
        </xdr:txBody>
      </xdr:sp>
      <xdr:sp macro="" textlink="">
        <xdr:nvSpPr>
          <xdr:cNvPr id="194" name="ZoneTexte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 txBox="1"/>
        </xdr:nvSpPr>
        <xdr:spPr>
          <a:xfrm>
            <a:off x="12382500" y="6817576"/>
            <a:ext cx="352425" cy="2304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%</a:t>
            </a:r>
          </a:p>
        </xdr:txBody>
      </xdr:sp>
    </xdr:grpSp>
    <xdr:clientData/>
  </xdr:twoCellAnchor>
  <xdr:twoCellAnchor editAs="absolute">
    <xdr:from>
      <xdr:col>12</xdr:col>
      <xdr:colOff>28572</xdr:colOff>
      <xdr:row>23</xdr:row>
      <xdr:rowOff>176210</xdr:rowOff>
    </xdr:from>
    <xdr:to>
      <xdr:col>16</xdr:col>
      <xdr:colOff>365397</xdr:colOff>
      <xdr:row>38</xdr:row>
      <xdr:rowOff>74885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6124572" y="4491035"/>
          <a:ext cx="2880000" cy="2880000"/>
          <a:chOff x="6962773" y="4424360"/>
          <a:chExt cx="3024000" cy="3024000"/>
        </a:xfrm>
      </xdr:grpSpPr>
      <xdr:grpSp>
        <xdr:nvGrpSpPr>
          <xdr:cNvPr id="122898" name="Groupe 122897">
            <a:extLst>
              <a:ext uri="{FF2B5EF4-FFF2-40B4-BE49-F238E27FC236}">
                <a16:creationId xmlns:a16="http://schemas.microsoft.com/office/drawing/2014/main" id="{00000000-0008-0000-0200-000012E00100}"/>
              </a:ext>
            </a:extLst>
          </xdr:cNvPr>
          <xdr:cNvGrpSpPr/>
        </xdr:nvGrpSpPr>
        <xdr:grpSpPr>
          <a:xfrm>
            <a:off x="6962773" y="4424360"/>
            <a:ext cx="3024000" cy="3024000"/>
            <a:chOff x="6886573" y="4424361"/>
            <a:chExt cx="3024000" cy="3024000"/>
          </a:xfrm>
        </xdr:grpSpPr>
        <xdr:graphicFrame macro="">
          <xdr:nvGraphicFramePr>
            <xdr:cNvPr id="32" name="Graphiqu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GraphicFramePr>
              <a:graphicFrameLocks/>
            </xdr:cNvGraphicFramePr>
          </xdr:nvGraphicFramePr>
          <xdr:xfrm>
            <a:off x="6886573" y="4424361"/>
            <a:ext cx="3024000" cy="3024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graphicFrame macro="">
          <xdr:nvGraphicFramePr>
            <xdr:cNvPr id="34" name="Graphique 33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GraphicFramePr>
              <a:graphicFrameLocks/>
            </xdr:cNvGraphicFramePr>
          </xdr:nvGraphicFramePr>
          <xdr:xfrm>
            <a:off x="7215188" y="4724401"/>
            <a:ext cx="2547774" cy="260985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6"/>
            </a:graphicData>
          </a:graphic>
        </xdr:graphicFrame>
        <xdr:graphicFrame macro="">
          <xdr:nvGraphicFramePr>
            <xdr:cNvPr id="191" name="Graphique 190">
              <a:extLst>
                <a:ext uri="{FF2B5EF4-FFF2-40B4-BE49-F238E27FC236}">
                  <a16:creationId xmlns:a16="http://schemas.microsoft.com/office/drawing/2014/main" id="{00000000-0008-0000-0200-0000BF000000}"/>
                </a:ext>
              </a:extLst>
            </xdr:cNvPr>
            <xdr:cNvGraphicFramePr>
              <a:graphicFrameLocks/>
            </xdr:cNvGraphicFramePr>
          </xdr:nvGraphicFramePr>
          <xdr:xfrm>
            <a:off x="7281862" y="4891088"/>
            <a:ext cx="2185988" cy="208121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7"/>
            </a:graphicData>
          </a:graphic>
        </xdr:graphicFrame>
        <xdr:sp macro="" textlink="">
          <xdr:nvSpPr>
            <xdr:cNvPr id="122897" name="Arc 122896">
              <a:extLst>
                <a:ext uri="{FF2B5EF4-FFF2-40B4-BE49-F238E27FC236}">
                  <a16:creationId xmlns:a16="http://schemas.microsoft.com/office/drawing/2014/main" id="{00000000-0008-0000-0200-000011E00100}"/>
                </a:ext>
              </a:extLst>
            </xdr:cNvPr>
            <xdr:cNvSpPr/>
          </xdr:nvSpPr>
          <xdr:spPr>
            <a:xfrm>
              <a:off x="7391399" y="4914900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6" name="Arc 185">
              <a:extLst>
                <a:ext uri="{FF2B5EF4-FFF2-40B4-BE49-F238E27FC236}">
                  <a16:creationId xmlns:a16="http://schemas.microsoft.com/office/drawing/2014/main" id="{00000000-0008-0000-0200-0000BA000000}"/>
                </a:ext>
              </a:extLst>
            </xdr:cNvPr>
            <xdr:cNvSpPr/>
          </xdr:nvSpPr>
          <xdr:spPr>
            <a:xfrm rot="12720000">
              <a:off x="7391401" y="4914900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8" name="Arc 187">
              <a:extLst>
                <a:ext uri="{FF2B5EF4-FFF2-40B4-BE49-F238E27FC236}">
                  <a16:creationId xmlns:a16="http://schemas.microsoft.com/office/drawing/2014/main" id="{00000000-0008-0000-0200-0000BC000000}"/>
                </a:ext>
              </a:extLst>
            </xdr:cNvPr>
            <xdr:cNvSpPr/>
          </xdr:nvSpPr>
          <xdr:spPr>
            <a:xfrm rot="16200000">
              <a:off x="7391404" y="4914899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$L$37">
          <xdr:nvSpPr>
            <xdr:cNvPr id="33" name="ZoneTexte 32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 txBox="1"/>
          </xdr:nvSpPr>
          <xdr:spPr>
            <a:xfrm>
              <a:off x="8154497" y="7090188"/>
              <a:ext cx="541828" cy="220682"/>
            </a:xfrm>
            <a:prstGeom prst="rect">
              <a:avLst/>
            </a:prstGeom>
            <a:solidFill>
              <a:schemeClr val="accent6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2D6D6E3D-A6A8-4883-A881-AC41905CE260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cs typeface="Arial"/>
                </a:rPr>
                <a:pPr algn="ctr"/>
                <a:t>1006 hPa</a:t>
              </a:fld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35" name="ZoneTexte 34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SpPr txBox="1"/>
          </xdr:nvSpPr>
          <xdr:spPr>
            <a:xfrm>
              <a:off x="8152971" y="4662500"/>
              <a:ext cx="527057" cy="2380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1010</a:t>
              </a:r>
            </a:p>
          </xdr:txBody>
        </xdr:sp>
        <xdr:sp macro="" textlink="">
          <xdr:nvSpPr>
            <xdr:cNvPr id="36" name="ZoneTexte 35">
              <a:extLst>
                <a:ext uri="{FF2B5EF4-FFF2-40B4-BE49-F238E27FC236}">
                  <a16:creationId xmlns:a16="http://schemas.microsoft.com/office/drawing/2014/main" id="{00000000-0008-0000-0200-000024000000}"/>
                </a:ext>
              </a:extLst>
            </xdr:cNvPr>
            <xdr:cNvSpPr txBox="1"/>
          </xdr:nvSpPr>
          <xdr:spPr>
            <a:xfrm rot="1357975">
              <a:off x="8548411" y="4768212"/>
              <a:ext cx="534468" cy="2189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1020</a:t>
              </a:r>
            </a:p>
          </xdr:txBody>
        </xdr:sp>
        <xdr:sp macro="" textlink="">
          <xdr:nvSpPr>
            <xdr:cNvPr id="37" name="ZoneTexte 36">
              <a:extLst>
                <a:ext uri="{FF2B5EF4-FFF2-40B4-BE49-F238E27FC236}">
                  <a16:creationId xmlns:a16="http://schemas.microsoft.com/office/drawing/2014/main" id="{00000000-0008-0000-0200-000025000000}"/>
                </a:ext>
              </a:extLst>
            </xdr:cNvPr>
            <xdr:cNvSpPr txBox="1"/>
          </xdr:nvSpPr>
          <xdr:spPr>
            <a:xfrm rot="2574471">
              <a:off x="8870646" y="4968944"/>
              <a:ext cx="524374" cy="20066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1030</a:t>
              </a:r>
            </a:p>
          </xdr:txBody>
        </xdr:sp>
        <xdr:sp macro="" textlink="">
          <xdr:nvSpPr>
            <xdr:cNvPr id="38" name="ZoneTexte 37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 txBox="1"/>
          </xdr:nvSpPr>
          <xdr:spPr>
            <a:xfrm rot="3824251">
              <a:off x="9143284" y="5334220"/>
              <a:ext cx="524374" cy="200661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1040</a:t>
              </a:r>
            </a:p>
          </xdr:txBody>
        </xdr:sp>
        <xdr:sp macro="" textlink="">
          <xdr:nvSpPr>
            <xdr:cNvPr id="39" name="ZoneTexte 38">
              <a:extLst>
                <a:ext uri="{FF2B5EF4-FFF2-40B4-BE49-F238E27FC236}">
                  <a16:creationId xmlns:a16="http://schemas.microsoft.com/office/drawing/2014/main" id="{00000000-0008-0000-0200-000027000000}"/>
                </a:ext>
              </a:extLst>
            </xdr:cNvPr>
            <xdr:cNvSpPr txBox="1"/>
          </xdr:nvSpPr>
          <xdr:spPr>
            <a:xfrm rot="8032023">
              <a:off x="8918823" y="6656429"/>
              <a:ext cx="520945" cy="20198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1070</a:t>
              </a:r>
            </a:p>
          </xdr:txBody>
        </xdr:sp>
        <xdr:sp macro="" textlink="">
          <xdr:nvSpPr>
            <xdr:cNvPr id="40" name="ZoneTexte 39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SpPr txBox="1"/>
          </xdr:nvSpPr>
          <xdr:spPr>
            <a:xfrm rot="5555010">
              <a:off x="9270841" y="5844679"/>
              <a:ext cx="524374" cy="20066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1050</a:t>
              </a:r>
            </a:p>
          </xdr:txBody>
        </xdr:sp>
        <xdr:sp macro="" textlink="">
          <xdr:nvSpPr>
            <xdr:cNvPr id="41" name="ZoneTexte 40">
              <a:extLst>
                <a:ext uri="{FF2B5EF4-FFF2-40B4-BE49-F238E27FC236}">
                  <a16:creationId xmlns:a16="http://schemas.microsoft.com/office/drawing/2014/main" id="{00000000-0008-0000-0200-000029000000}"/>
                </a:ext>
              </a:extLst>
            </xdr:cNvPr>
            <xdr:cNvSpPr txBox="1"/>
          </xdr:nvSpPr>
          <xdr:spPr>
            <a:xfrm rot="20535513">
              <a:off x="7788791" y="4719292"/>
              <a:ext cx="527057" cy="2380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1000</a:t>
              </a:r>
            </a:p>
          </xdr:txBody>
        </xdr:sp>
        <xdr:sp macro="" textlink="">
          <xdr:nvSpPr>
            <xdr:cNvPr id="42" name="ZoneTexte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SpPr txBox="1"/>
          </xdr:nvSpPr>
          <xdr:spPr>
            <a:xfrm rot="19352608">
              <a:off x="7476196" y="4885079"/>
              <a:ext cx="527057" cy="2380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990</a:t>
              </a:r>
            </a:p>
          </xdr:txBody>
        </xdr:sp>
        <xdr:sp macro="" textlink="">
          <xdr:nvSpPr>
            <xdr:cNvPr id="43" name="ZoneTexte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SpPr txBox="1"/>
          </xdr:nvSpPr>
          <xdr:spPr>
            <a:xfrm rot="18192244">
              <a:off x="7184183" y="5166251"/>
              <a:ext cx="530525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980</a:t>
              </a:r>
            </a:p>
          </xdr:txBody>
        </xdr:sp>
        <xdr:sp macro="" textlink="">
          <xdr:nvSpPr>
            <xdr:cNvPr id="44" name="ZoneTexte 43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SpPr txBox="1"/>
          </xdr:nvSpPr>
          <xdr:spPr>
            <a:xfrm rot="16967785">
              <a:off x="7051717" y="5526279"/>
              <a:ext cx="481043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970</a:t>
              </a:r>
            </a:p>
          </xdr:txBody>
        </xdr:sp>
        <xdr:sp macro="" textlink="">
          <xdr:nvSpPr>
            <xdr:cNvPr id="45" name="ZoneTexte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SpPr txBox="1"/>
          </xdr:nvSpPr>
          <xdr:spPr>
            <a:xfrm rot="15941178">
              <a:off x="7032774" y="5895441"/>
              <a:ext cx="478657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960</a:t>
              </a:r>
            </a:p>
          </xdr:txBody>
        </xdr:sp>
        <xdr:sp macro="" textlink="">
          <xdr:nvSpPr>
            <xdr:cNvPr id="46" name="ZoneTexte 45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SpPr txBox="1"/>
          </xdr:nvSpPr>
          <xdr:spPr>
            <a:xfrm rot="13778454">
              <a:off x="7323787" y="6603709"/>
              <a:ext cx="513832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940</a:t>
              </a:r>
            </a:p>
          </xdr:txBody>
        </xdr:sp>
        <xdr:sp macro="" textlink="">
          <xdr:nvSpPr>
            <xdr:cNvPr id="47" name="ZoneTexte 46">
              <a:extLst>
                <a:ext uri="{FF2B5EF4-FFF2-40B4-BE49-F238E27FC236}">
                  <a16:creationId xmlns:a16="http://schemas.microsoft.com/office/drawing/2014/main" id="{00000000-0008-0000-0200-00002F000000}"/>
                </a:ext>
              </a:extLst>
            </xdr:cNvPr>
            <xdr:cNvSpPr txBox="1"/>
          </xdr:nvSpPr>
          <xdr:spPr>
            <a:xfrm rot="14461110">
              <a:off x="7106830" y="6279193"/>
              <a:ext cx="513832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950</a:t>
              </a:r>
            </a:p>
          </xdr:txBody>
        </xdr:sp>
        <xdr:sp macro="" textlink="$L$28">
          <xdr:nvSpPr>
            <xdr:cNvPr id="49" name="ZoneTexte 48">
              <a:extLst>
                <a:ext uri="{FF2B5EF4-FFF2-40B4-BE49-F238E27FC236}">
                  <a16:creationId xmlns:a16="http://schemas.microsoft.com/office/drawing/2014/main" id="{00000000-0008-0000-0200-000031000000}"/>
                </a:ext>
              </a:extLst>
            </xdr:cNvPr>
            <xdr:cNvSpPr txBox="1"/>
          </xdr:nvSpPr>
          <xdr:spPr>
            <a:xfrm>
              <a:off x="8154483" y="6789627"/>
              <a:ext cx="532317" cy="226200"/>
            </a:xfrm>
            <a:prstGeom prst="rect">
              <a:avLst/>
            </a:prstGeom>
            <a:solidFill>
              <a:srgbClr val="FFFF00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AAE4C33-5B82-4D7F-8570-B5D57565E8D0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cs typeface="Arial"/>
                </a:rPr>
                <a:pPr algn="ctr"/>
                <a:t>1022 hPa</a:t>
              </a:fld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92" name="Ellipse 191">
              <a:extLst>
                <a:ext uri="{FF2B5EF4-FFF2-40B4-BE49-F238E27FC236}">
                  <a16:creationId xmlns:a16="http://schemas.microsoft.com/office/drawing/2014/main" id="{00000000-0008-0000-0200-0000C0000000}"/>
                </a:ext>
              </a:extLst>
            </xdr:cNvPr>
            <xdr:cNvSpPr/>
          </xdr:nvSpPr>
          <xdr:spPr>
            <a:xfrm>
              <a:off x="8248649" y="5757863"/>
              <a:ext cx="296865" cy="305082"/>
            </a:xfrm>
            <a:prstGeom prst="ellipse">
              <a:avLst/>
            </a:prstGeom>
            <a:solidFill>
              <a:schemeClr val="tx2">
                <a:lumMod val="40000"/>
                <a:lumOff val="60000"/>
              </a:schemeClr>
            </a:solidFill>
            <a:ln w="2540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3" name="ZoneTexte 192">
              <a:extLst>
                <a:ext uri="{FF2B5EF4-FFF2-40B4-BE49-F238E27FC236}">
                  <a16:creationId xmlns:a16="http://schemas.microsoft.com/office/drawing/2014/main" id="{00000000-0008-0000-0200-0000C1000000}"/>
                </a:ext>
              </a:extLst>
            </xdr:cNvPr>
            <xdr:cNvSpPr txBox="1"/>
          </xdr:nvSpPr>
          <xdr:spPr>
            <a:xfrm rot="6949469">
              <a:off x="9158357" y="6319768"/>
              <a:ext cx="524374" cy="20066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1050</a:t>
              </a:r>
            </a:p>
          </xdr:txBody>
        </xdr:sp>
        <xdr:sp macro="" textlink="">
          <xdr:nvSpPr>
            <xdr:cNvPr id="189" name="Arc 188">
              <a:extLst>
                <a:ext uri="{FF2B5EF4-FFF2-40B4-BE49-F238E27FC236}">
                  <a16:creationId xmlns:a16="http://schemas.microsoft.com/office/drawing/2014/main" id="{00000000-0008-0000-0200-0000BD000000}"/>
                </a:ext>
              </a:extLst>
            </xdr:cNvPr>
            <xdr:cNvSpPr/>
          </xdr:nvSpPr>
          <xdr:spPr>
            <a:xfrm rot="3480000">
              <a:off x="7391400" y="4914900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82" name="ZoneText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 txBox="1"/>
        </xdr:nvSpPr>
        <xdr:spPr>
          <a:xfrm>
            <a:off x="7858125" y="6810375"/>
            <a:ext cx="404929" cy="193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90" name="ZoneTexte 189"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 txBox="1"/>
        </xdr:nvSpPr>
        <xdr:spPr>
          <a:xfrm>
            <a:off x="7867650" y="7096125"/>
            <a:ext cx="380825" cy="155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Mini</a:t>
            </a:r>
          </a:p>
        </xdr:txBody>
      </xdr:sp>
      <xdr:sp macro="" textlink="">
        <xdr:nvSpPr>
          <xdr:cNvPr id="196" name="ZoneTexte 195">
            <a:extLst>
              <a:ext uri="{FF2B5EF4-FFF2-40B4-BE49-F238E27FC236}">
                <a16:creationId xmlns:a16="http://schemas.microsoft.com/office/drawing/2014/main" id="{00000000-0008-0000-0200-0000C4000000}"/>
              </a:ext>
            </a:extLst>
          </xdr:cNvPr>
          <xdr:cNvSpPr txBox="1"/>
        </xdr:nvSpPr>
        <xdr:spPr>
          <a:xfrm>
            <a:off x="8734425" y="6924674"/>
            <a:ext cx="428625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hpa</a:t>
            </a:r>
          </a:p>
        </xdr:txBody>
      </xdr:sp>
    </xdr:grpSp>
    <xdr:clientData/>
  </xdr:twoCellAnchor>
  <xdr:twoCellAnchor editAs="absolute">
    <xdr:from>
      <xdr:col>22</xdr:col>
      <xdr:colOff>76199</xdr:colOff>
      <xdr:row>23</xdr:row>
      <xdr:rowOff>190499</xdr:rowOff>
    </xdr:from>
    <xdr:to>
      <xdr:col>26</xdr:col>
      <xdr:colOff>479699</xdr:colOff>
      <xdr:row>38</xdr:row>
      <xdr:rowOff>89174</xdr:rowOff>
    </xdr:to>
    <xdr:grpSp>
      <xdr:nvGrpSpPr>
        <xdr:cNvPr id="195" name="Groupe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GrpSpPr/>
      </xdr:nvGrpSpPr>
      <xdr:grpSpPr>
        <a:xfrm>
          <a:off x="12668249" y="4505324"/>
          <a:ext cx="2880000" cy="2880000"/>
          <a:chOff x="4086225" y="314326"/>
          <a:chExt cx="2232000" cy="2196001"/>
        </a:xfrm>
      </xdr:grpSpPr>
      <xdr:grpSp>
        <xdr:nvGrpSpPr>
          <xdr:cNvPr id="197" name="Groupe 196">
            <a:extLst>
              <a:ext uri="{FF2B5EF4-FFF2-40B4-BE49-F238E27FC236}">
                <a16:creationId xmlns:a16="http://schemas.microsoft.com/office/drawing/2014/main" id="{00000000-0008-0000-0200-0000C5000000}"/>
              </a:ext>
            </a:extLst>
          </xdr:cNvPr>
          <xdr:cNvGrpSpPr/>
        </xdr:nvGrpSpPr>
        <xdr:grpSpPr>
          <a:xfrm>
            <a:off x="4086225" y="314326"/>
            <a:ext cx="2232000" cy="2196001"/>
            <a:chOff x="4086225" y="314326"/>
            <a:chExt cx="2232000" cy="2196001"/>
          </a:xfrm>
        </xdr:grpSpPr>
        <xdr:graphicFrame macro="">
          <xdr:nvGraphicFramePr>
            <xdr:cNvPr id="199" name="Graphique 198">
              <a:extLst>
                <a:ext uri="{FF2B5EF4-FFF2-40B4-BE49-F238E27FC236}">
                  <a16:creationId xmlns:a16="http://schemas.microsoft.com/office/drawing/2014/main" id="{00000000-0008-0000-0200-0000C7000000}"/>
                </a:ext>
              </a:extLst>
            </xdr:cNvPr>
            <xdr:cNvGraphicFramePr>
              <a:graphicFrameLocks/>
            </xdr:cNvGraphicFramePr>
          </xdr:nvGraphicFramePr>
          <xdr:xfrm>
            <a:off x="4086225" y="314326"/>
            <a:ext cx="2232000" cy="219499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8"/>
            </a:graphicData>
          </a:graphic>
        </xdr:graphicFrame>
        <xdr:sp macro="" textlink="">
          <xdr:nvSpPr>
            <xdr:cNvPr id="200" name="ZoneTexte 199">
              <a:extLst>
                <a:ext uri="{FF2B5EF4-FFF2-40B4-BE49-F238E27FC236}">
                  <a16:creationId xmlns:a16="http://schemas.microsoft.com/office/drawing/2014/main" id="{00000000-0008-0000-0200-0000C8000000}"/>
                </a:ext>
              </a:extLst>
            </xdr:cNvPr>
            <xdr:cNvSpPr txBox="1"/>
          </xdr:nvSpPr>
          <xdr:spPr>
            <a:xfrm>
              <a:off x="4371654" y="881412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5</a:t>
              </a:r>
            </a:p>
          </xdr:txBody>
        </xdr:sp>
        <xdr:sp macro="" textlink="">
          <xdr:nvSpPr>
            <xdr:cNvPr id="201" name="ZoneTexte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 txBox="1"/>
          </xdr:nvSpPr>
          <xdr:spPr>
            <a:xfrm>
              <a:off x="5838192" y="1834686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16</a:t>
              </a:r>
            </a:p>
          </xdr:txBody>
        </xdr:sp>
        <xdr:pic>
          <xdr:nvPicPr>
            <xdr:cNvPr id="202" name="Image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460714" y="695890"/>
              <a:ext cx="1446849" cy="1437255"/>
            </a:xfrm>
            <a:prstGeom prst="rect">
              <a:avLst/>
            </a:prstGeom>
          </xdr:spPr>
        </xdr:pic>
        <xdr:graphicFrame macro="">
          <xdr:nvGraphicFramePr>
            <xdr:cNvPr id="203" name="Graphique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GraphicFramePr>
              <a:graphicFrameLocks/>
            </xdr:cNvGraphicFramePr>
          </xdr:nvGraphicFramePr>
          <xdr:xfrm>
            <a:off x="4514850" y="771526"/>
            <a:ext cx="1333500" cy="127635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204" name="ZoneTexte 203">
              <a:extLst>
                <a:ext uri="{FF2B5EF4-FFF2-40B4-BE49-F238E27FC236}">
                  <a16:creationId xmlns:a16="http://schemas.microsoft.com/office/drawing/2014/main" id="{00000000-0008-0000-0200-0000CC000000}"/>
                </a:ext>
              </a:extLst>
            </xdr:cNvPr>
            <xdr:cNvSpPr txBox="1"/>
          </xdr:nvSpPr>
          <xdr:spPr>
            <a:xfrm>
              <a:off x="4736465" y="1766246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0</a:t>
              </a:r>
            </a:p>
          </xdr:txBody>
        </xdr:sp>
        <xdr:sp macro="" textlink="">
          <xdr:nvSpPr>
            <xdr:cNvPr id="205" name="ZoneTexte 204">
              <a:extLst>
                <a:ext uri="{FF2B5EF4-FFF2-40B4-BE49-F238E27FC236}">
                  <a16:creationId xmlns:a16="http://schemas.microsoft.com/office/drawing/2014/main" id="{00000000-0008-0000-0200-0000CD000000}"/>
                </a:ext>
              </a:extLst>
            </xdr:cNvPr>
            <xdr:cNvSpPr txBox="1"/>
          </xdr:nvSpPr>
          <xdr:spPr>
            <a:xfrm>
              <a:off x="4347055" y="1810244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</a:t>
              </a:r>
            </a:p>
          </xdr:txBody>
        </xdr:sp>
        <xdr:sp macro="" textlink="">
          <xdr:nvSpPr>
            <xdr:cNvPr id="206" name="ZoneTexte 205">
              <a:extLst>
                <a:ext uri="{FF2B5EF4-FFF2-40B4-BE49-F238E27FC236}">
                  <a16:creationId xmlns:a16="http://schemas.microsoft.com/office/drawing/2014/main" id="{00000000-0008-0000-0200-0000CE000000}"/>
                </a:ext>
              </a:extLst>
            </xdr:cNvPr>
            <xdr:cNvSpPr txBox="1"/>
          </xdr:nvSpPr>
          <xdr:spPr>
            <a:xfrm>
              <a:off x="4258471" y="1565813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2</a:t>
              </a:r>
            </a:p>
          </xdr:txBody>
        </xdr:sp>
        <xdr:sp macro="" textlink="">
          <xdr:nvSpPr>
            <xdr:cNvPr id="207" name="ZoneTexte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 txBox="1"/>
          </xdr:nvSpPr>
          <xdr:spPr>
            <a:xfrm>
              <a:off x="4228946" y="1336051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3</a:t>
              </a:r>
            </a:p>
          </xdr:txBody>
        </xdr:sp>
        <xdr:sp macro="" textlink="">
          <xdr:nvSpPr>
            <xdr:cNvPr id="208" name="ZoneTexte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SpPr txBox="1"/>
          </xdr:nvSpPr>
          <xdr:spPr>
            <a:xfrm>
              <a:off x="4268311" y="1086733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4</a:t>
              </a:r>
            </a:p>
          </xdr:txBody>
        </xdr:sp>
        <xdr:sp macro="" textlink="">
          <xdr:nvSpPr>
            <xdr:cNvPr id="209" name="ZoneTexte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SpPr txBox="1"/>
          </xdr:nvSpPr>
          <xdr:spPr>
            <a:xfrm>
              <a:off x="4538979" y="680973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6</a:t>
              </a:r>
            </a:p>
          </xdr:txBody>
        </xdr:sp>
        <xdr:sp macro="" textlink="">
          <xdr:nvSpPr>
            <xdr:cNvPr id="210" name="ZoneTexte 209">
              <a:extLst>
                <a:ext uri="{FF2B5EF4-FFF2-40B4-BE49-F238E27FC236}">
                  <a16:creationId xmlns:a16="http://schemas.microsoft.com/office/drawing/2014/main" id="{00000000-0008-0000-0200-0000D2000000}"/>
                </a:ext>
              </a:extLst>
            </xdr:cNvPr>
            <xdr:cNvSpPr txBox="1"/>
          </xdr:nvSpPr>
          <xdr:spPr>
            <a:xfrm>
              <a:off x="4765359" y="548982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7</a:t>
              </a:r>
            </a:p>
          </xdr:txBody>
        </xdr:sp>
        <xdr:sp macro="" textlink="">
          <xdr:nvSpPr>
            <xdr:cNvPr id="212" name="ZoneTexte 211">
              <a:extLst>
                <a:ext uri="{FF2B5EF4-FFF2-40B4-BE49-F238E27FC236}">
                  <a16:creationId xmlns:a16="http://schemas.microsoft.com/office/drawing/2014/main" id="{00000000-0008-0000-0200-0000D4000000}"/>
                </a:ext>
              </a:extLst>
            </xdr:cNvPr>
            <xdr:cNvSpPr txBox="1"/>
          </xdr:nvSpPr>
          <xdr:spPr>
            <a:xfrm>
              <a:off x="4991737" y="480541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8</a:t>
              </a:r>
            </a:p>
          </xdr:txBody>
        </xdr:sp>
        <xdr:sp macro="" textlink="">
          <xdr:nvSpPr>
            <xdr:cNvPr id="218" name="ZoneTexte 217">
              <a:extLst>
                <a:ext uri="{FF2B5EF4-FFF2-40B4-BE49-F238E27FC236}">
                  <a16:creationId xmlns:a16="http://schemas.microsoft.com/office/drawing/2014/main" id="{00000000-0008-0000-0200-0000DA000000}"/>
                </a:ext>
              </a:extLst>
            </xdr:cNvPr>
            <xdr:cNvSpPr txBox="1"/>
          </xdr:nvSpPr>
          <xdr:spPr>
            <a:xfrm>
              <a:off x="5848032" y="886295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12</a:t>
              </a:r>
            </a:p>
          </xdr:txBody>
        </xdr:sp>
        <xdr:sp macro="" textlink="">
          <xdr:nvSpPr>
            <xdr:cNvPr id="223" name="ZoneTexte 222">
              <a:extLst>
                <a:ext uri="{FF2B5EF4-FFF2-40B4-BE49-F238E27FC236}">
                  <a16:creationId xmlns:a16="http://schemas.microsoft.com/office/drawing/2014/main" id="{00000000-0008-0000-0200-0000DF000000}"/>
                </a:ext>
              </a:extLst>
            </xdr:cNvPr>
            <xdr:cNvSpPr txBox="1"/>
          </xdr:nvSpPr>
          <xdr:spPr>
            <a:xfrm>
              <a:off x="5474014" y="563647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10</a:t>
              </a:r>
            </a:p>
          </xdr:txBody>
        </xdr:sp>
        <xdr:sp macro="" textlink="">
          <xdr:nvSpPr>
            <xdr:cNvPr id="225" name="ZoneTexte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 txBox="1"/>
          </xdr:nvSpPr>
          <xdr:spPr>
            <a:xfrm>
              <a:off x="5237794" y="485429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9</a:t>
              </a:r>
            </a:p>
          </xdr:txBody>
        </xdr:sp>
        <xdr:sp macro="" textlink="">
          <xdr:nvSpPr>
            <xdr:cNvPr id="226" name="ZoneTexte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SpPr txBox="1"/>
          </xdr:nvSpPr>
          <xdr:spPr>
            <a:xfrm>
              <a:off x="5985831" y="1365379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14</a:t>
              </a:r>
            </a:p>
          </xdr:txBody>
        </xdr:sp>
        <xdr:sp macro="" textlink="">
          <xdr:nvSpPr>
            <xdr:cNvPr id="227" name="ZoneTexte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SpPr txBox="1"/>
          </xdr:nvSpPr>
          <xdr:spPr>
            <a:xfrm>
              <a:off x="5941536" y="1619591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15</a:t>
              </a:r>
            </a:p>
          </xdr:txBody>
        </xdr:sp>
        <xdr:sp macro="" textlink="">
          <xdr:nvSpPr>
            <xdr:cNvPr id="228" name="ZoneTexte 227">
              <a:extLst>
                <a:ext uri="{FF2B5EF4-FFF2-40B4-BE49-F238E27FC236}">
                  <a16:creationId xmlns:a16="http://schemas.microsoft.com/office/drawing/2014/main" id="{00000000-0008-0000-0200-0000E4000000}"/>
                </a:ext>
              </a:extLst>
            </xdr:cNvPr>
            <xdr:cNvSpPr txBox="1"/>
          </xdr:nvSpPr>
          <xdr:spPr>
            <a:xfrm>
              <a:off x="5951377" y="1116059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13</a:t>
              </a:r>
            </a:p>
          </xdr:txBody>
        </xdr:sp>
        <xdr:sp macro="" textlink="">
          <xdr:nvSpPr>
            <xdr:cNvPr id="229" name="ZoneTexte 228">
              <a:extLst>
                <a:ext uri="{FF2B5EF4-FFF2-40B4-BE49-F238E27FC236}">
                  <a16:creationId xmlns:a16="http://schemas.microsoft.com/office/drawing/2014/main" id="{00000000-0008-0000-0200-0000E5000000}"/>
                </a:ext>
              </a:extLst>
            </xdr:cNvPr>
            <xdr:cNvSpPr txBox="1"/>
          </xdr:nvSpPr>
          <xdr:spPr>
            <a:xfrm>
              <a:off x="5184142" y="827256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9</a:t>
              </a:r>
            </a:p>
          </xdr:txBody>
        </xdr:sp>
        <xdr:sp macro="" textlink="">
          <xdr:nvSpPr>
            <xdr:cNvPr id="230" name="ZoneTexte 229">
              <a:extLst>
                <a:ext uri="{FF2B5EF4-FFF2-40B4-BE49-F238E27FC236}">
                  <a16:creationId xmlns:a16="http://schemas.microsoft.com/office/drawing/2014/main" id="{00000000-0008-0000-0200-0000E6000000}"/>
                </a:ext>
              </a:extLst>
            </xdr:cNvPr>
            <xdr:cNvSpPr txBox="1"/>
          </xdr:nvSpPr>
          <xdr:spPr>
            <a:xfrm>
              <a:off x="4642334" y="1634254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</a:t>
              </a:r>
            </a:p>
          </xdr:txBody>
        </xdr:sp>
        <xdr:sp macro="" textlink="">
          <xdr:nvSpPr>
            <xdr:cNvPr id="231" name="ZoneTexte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 txBox="1"/>
          </xdr:nvSpPr>
          <xdr:spPr>
            <a:xfrm>
              <a:off x="4662014" y="1052513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5</a:t>
              </a:r>
            </a:p>
          </xdr:txBody>
        </xdr:sp>
        <xdr:sp macro="" textlink="">
          <xdr:nvSpPr>
            <xdr:cNvPr id="232" name="ZoneTexte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SpPr txBox="1"/>
          </xdr:nvSpPr>
          <xdr:spPr>
            <a:xfrm>
              <a:off x="4598041" y="1174725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4</a:t>
              </a:r>
            </a:p>
          </xdr:txBody>
        </xdr:sp>
        <xdr:sp macro="" textlink="">
          <xdr:nvSpPr>
            <xdr:cNvPr id="233" name="ZoneTexte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SpPr txBox="1"/>
          </xdr:nvSpPr>
          <xdr:spPr>
            <a:xfrm>
              <a:off x="4568515" y="1340937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3</a:t>
              </a:r>
            </a:p>
          </xdr:txBody>
        </xdr:sp>
        <xdr:sp macro="" textlink="">
          <xdr:nvSpPr>
            <xdr:cNvPr id="234" name="ZoneTexte 233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:cNvPr>
            <xdr:cNvSpPr txBox="1"/>
          </xdr:nvSpPr>
          <xdr:spPr>
            <a:xfrm>
              <a:off x="4588199" y="1502264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2</a:t>
              </a:r>
            </a:p>
          </xdr:txBody>
        </xdr:sp>
        <xdr:sp macro="" textlink="">
          <xdr:nvSpPr>
            <xdr:cNvPr id="235" name="ZoneTexte 234">
              <a:extLst>
                <a:ext uri="{FF2B5EF4-FFF2-40B4-BE49-F238E27FC236}">
                  <a16:creationId xmlns:a16="http://schemas.microsoft.com/office/drawing/2014/main" id="{00000000-0008-0000-0200-0000EB000000}"/>
                </a:ext>
              </a:extLst>
            </xdr:cNvPr>
            <xdr:cNvSpPr txBox="1"/>
          </xdr:nvSpPr>
          <xdr:spPr>
            <a:xfrm>
              <a:off x="5332097" y="866744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10</a:t>
              </a:r>
            </a:p>
          </xdr:txBody>
        </xdr:sp>
        <xdr:sp macro="" textlink="">
          <xdr:nvSpPr>
            <xdr:cNvPr id="236" name="ZoneTexte 235">
              <a:extLst>
                <a:ext uri="{FF2B5EF4-FFF2-40B4-BE49-F238E27FC236}">
                  <a16:creationId xmlns:a16="http://schemas.microsoft.com/office/drawing/2014/main" id="{00000000-0008-0000-0200-0000EC000000}"/>
                </a:ext>
              </a:extLst>
            </xdr:cNvPr>
            <xdr:cNvSpPr txBox="1"/>
          </xdr:nvSpPr>
          <xdr:spPr>
            <a:xfrm>
              <a:off x="4908079" y="861854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7</a:t>
              </a:r>
            </a:p>
          </xdr:txBody>
        </xdr:sp>
        <xdr:sp macro="" textlink="">
          <xdr:nvSpPr>
            <xdr:cNvPr id="237" name="ZoneTexte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 txBox="1"/>
          </xdr:nvSpPr>
          <xdr:spPr>
            <a:xfrm>
              <a:off x="5041269" y="827256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8</a:t>
              </a:r>
            </a:p>
          </xdr:txBody>
        </xdr:sp>
        <xdr:sp macro="" textlink="">
          <xdr:nvSpPr>
            <xdr:cNvPr id="238" name="ZoneTexte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SpPr txBox="1"/>
          </xdr:nvSpPr>
          <xdr:spPr>
            <a:xfrm>
              <a:off x="4775202" y="935185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6</a:t>
              </a:r>
            </a:p>
          </xdr:txBody>
        </xdr:sp>
        <xdr:sp macro="" textlink="">
          <xdr:nvSpPr>
            <xdr:cNvPr id="239" name="ZoneTexte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SpPr txBox="1"/>
          </xdr:nvSpPr>
          <xdr:spPr>
            <a:xfrm>
              <a:off x="5622448" y="1526959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15</a:t>
              </a:r>
            </a:p>
          </xdr:txBody>
        </xdr:sp>
        <xdr:sp macro="" textlink="">
          <xdr:nvSpPr>
            <xdr:cNvPr id="240" name="ZoneTexte 239">
              <a:extLst>
                <a:ext uri="{FF2B5EF4-FFF2-40B4-BE49-F238E27FC236}">
                  <a16:creationId xmlns:a16="http://schemas.microsoft.com/office/drawing/2014/main" id="{00000000-0008-0000-0200-0000F0000000}"/>
                </a:ext>
              </a:extLst>
            </xdr:cNvPr>
            <xdr:cNvSpPr txBox="1"/>
          </xdr:nvSpPr>
          <xdr:spPr>
            <a:xfrm>
              <a:off x="5646897" y="1375158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14</a:t>
              </a:r>
            </a:p>
          </xdr:txBody>
        </xdr:sp>
        <xdr:sp macro="" textlink="">
          <xdr:nvSpPr>
            <xdr:cNvPr id="241" name="ZoneTexte 240">
              <a:extLst>
                <a:ext uri="{FF2B5EF4-FFF2-40B4-BE49-F238E27FC236}">
                  <a16:creationId xmlns:a16="http://schemas.microsoft.com/office/drawing/2014/main" id="{00000000-0008-0000-0200-0000F1000000}"/>
                </a:ext>
              </a:extLst>
            </xdr:cNvPr>
            <xdr:cNvSpPr txBox="1"/>
          </xdr:nvSpPr>
          <xdr:spPr>
            <a:xfrm>
              <a:off x="5627211" y="1218723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13</a:t>
              </a:r>
            </a:p>
          </xdr:txBody>
        </xdr:sp>
        <xdr:sp macro="" textlink="">
          <xdr:nvSpPr>
            <xdr:cNvPr id="242" name="ZoneTexte 241">
              <a:extLst>
                <a:ext uri="{FF2B5EF4-FFF2-40B4-BE49-F238E27FC236}">
                  <a16:creationId xmlns:a16="http://schemas.microsoft.com/office/drawing/2014/main" id="{00000000-0008-0000-0200-0000F2000000}"/>
                </a:ext>
              </a:extLst>
            </xdr:cNvPr>
            <xdr:cNvSpPr txBox="1"/>
          </xdr:nvSpPr>
          <xdr:spPr>
            <a:xfrm>
              <a:off x="5558472" y="1067176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12</a:t>
              </a:r>
            </a:p>
          </xdr:txBody>
        </xdr:sp>
        <xdr:sp macro="" textlink="">
          <xdr:nvSpPr>
            <xdr:cNvPr id="243" name="ZoneTexte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 txBox="1"/>
          </xdr:nvSpPr>
          <xdr:spPr>
            <a:xfrm>
              <a:off x="5469573" y="949972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11</a:t>
              </a:r>
            </a:p>
          </xdr:txBody>
        </xdr:sp>
        <xdr:sp macro="" textlink="">
          <xdr:nvSpPr>
            <xdr:cNvPr id="244" name="ZoneTexte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SpPr txBox="1"/>
          </xdr:nvSpPr>
          <xdr:spPr>
            <a:xfrm>
              <a:off x="5455124" y="1776528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17</a:t>
              </a:r>
            </a:p>
          </xdr:txBody>
        </xdr:sp>
        <xdr:sp macro="" textlink="">
          <xdr:nvSpPr>
            <xdr:cNvPr id="245" name="ZoneTexte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SpPr txBox="1"/>
          </xdr:nvSpPr>
          <xdr:spPr>
            <a:xfrm>
              <a:off x="5553552" y="1668601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16</a:t>
              </a:r>
            </a:p>
          </xdr:txBody>
        </xdr:sp>
        <xdr:pic>
          <xdr:nvPicPr>
            <xdr:cNvPr id="246" name="Image 245">
              <a:extLst>
                <a:ext uri="{FF2B5EF4-FFF2-40B4-BE49-F238E27FC236}">
                  <a16:creationId xmlns:a16="http://schemas.microsoft.com/office/drawing/2014/main" id="{00000000-0008-0000-0200-0000F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445472" y="1903130"/>
              <a:ext cx="1520668" cy="607197"/>
            </a:xfrm>
            <a:prstGeom prst="rect">
              <a:avLst/>
            </a:prstGeom>
          </xdr:spPr>
        </xdr:pic>
        <xdr:sp macro="" textlink="$V$31">
          <xdr:nvSpPr>
            <xdr:cNvPr id="247" name="ZoneTexte 246">
              <a:extLst>
                <a:ext uri="{FF2B5EF4-FFF2-40B4-BE49-F238E27FC236}">
                  <a16:creationId xmlns:a16="http://schemas.microsoft.com/office/drawing/2014/main" id="{00000000-0008-0000-0200-0000F7000000}"/>
                </a:ext>
              </a:extLst>
            </xdr:cNvPr>
            <xdr:cNvSpPr txBox="1"/>
          </xdr:nvSpPr>
          <xdr:spPr>
            <a:xfrm>
              <a:off x="4976965" y="2005788"/>
              <a:ext cx="483601" cy="184767"/>
            </a:xfrm>
            <a:prstGeom prst="rect">
              <a:avLst/>
            </a:prstGeom>
            <a:solidFill>
              <a:srgbClr val="FFFF00"/>
            </a:solidFill>
            <a:ln w="9525" cmpd="sng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fld id="{5E317863-2F05-4921-9EDF-748B8A141284}" type="TxLink">
                <a:rPr lang="en-US" sz="1200" b="1" i="0" u="none" strike="noStrike">
                  <a:solidFill>
                    <a:sysClr val="windowText" lastClr="000000"/>
                  </a:solidFill>
                  <a:latin typeface="Calibri"/>
                  <a:cs typeface="Arial"/>
                </a:rPr>
                <a:pPr algn="ctr"/>
                <a:t>00:00 h</a:t>
              </a:fld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$V$37">
          <xdr:nvSpPr>
            <xdr:cNvPr id="248" name="ZoneTexte 247">
              <a:extLst>
                <a:ext uri="{FF2B5EF4-FFF2-40B4-BE49-F238E27FC236}">
                  <a16:creationId xmlns:a16="http://schemas.microsoft.com/office/drawing/2014/main" id="{00000000-0008-0000-0200-0000F8000000}"/>
                </a:ext>
              </a:extLst>
            </xdr:cNvPr>
            <xdr:cNvSpPr txBox="1"/>
          </xdr:nvSpPr>
          <xdr:spPr>
            <a:xfrm>
              <a:off x="4976972" y="2240440"/>
              <a:ext cx="483601" cy="184767"/>
            </a:xfrm>
            <a:prstGeom prst="rect">
              <a:avLst/>
            </a:prstGeom>
            <a:solidFill>
              <a:schemeClr val="accent6"/>
            </a:solidFill>
            <a:ln w="9525" cmpd="sng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fld id="{E8CDDE8E-F10A-47C4-AE49-7059FA12FBA8}" type="TxLink">
                <a:rPr lang="en-US" sz="1200" b="1" i="0" u="none" strike="noStrike">
                  <a:solidFill>
                    <a:sysClr val="windowText" lastClr="000000"/>
                  </a:solidFill>
                  <a:latin typeface="Calibri"/>
                </a:rPr>
                <a:pPr algn="ctr"/>
                <a:t>0 kw</a:t>
              </a:fld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249" name="ZoneTexte 248">
              <a:extLst>
                <a:ext uri="{FF2B5EF4-FFF2-40B4-BE49-F238E27FC236}">
                  <a16:creationId xmlns:a16="http://schemas.microsoft.com/office/drawing/2014/main" id="{00000000-0008-0000-0200-0000F9000000}"/>
                </a:ext>
              </a:extLst>
            </xdr:cNvPr>
            <xdr:cNvSpPr txBox="1"/>
          </xdr:nvSpPr>
          <xdr:spPr>
            <a:xfrm>
              <a:off x="5685633" y="695637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11</a:t>
              </a:r>
            </a:p>
          </xdr:txBody>
        </xdr:sp>
        <xdr:sp macro="" textlink="">
          <xdr:nvSpPr>
            <xdr:cNvPr id="250" name="ZoneTexte 249">
              <a:extLst>
                <a:ext uri="{FF2B5EF4-FFF2-40B4-BE49-F238E27FC236}">
                  <a16:creationId xmlns:a16="http://schemas.microsoft.com/office/drawing/2014/main" id="{00000000-0008-0000-0200-0000FA000000}"/>
                </a:ext>
              </a:extLst>
            </xdr:cNvPr>
            <xdr:cNvSpPr txBox="1"/>
          </xdr:nvSpPr>
          <xdr:spPr>
            <a:xfrm>
              <a:off x="5715160" y="1991106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17</a:t>
              </a:r>
            </a:p>
          </xdr:txBody>
        </xdr:sp>
        <xdr:sp macro="" textlink="">
          <xdr:nvSpPr>
            <xdr:cNvPr id="251" name="ZoneTexte 250">
              <a:extLst>
                <a:ext uri="{FF2B5EF4-FFF2-40B4-BE49-F238E27FC236}">
                  <a16:creationId xmlns:a16="http://schemas.microsoft.com/office/drawing/2014/main" id="{00000000-0008-0000-0200-0000FB000000}"/>
                </a:ext>
              </a:extLst>
            </xdr:cNvPr>
            <xdr:cNvSpPr txBox="1"/>
          </xdr:nvSpPr>
          <xdr:spPr>
            <a:xfrm>
              <a:off x="4499635" y="1996006"/>
              <a:ext cx="167323" cy="1564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0</a:t>
              </a:r>
            </a:p>
          </xdr:txBody>
        </xdr:sp>
      </xdr:grpSp>
      <xdr:pic>
        <xdr:nvPicPr>
          <xdr:cNvPr id="198" name="Image 197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53000" y="1181100"/>
            <a:ext cx="472440" cy="469307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628650</xdr:colOff>
      <xdr:row>4</xdr:row>
      <xdr:rowOff>180975</xdr:rowOff>
    </xdr:from>
    <xdr:to>
      <xdr:col>14</xdr:col>
      <xdr:colOff>180976</xdr:colOff>
      <xdr:row>5</xdr:row>
      <xdr:rowOff>133827</xdr:rowOff>
    </xdr:to>
    <xdr:sp macro="" textlink="">
      <xdr:nvSpPr>
        <xdr:cNvPr id="252" name="ZoneTexte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7029450" y="866775"/>
          <a:ext cx="323851" cy="1528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000" b="1"/>
            <a:t>21</a:t>
          </a:r>
        </a:p>
      </xdr:txBody>
    </xdr:sp>
    <xdr:clientData/>
  </xdr:twoCellAnchor>
  <xdr:twoCellAnchor>
    <xdr:from>
      <xdr:col>24</xdr:col>
      <xdr:colOff>249886</xdr:colOff>
      <xdr:row>6</xdr:row>
      <xdr:rowOff>75661</xdr:rowOff>
    </xdr:from>
    <xdr:to>
      <xdr:col>24</xdr:col>
      <xdr:colOff>562910</xdr:colOff>
      <xdr:row>15</xdr:row>
      <xdr:rowOff>64841</xdr:rowOff>
    </xdr:to>
    <xdr:grpSp>
      <xdr:nvGrpSpPr>
        <xdr:cNvPr id="256" name="Aiguille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GrpSpPr/>
      </xdr:nvGrpSpPr>
      <xdr:grpSpPr>
        <a:xfrm rot="12120000">
          <a:off x="13946836" y="1151986"/>
          <a:ext cx="313024" cy="1703680"/>
          <a:chOff x="11153504" y="2261488"/>
          <a:chExt cx="73268" cy="419500"/>
        </a:xfrm>
      </xdr:grpSpPr>
      <xdr:sp macro="[0]!Choix" textlink="">
        <xdr:nvSpPr>
          <xdr:cNvPr id="257" name="Triangle isocèle 256">
            <a:extLst>
              <a:ext uri="{FF2B5EF4-FFF2-40B4-BE49-F238E27FC236}">
                <a16:creationId xmlns:a16="http://schemas.microsoft.com/office/drawing/2014/main" id="{00000000-0008-0000-0200-000001010000}"/>
              </a:ext>
            </a:extLst>
          </xdr:cNvPr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[0]!Choix" textlink="">
        <xdr:nvSpPr>
          <xdr:cNvPr id="258" name="Triangle isocèle 257">
            <a:extLst>
              <a:ext uri="{FF2B5EF4-FFF2-40B4-BE49-F238E27FC236}">
                <a16:creationId xmlns:a16="http://schemas.microsoft.com/office/drawing/2014/main" id="{00000000-0008-0000-0200-000002010000}"/>
              </a:ext>
            </a:extLst>
          </xdr:cNvPr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1228725</xdr:colOff>
          <xdr:row>3</xdr:row>
          <xdr:rowOff>28575</xdr:rowOff>
        </xdr:from>
        <xdr:to>
          <xdr:col>3</xdr:col>
          <xdr:colOff>66675</xdr:colOff>
          <xdr:row>4</xdr:row>
          <xdr:rowOff>28575</xdr:rowOff>
        </xdr:to>
        <xdr:sp macro="" textlink="">
          <xdr:nvSpPr>
            <xdr:cNvPr id="122881" name="Zone combinée 2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2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0.43088</cdr:x>
      <cdr:y>0.83927</cdr:y>
    </cdr:from>
    <cdr:to>
      <cdr:x>0.56675</cdr:x>
      <cdr:y>0.89105</cdr:y>
    </cdr:to>
    <cdr:sp macro="" textlink="">
      <cdr:nvSpPr>
        <cdr:cNvPr id="2" name="Cylindre 1"/>
        <cdr:cNvSpPr/>
      </cdr:nvSpPr>
      <cdr:spPr>
        <a:xfrm xmlns:a="http://schemas.openxmlformats.org/drawingml/2006/main">
          <a:off x="974725" y="2470150"/>
          <a:ext cx="307372" cy="152400"/>
        </a:xfrm>
        <a:prstGeom xmlns:a="http://schemas.openxmlformats.org/drawingml/2006/main" prst="can">
          <a:avLst/>
        </a:prstGeom>
        <a:solidFill xmlns:a="http://schemas.openxmlformats.org/drawingml/2006/main">
          <a:srgbClr val="32DCB4">
            <a:alpha val="63000"/>
          </a:srgbClr>
        </a:solidFill>
        <a:ln xmlns:a="http://schemas.openxmlformats.org/drawingml/2006/main" w="3175" cmpd="sng">
          <a:solidFill>
            <a:srgbClr val="00B050"/>
          </a:solidFill>
        </a:ln>
        <a:effectLst xmlns:a="http://schemas.openxmlformats.org/drawingml/2006/main">
          <a:reflection endPos="0" dist="50800" dir="5400000" sy="-100000" algn="bl" rotWithShape="0"/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fr-FR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247650</xdr:rowOff>
    </xdr:from>
    <xdr:to>
      <xdr:col>7</xdr:col>
      <xdr:colOff>209550</xdr:colOff>
      <xdr:row>15</xdr:row>
      <xdr:rowOff>66675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5</xdr:row>
      <xdr:rowOff>381000</xdr:rowOff>
    </xdr:from>
    <xdr:to>
      <xdr:col>3</xdr:col>
      <xdr:colOff>857250</xdr:colOff>
      <xdr:row>6</xdr:row>
      <xdr:rowOff>104775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2038350" y="2543175"/>
          <a:ext cx="847725" cy="12382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352425</xdr:colOff>
      <xdr:row>3</xdr:row>
      <xdr:rowOff>0</xdr:rowOff>
    </xdr:from>
    <xdr:to>
      <xdr:col>4</xdr:col>
      <xdr:colOff>0</xdr:colOff>
      <xdr:row>18</xdr:row>
      <xdr:rowOff>85725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 editAs="oneCell">
    <xdr:from>
      <xdr:col>3</xdr:col>
      <xdr:colOff>47625</xdr:colOff>
      <xdr:row>3</xdr:row>
      <xdr:rowOff>123825</xdr:rowOff>
    </xdr:from>
    <xdr:to>
      <xdr:col>3</xdr:col>
      <xdr:colOff>2705100</xdr:colOff>
      <xdr:row>18</xdr:row>
      <xdr:rowOff>19050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PrintsWithSheet="0"/>
  </xdr:twoCellAnchor>
  <xdr:twoCellAnchor>
    <xdr:from>
      <xdr:col>6</xdr:col>
      <xdr:colOff>371475</xdr:colOff>
      <xdr:row>4</xdr:row>
      <xdr:rowOff>390524</xdr:rowOff>
    </xdr:from>
    <xdr:to>
      <xdr:col>7</xdr:col>
      <xdr:colOff>19050</xdr:colOff>
      <xdr:row>15</xdr:row>
      <xdr:rowOff>76198</xdr:rowOff>
    </xdr:to>
    <xdr:graphicFrame macro="">
      <xdr:nvGraphicFramePr>
        <xdr:cNvPr id="42" name="Graphiqu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0</xdr:colOff>
      <xdr:row>3</xdr:row>
      <xdr:rowOff>66675</xdr:rowOff>
    </xdr:from>
    <xdr:to>
      <xdr:col>8</xdr:col>
      <xdr:colOff>0</xdr:colOff>
      <xdr:row>19</xdr:row>
      <xdr:rowOff>57150</xdr:rowOff>
    </xdr:to>
    <xdr:grpSp>
      <xdr:nvGrpSpPr>
        <xdr:cNvPr id="146" name="Groupe 145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GrpSpPr/>
      </xdr:nvGrpSpPr>
      <xdr:grpSpPr>
        <a:xfrm>
          <a:off x="7581900" y="762000"/>
          <a:ext cx="1638300" cy="5876925"/>
          <a:chOff x="10001250" y="1524000"/>
          <a:chExt cx="1533525" cy="4838699"/>
        </a:xfrm>
      </xdr:grpSpPr>
      <xdr:pic>
        <xdr:nvPicPr>
          <xdr:cNvPr id="147" name="Image 146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1250" y="1524000"/>
            <a:ext cx="1533525" cy="4838699"/>
          </a:xfrm>
          <a:prstGeom prst="rect">
            <a:avLst/>
          </a:prstGeom>
        </xdr:spPr>
      </xdr:pic>
      <xdr:pic>
        <xdr:nvPicPr>
          <xdr:cNvPr id="148" name="Image 147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180974</xdr:colOff>
      <xdr:row>16</xdr:row>
      <xdr:rowOff>304801</xdr:rowOff>
    </xdr:from>
    <xdr:to>
      <xdr:col>6</xdr:col>
      <xdr:colOff>706574</xdr:colOff>
      <xdr:row>17</xdr:row>
      <xdr:rowOff>48826</xdr:rowOff>
    </xdr:to>
    <xdr:sp macro="" textlink="$G$20">
      <xdr:nvSpPr>
        <xdr:cNvPr id="150" name="Rectangle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SpPr/>
      </xdr:nvSpPr>
      <xdr:spPr>
        <a:xfrm>
          <a:off x="7762874" y="6134101"/>
          <a:ext cx="525600" cy="306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504FF7B-8776-4F3E-8D89-F388D8B342AD}" type="TxLink">
            <a:rPr 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1.2 C°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114299</xdr:colOff>
      <xdr:row>16</xdr:row>
      <xdr:rowOff>295275</xdr:rowOff>
    </xdr:from>
    <xdr:to>
      <xdr:col>7</xdr:col>
      <xdr:colOff>638174</xdr:colOff>
      <xdr:row>17</xdr:row>
      <xdr:rowOff>40350</xdr:rowOff>
    </xdr:to>
    <xdr:sp macro="" textlink="$H$20">
      <xdr:nvSpPr>
        <xdr:cNvPr id="151" name="Rectangle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SpPr/>
      </xdr:nvSpPr>
      <xdr:spPr>
        <a:xfrm>
          <a:off x="8515349" y="6124575"/>
          <a:ext cx="523875" cy="307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0B101AA-C29F-4287-A305-9EB9108B2949}" type="TxLink">
            <a:rPr 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14.4 C°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171450</xdr:colOff>
      <xdr:row>16</xdr:row>
      <xdr:rowOff>209550</xdr:rowOff>
    </xdr:from>
    <xdr:to>
      <xdr:col>3</xdr:col>
      <xdr:colOff>952500</xdr:colOff>
      <xdr:row>17</xdr:row>
      <xdr:rowOff>0</xdr:rowOff>
    </xdr:to>
    <xdr:sp macro="" textlink="$A$16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1352550" y="6038850"/>
          <a:ext cx="7810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11215-72C2-49D5-A48F-4710C59ED3C4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24.10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2028825</xdr:colOff>
      <xdr:row>16</xdr:row>
      <xdr:rowOff>209550</xdr:rowOff>
    </xdr:from>
    <xdr:to>
      <xdr:col>3</xdr:col>
      <xdr:colOff>2647950</xdr:colOff>
      <xdr:row>17</xdr:row>
      <xdr:rowOff>0</xdr:rowOff>
    </xdr:to>
    <xdr:sp macro="" textlink="$A$17">
      <xdr:nvSpPr>
        <xdr:cNvPr id="164" name="ZoneTexte 163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SpPr txBox="1"/>
      </xdr:nvSpPr>
      <xdr:spPr>
        <a:xfrm>
          <a:off x="3048000" y="6038850"/>
          <a:ext cx="619125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A0CA40-16B4-4C1A-A38F-1D290DFBB0D3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149.47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200024</xdr:colOff>
      <xdr:row>5</xdr:row>
      <xdr:rowOff>333374</xdr:rowOff>
    </xdr:from>
    <xdr:to>
      <xdr:col>5</xdr:col>
      <xdr:colOff>3080024</xdr:colOff>
      <xdr:row>12</xdr:row>
      <xdr:rowOff>212999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4267199" y="1743074"/>
          <a:ext cx="2880000" cy="2880000"/>
          <a:chOff x="6362699" y="790574"/>
          <a:chExt cx="3420000" cy="3420000"/>
        </a:xfrm>
      </xdr:grpSpPr>
      <xdr:graphicFrame macro="">
        <xdr:nvGraphicFramePr>
          <xdr:cNvPr id="72" name="Graphique 71">
            <a:extLst>
              <a:ext uri="{FF2B5EF4-FFF2-40B4-BE49-F238E27FC236}">
                <a16:creationId xmlns:a16="http://schemas.microsoft.com/office/drawing/2014/main" id="{00000000-0008-0000-0300-000048000000}"/>
              </a:ext>
            </a:extLst>
          </xdr:cNvPr>
          <xdr:cNvGraphicFramePr>
            <a:graphicFrameLocks/>
          </xdr:cNvGraphicFramePr>
        </xdr:nvGraphicFramePr>
        <xdr:xfrm>
          <a:off x="6362699" y="790574"/>
          <a:ext cx="3420000" cy="34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$E$9">
        <xdr:nvSpPr>
          <xdr:cNvPr id="67" name="ZoneTexte 66">
            <a:extLst>
              <a:ext uri="{FF2B5EF4-FFF2-40B4-BE49-F238E27FC236}">
                <a16:creationId xmlns:a16="http://schemas.microsoft.com/office/drawing/2014/main" id="{00000000-0008-0000-0300-000043000000}"/>
              </a:ext>
            </a:extLst>
          </xdr:cNvPr>
          <xdr:cNvSpPr txBox="1"/>
        </xdr:nvSpPr>
        <xdr:spPr>
          <a:xfrm>
            <a:off x="7589308" y="3442432"/>
            <a:ext cx="945091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2CB6391A-E8FA-48C5-9335-441D33C46B1F}" type="TxLink">
              <a:rPr lang="en-US" sz="1200" b="1" i="0" u="none" strike="noStrike">
                <a:solidFill>
                  <a:srgbClr val="000000"/>
                </a:solidFill>
                <a:latin typeface="Calibri"/>
              </a:rPr>
              <a:pPr algn="ctr"/>
              <a:t>69.2 km/h</a:t>
            </a:fld>
            <a:endParaRPr lang="fr-FR" sz="1200"/>
          </a:p>
        </xdr:txBody>
      </xdr:sp>
      <xdr:sp macro="" textlink="">
        <xdr:nvSpPr>
          <xdr:cNvPr id="70" name="Ellipse 69">
            <a:extLst>
              <a:ext uri="{FF2B5EF4-FFF2-40B4-BE49-F238E27FC236}">
                <a16:creationId xmlns:a16="http://schemas.microsoft.com/office/drawing/2014/main" id="{00000000-0008-0000-0300-000046000000}"/>
              </a:ext>
            </a:extLst>
          </xdr:cNvPr>
          <xdr:cNvSpPr/>
        </xdr:nvSpPr>
        <xdr:spPr>
          <a:xfrm>
            <a:off x="7947918" y="2368071"/>
            <a:ext cx="287382" cy="286753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$E$7">
        <xdr:nvSpPr>
          <xdr:cNvPr id="47" name="ZoneTexte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 txBox="1"/>
        </xdr:nvSpPr>
        <xdr:spPr>
          <a:xfrm>
            <a:off x="7619471" y="3785332"/>
            <a:ext cx="874713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7515AC29-BE1D-466B-923B-3E6000E50B3E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lundi 01 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2124075</xdr:colOff>
      <xdr:row>15</xdr:row>
      <xdr:rowOff>352425</xdr:rowOff>
    </xdr:from>
    <xdr:to>
      <xdr:col>3</xdr:col>
      <xdr:colOff>2667001</xdr:colOff>
      <xdr:row>16</xdr:row>
      <xdr:rowOff>190500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3143250" y="5772150"/>
          <a:ext cx="542926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/>
            <a:t>Mois</a:t>
          </a:r>
        </a:p>
      </xdr:txBody>
    </xdr:sp>
    <xdr:clientData/>
  </xdr:twoCellAnchor>
  <xdr:twoCellAnchor editAs="absolute">
    <xdr:from>
      <xdr:col>9</xdr:col>
      <xdr:colOff>57150</xdr:colOff>
      <xdr:row>3</xdr:row>
      <xdr:rowOff>0</xdr:rowOff>
    </xdr:from>
    <xdr:to>
      <xdr:col>12</xdr:col>
      <xdr:colOff>727350</xdr:colOff>
      <xdr:row>9</xdr:row>
      <xdr:rowOff>365400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9753600" y="695325"/>
          <a:ext cx="2880000" cy="2880000"/>
          <a:chOff x="24241125" y="1314450"/>
          <a:chExt cx="3312000" cy="3312000"/>
        </a:xfrm>
      </xdr:grpSpPr>
      <xdr:graphicFrame macro="">
        <xdr:nvGraphicFramePr>
          <xdr:cNvPr id="126" name="Graphique 125">
            <a:extLst>
              <a:ext uri="{FF2B5EF4-FFF2-40B4-BE49-F238E27FC236}">
                <a16:creationId xmlns:a16="http://schemas.microsoft.com/office/drawing/2014/main" id="{00000000-0008-0000-0300-00007E000000}"/>
              </a:ext>
            </a:extLst>
          </xdr:cNvPr>
          <xdr:cNvGraphicFramePr>
            <a:graphicFrameLocks/>
          </xdr:cNvGraphicFramePr>
        </xdr:nvGraphicFramePr>
        <xdr:xfrm>
          <a:off x="24241125" y="1314450"/>
          <a:ext cx="3312000" cy="331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27" name="Graphique 126">
            <a:extLst>
              <a:ext uri="{FF2B5EF4-FFF2-40B4-BE49-F238E27FC236}">
                <a16:creationId xmlns:a16="http://schemas.microsoft.com/office/drawing/2014/main" id="{00000000-0008-0000-0300-00007F000000}"/>
              </a:ext>
            </a:extLst>
          </xdr:cNvPr>
          <xdr:cNvGraphicFramePr>
            <a:graphicFrameLocks/>
          </xdr:cNvGraphicFramePr>
        </xdr:nvGraphicFramePr>
        <xdr:xfrm>
          <a:off x="24610562" y="1662115"/>
          <a:ext cx="2790419" cy="285840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95" name="Graphique 194">
            <a:extLst>
              <a:ext uri="{FF2B5EF4-FFF2-40B4-BE49-F238E27FC236}">
                <a16:creationId xmlns:a16="http://schemas.microsoft.com/office/drawing/2014/main" id="{00000000-0008-0000-0300-0000C3000000}"/>
              </a:ext>
            </a:extLst>
          </xdr:cNvPr>
          <xdr:cNvGraphicFramePr>
            <a:graphicFrameLocks/>
          </xdr:cNvGraphicFramePr>
        </xdr:nvGraphicFramePr>
        <xdr:xfrm>
          <a:off x="24541163" y="1785939"/>
          <a:ext cx="2590800" cy="22907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129" name="Arc 128">
            <a:extLst>
              <a:ext uri="{FF2B5EF4-FFF2-40B4-BE49-F238E27FC236}">
                <a16:creationId xmlns:a16="http://schemas.microsoft.com/office/drawing/2014/main" id="{00000000-0008-0000-0300-000081000000}"/>
              </a:ext>
            </a:extLst>
          </xdr:cNvPr>
          <xdr:cNvSpPr/>
        </xdr:nvSpPr>
        <xdr:spPr>
          <a:xfrm>
            <a:off x="24794030" y="1851707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0" name="Arc 129">
            <a:extLst>
              <a:ext uri="{FF2B5EF4-FFF2-40B4-BE49-F238E27FC236}">
                <a16:creationId xmlns:a16="http://schemas.microsoft.com/office/drawing/2014/main" id="{00000000-0008-0000-0300-000082000000}"/>
              </a:ext>
            </a:extLst>
          </xdr:cNvPr>
          <xdr:cNvSpPr/>
        </xdr:nvSpPr>
        <xdr:spPr>
          <a:xfrm rot="12720000">
            <a:off x="24794032" y="1851707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1" name="Arc 130">
            <a:extLst>
              <a:ext uri="{FF2B5EF4-FFF2-40B4-BE49-F238E27FC236}">
                <a16:creationId xmlns:a16="http://schemas.microsoft.com/office/drawing/2014/main" id="{00000000-0008-0000-0300-000083000000}"/>
              </a:ext>
            </a:extLst>
          </xdr:cNvPr>
          <xdr:cNvSpPr/>
        </xdr:nvSpPr>
        <xdr:spPr>
          <a:xfrm rot="16200000">
            <a:off x="24794034" y="1851707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$I$7">
        <xdr:nvSpPr>
          <xdr:cNvPr id="132" name="ZoneTexte 131">
            <a:extLst>
              <a:ext uri="{FF2B5EF4-FFF2-40B4-BE49-F238E27FC236}">
                <a16:creationId xmlns:a16="http://schemas.microsoft.com/office/drawing/2014/main" id="{00000000-0008-0000-0300-000084000000}"/>
              </a:ext>
            </a:extLst>
          </xdr:cNvPr>
          <xdr:cNvSpPr txBox="1"/>
        </xdr:nvSpPr>
        <xdr:spPr>
          <a:xfrm>
            <a:off x="25629804" y="4234167"/>
            <a:ext cx="593431" cy="241699"/>
          </a:xfrm>
          <a:prstGeom prst="rect">
            <a:avLst/>
          </a:prstGeom>
          <a:solidFill>
            <a:schemeClr val="accent6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AA61785-F957-4EAE-BA16-A6D54C6F9194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996 hPa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3" name="ZoneTexte 132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SpPr txBox="1"/>
        </xdr:nvSpPr>
        <xdr:spPr>
          <a:xfrm rot="2204471">
            <a:off x="26399657" y="1861020"/>
            <a:ext cx="577253" cy="2606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1010</a:t>
            </a:r>
          </a:p>
        </xdr:txBody>
      </xdr:sp>
      <xdr:sp macro="" textlink="">
        <xdr:nvSpPr>
          <xdr:cNvPr id="135" name="ZoneTexte 134">
            <a:extLst>
              <a:ext uri="{FF2B5EF4-FFF2-40B4-BE49-F238E27FC236}">
                <a16:creationId xmlns:a16="http://schemas.microsoft.com/office/drawing/2014/main" id="{00000000-0008-0000-0300-000087000000}"/>
              </a:ext>
            </a:extLst>
          </xdr:cNvPr>
          <xdr:cNvSpPr txBox="1"/>
        </xdr:nvSpPr>
        <xdr:spPr>
          <a:xfrm rot="3821255">
            <a:off x="26738007" y="2310949"/>
            <a:ext cx="574314" cy="219773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1020</a:t>
            </a:r>
          </a:p>
        </xdr:txBody>
      </xdr:sp>
      <xdr:sp macro="" textlink="">
        <xdr:nvSpPr>
          <xdr:cNvPr id="136" name="ZoneTexte 135">
            <a:extLst>
              <a:ext uri="{FF2B5EF4-FFF2-40B4-BE49-F238E27FC236}">
                <a16:creationId xmlns:a16="http://schemas.microsoft.com/office/drawing/2014/main" id="{00000000-0008-0000-0300-000088000000}"/>
              </a:ext>
            </a:extLst>
          </xdr:cNvPr>
          <xdr:cNvSpPr txBox="1"/>
        </xdr:nvSpPr>
        <xdr:spPr>
          <a:xfrm rot="5400000">
            <a:off x="26846112" y="2825312"/>
            <a:ext cx="574314" cy="219772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1030</a:t>
            </a:r>
          </a:p>
        </xdr:txBody>
      </xdr:sp>
      <xdr:sp macro="" textlink="">
        <xdr:nvSpPr>
          <xdr:cNvPr id="137" name="ZoneTexte 136">
            <a:extLst>
              <a:ext uri="{FF2B5EF4-FFF2-40B4-BE49-F238E27FC236}">
                <a16:creationId xmlns:a16="http://schemas.microsoft.com/office/drawing/2014/main" id="{00000000-0008-0000-0300-000089000000}"/>
              </a:ext>
            </a:extLst>
          </xdr:cNvPr>
          <xdr:cNvSpPr txBox="1"/>
        </xdr:nvSpPr>
        <xdr:spPr>
          <a:xfrm rot="8032023">
            <a:off x="26466923" y="3759097"/>
            <a:ext cx="570559" cy="221218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1050</a:t>
            </a:r>
          </a:p>
        </xdr:txBody>
      </xdr:sp>
      <xdr:sp macro="" textlink="">
        <xdr:nvSpPr>
          <xdr:cNvPr id="152" name="ZoneTexte 151">
            <a:extLst>
              <a:ext uri="{FF2B5EF4-FFF2-40B4-BE49-F238E27FC236}">
                <a16:creationId xmlns:a16="http://schemas.microsoft.com/office/drawing/2014/main" id="{00000000-0008-0000-0300-000098000000}"/>
              </a:ext>
            </a:extLst>
          </xdr:cNvPr>
          <xdr:cNvSpPr txBox="1"/>
        </xdr:nvSpPr>
        <xdr:spPr>
          <a:xfrm rot="759121">
            <a:off x="25924594" y="1627945"/>
            <a:ext cx="577253" cy="2606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1000</a:t>
            </a:r>
          </a:p>
        </xdr:txBody>
      </xdr:sp>
      <xdr:sp macro="" textlink="">
        <xdr:nvSpPr>
          <xdr:cNvPr id="153" name="ZoneTexte 152">
            <a:extLst>
              <a:ext uri="{FF2B5EF4-FFF2-40B4-BE49-F238E27FC236}">
                <a16:creationId xmlns:a16="http://schemas.microsoft.com/office/drawing/2014/main" id="{00000000-0008-0000-0300-000099000000}"/>
              </a:ext>
            </a:extLst>
          </xdr:cNvPr>
          <xdr:cNvSpPr txBox="1"/>
        </xdr:nvSpPr>
        <xdr:spPr>
          <a:xfrm rot="20895206">
            <a:off x="25382204" y="1609496"/>
            <a:ext cx="577253" cy="2606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990</a:t>
            </a:r>
          </a:p>
        </xdr:txBody>
      </xdr:sp>
      <xdr:sp macro="" textlink="">
        <xdr:nvSpPr>
          <xdr:cNvPr id="154" name="ZoneTexte 153">
            <a:extLst>
              <a:ext uri="{FF2B5EF4-FFF2-40B4-BE49-F238E27FC236}">
                <a16:creationId xmlns:a16="http://schemas.microsoft.com/office/drawing/2014/main" id="{00000000-0008-0000-0300-00009A000000}"/>
              </a:ext>
            </a:extLst>
          </xdr:cNvPr>
          <xdr:cNvSpPr txBox="1"/>
        </xdr:nvSpPr>
        <xdr:spPr>
          <a:xfrm rot="19320000">
            <a:off x="24881406" y="1812671"/>
            <a:ext cx="581051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980</a:t>
            </a:r>
          </a:p>
        </xdr:txBody>
      </xdr:sp>
      <xdr:sp macro="" textlink="">
        <xdr:nvSpPr>
          <xdr:cNvPr id="155" name="ZoneTexte 154">
            <a:extLst>
              <a:ext uri="{FF2B5EF4-FFF2-40B4-BE49-F238E27FC236}">
                <a16:creationId xmlns:a16="http://schemas.microsoft.com/office/drawing/2014/main" id="{00000000-0008-0000-0300-00009B000000}"/>
              </a:ext>
            </a:extLst>
          </xdr:cNvPr>
          <xdr:cNvSpPr txBox="1"/>
        </xdr:nvSpPr>
        <xdr:spPr>
          <a:xfrm rot="17880000">
            <a:off x="24555349" y="2216513"/>
            <a:ext cx="526857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970</a:t>
            </a:r>
          </a:p>
        </xdr:txBody>
      </xdr:sp>
      <xdr:sp macro="" textlink="">
        <xdr:nvSpPr>
          <xdr:cNvPr id="156" name="ZoneTexte 155">
            <a:extLst>
              <a:ext uri="{FF2B5EF4-FFF2-40B4-BE49-F238E27FC236}">
                <a16:creationId xmlns:a16="http://schemas.microsoft.com/office/drawing/2014/main" id="{00000000-0008-0000-0300-00009C000000}"/>
              </a:ext>
            </a:extLst>
          </xdr:cNvPr>
          <xdr:cNvSpPr txBox="1"/>
        </xdr:nvSpPr>
        <xdr:spPr>
          <a:xfrm rot="16440000">
            <a:off x="24401251" y="2716083"/>
            <a:ext cx="524243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960</a:t>
            </a:r>
          </a:p>
        </xdr:txBody>
      </xdr:sp>
      <xdr:sp macro="" textlink="">
        <xdr:nvSpPr>
          <xdr:cNvPr id="157" name="ZoneTexte 156">
            <a:extLst>
              <a:ext uri="{FF2B5EF4-FFF2-40B4-BE49-F238E27FC236}">
                <a16:creationId xmlns:a16="http://schemas.microsoft.com/office/drawing/2014/main" id="{00000000-0008-0000-0300-00009D000000}"/>
              </a:ext>
            </a:extLst>
          </xdr:cNvPr>
          <xdr:cNvSpPr txBox="1"/>
        </xdr:nvSpPr>
        <xdr:spPr>
          <a:xfrm rot="13620000">
            <a:off x="24719978" y="3701355"/>
            <a:ext cx="562768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940</a:t>
            </a:r>
          </a:p>
        </xdr:txBody>
      </xdr:sp>
      <xdr:sp macro="" textlink="">
        <xdr:nvSpPr>
          <xdr:cNvPr id="158" name="ZoneTexte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SpPr txBox="1"/>
        </xdr:nvSpPr>
        <xdr:spPr>
          <a:xfrm rot="15060000">
            <a:off x="24444260" y="3250683"/>
            <a:ext cx="562768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950</a:t>
            </a:r>
          </a:p>
        </xdr:txBody>
      </xdr:sp>
      <xdr:sp macro="" textlink="$I$1">
        <xdr:nvSpPr>
          <xdr:cNvPr id="159" name="ZoneTexte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 txBox="1"/>
        </xdr:nvSpPr>
        <xdr:spPr>
          <a:xfrm>
            <a:off x="25629789" y="3904978"/>
            <a:ext cx="583014" cy="247743"/>
          </a:xfrm>
          <a:prstGeom prst="rect">
            <a:avLst/>
          </a:prstGeom>
          <a:solidFill>
            <a:srgbClr val="FFFF00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BB8EAA9-D97C-491A-A2EC-C231073E7BED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1036 hPa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89" name="ZoneTexte 188">
            <a:extLst>
              <a:ext uri="{FF2B5EF4-FFF2-40B4-BE49-F238E27FC236}">
                <a16:creationId xmlns:a16="http://schemas.microsoft.com/office/drawing/2014/main" id="{00000000-0008-0000-0300-0000BD000000}"/>
              </a:ext>
            </a:extLst>
          </xdr:cNvPr>
          <xdr:cNvSpPr txBox="1"/>
        </xdr:nvSpPr>
        <xdr:spPr>
          <a:xfrm rot="6869508">
            <a:off x="26738794" y="3352271"/>
            <a:ext cx="574314" cy="219773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1040</a:t>
            </a:r>
          </a:p>
        </xdr:txBody>
      </xdr:sp>
      <xdr:sp macro="" textlink="">
        <xdr:nvSpPr>
          <xdr:cNvPr id="190" name="Arc 189">
            <a:extLst>
              <a:ext uri="{FF2B5EF4-FFF2-40B4-BE49-F238E27FC236}">
                <a16:creationId xmlns:a16="http://schemas.microsoft.com/office/drawing/2014/main" id="{00000000-0008-0000-0300-0000BE000000}"/>
              </a:ext>
            </a:extLst>
          </xdr:cNvPr>
          <xdr:cNvSpPr/>
        </xdr:nvSpPr>
        <xdr:spPr>
          <a:xfrm rot="3480000">
            <a:off x="24794031" y="1851706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91" name="ZoneTexte 190">
            <a:extLst>
              <a:ext uri="{FF2B5EF4-FFF2-40B4-BE49-F238E27FC236}">
                <a16:creationId xmlns:a16="http://schemas.microsoft.com/office/drawing/2014/main" id="{00000000-0008-0000-0300-0000BF000000}"/>
              </a:ext>
            </a:extLst>
          </xdr:cNvPr>
          <xdr:cNvSpPr txBox="1"/>
        </xdr:nvSpPr>
        <xdr:spPr>
          <a:xfrm>
            <a:off x="25221748" y="3927705"/>
            <a:ext cx="443494" cy="2117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92" name="ZoneTexte 191">
            <a:extLst>
              <a:ext uri="{FF2B5EF4-FFF2-40B4-BE49-F238E27FC236}">
                <a16:creationId xmlns:a16="http://schemas.microsoft.com/office/drawing/2014/main" id="{00000000-0008-0000-0300-0000C0000000}"/>
              </a:ext>
            </a:extLst>
          </xdr:cNvPr>
          <xdr:cNvSpPr txBox="1"/>
        </xdr:nvSpPr>
        <xdr:spPr>
          <a:xfrm>
            <a:off x="25232180" y="4240669"/>
            <a:ext cx="417094" cy="1699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Mini</a:t>
            </a:r>
          </a:p>
        </xdr:txBody>
      </xdr:sp>
      <xdr:sp macro="" textlink="">
        <xdr:nvSpPr>
          <xdr:cNvPr id="193" name="ZoneTexte 192">
            <a:extLst>
              <a:ext uri="{FF2B5EF4-FFF2-40B4-BE49-F238E27FC236}">
                <a16:creationId xmlns:a16="http://schemas.microsoft.com/office/drawing/2014/main" id="{00000000-0008-0000-0300-0000C1000000}"/>
              </a:ext>
            </a:extLst>
          </xdr:cNvPr>
          <xdr:cNvSpPr txBox="1"/>
        </xdr:nvSpPr>
        <xdr:spPr>
          <a:xfrm>
            <a:off x="26181505" y="4052889"/>
            <a:ext cx="469446" cy="22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hpa</a:t>
            </a:r>
          </a:p>
        </xdr:txBody>
      </xdr:sp>
      <xdr:sp macro="" textlink="">
        <xdr:nvSpPr>
          <xdr:cNvPr id="196" name="Ellipse 195">
            <a:extLst>
              <a:ext uri="{FF2B5EF4-FFF2-40B4-BE49-F238E27FC236}">
                <a16:creationId xmlns:a16="http://schemas.microsoft.com/office/drawing/2014/main" id="{00000000-0008-0000-0300-0000C4000000}"/>
              </a:ext>
            </a:extLst>
          </xdr:cNvPr>
          <xdr:cNvSpPr/>
        </xdr:nvSpPr>
        <xdr:spPr>
          <a:xfrm>
            <a:off x="25727025" y="2771775"/>
            <a:ext cx="325138" cy="334137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254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absolute">
    <xdr:from>
      <xdr:col>9</xdr:col>
      <xdr:colOff>104775</xdr:colOff>
      <xdr:row>10</xdr:row>
      <xdr:rowOff>247650</xdr:rowOff>
    </xdr:from>
    <xdr:to>
      <xdr:col>12</xdr:col>
      <xdr:colOff>774975</xdr:colOff>
      <xdr:row>19</xdr:row>
      <xdr:rowOff>85950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9801225" y="3895725"/>
          <a:ext cx="2880000" cy="2772000"/>
          <a:chOff x="18454687" y="4552950"/>
          <a:chExt cx="3240000" cy="3240000"/>
        </a:xfrm>
      </xdr:grpSpPr>
      <xdr:graphicFrame macro="">
        <xdr:nvGraphicFramePr>
          <xdr:cNvPr id="134" name="Graphique 133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GraphicFramePr>
            <a:graphicFrameLocks/>
          </xdr:cNvGraphicFramePr>
        </xdr:nvGraphicFramePr>
        <xdr:xfrm>
          <a:off x="18454687" y="4552950"/>
          <a:ext cx="3240000" cy="32385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38" name="ZoneTexte 137">
            <a:extLst>
              <a:ext uri="{FF2B5EF4-FFF2-40B4-BE49-F238E27FC236}">
                <a16:creationId xmlns:a16="http://schemas.microsoft.com/office/drawing/2014/main" id="{00000000-0008-0000-0300-00008A000000}"/>
              </a:ext>
            </a:extLst>
          </xdr:cNvPr>
          <xdr:cNvSpPr txBox="1"/>
        </xdr:nvSpPr>
        <xdr:spPr>
          <a:xfrm>
            <a:off x="18869019" y="53896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5</a:t>
            </a:r>
          </a:p>
        </xdr:txBody>
      </xdr:sp>
      <xdr:sp macro="" textlink="">
        <xdr:nvSpPr>
          <xdr:cNvPr id="139" name="ZoneTexte 138">
            <a:extLst>
              <a:ext uri="{FF2B5EF4-FFF2-40B4-BE49-F238E27FC236}">
                <a16:creationId xmlns:a16="http://schemas.microsoft.com/office/drawing/2014/main" id="{00000000-0008-0000-0300-00008B000000}"/>
              </a:ext>
            </a:extLst>
          </xdr:cNvPr>
          <xdr:cNvSpPr txBox="1"/>
        </xdr:nvSpPr>
        <xdr:spPr>
          <a:xfrm>
            <a:off x="20997865" y="679610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16</a:t>
            </a:r>
          </a:p>
        </xdr:txBody>
      </xdr:sp>
      <xdr:sp macro="" textlink="">
        <xdr:nvSpPr>
          <xdr:cNvPr id="143" name="ZoneTexte 142">
            <a:extLst>
              <a:ext uri="{FF2B5EF4-FFF2-40B4-BE49-F238E27FC236}">
                <a16:creationId xmlns:a16="http://schemas.microsoft.com/office/drawing/2014/main" id="{00000000-0008-0000-0300-00008F000000}"/>
              </a:ext>
            </a:extLst>
          </xdr:cNvPr>
          <xdr:cNvSpPr txBox="1"/>
        </xdr:nvSpPr>
        <xdr:spPr>
          <a:xfrm>
            <a:off x="18833311" y="6760041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</a:t>
            </a:r>
          </a:p>
        </xdr:txBody>
      </xdr:sp>
      <xdr:sp macro="" textlink="">
        <xdr:nvSpPr>
          <xdr:cNvPr id="144" name="ZoneTexte 143">
            <a:extLst>
              <a:ext uri="{FF2B5EF4-FFF2-40B4-BE49-F238E27FC236}">
                <a16:creationId xmlns:a16="http://schemas.microsoft.com/office/drawing/2014/main" id="{00000000-0008-0000-0300-000090000000}"/>
              </a:ext>
            </a:extLst>
          </xdr:cNvPr>
          <xdr:cNvSpPr txBox="1"/>
        </xdr:nvSpPr>
        <xdr:spPr>
          <a:xfrm>
            <a:off x="18704722" y="639940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2</a:t>
            </a:r>
          </a:p>
        </xdr:txBody>
      </xdr:sp>
      <xdr:sp macro="" textlink="">
        <xdr:nvSpPr>
          <xdr:cNvPr id="145" name="ZoneTexte 144">
            <a:extLst>
              <a:ext uri="{FF2B5EF4-FFF2-40B4-BE49-F238E27FC236}">
                <a16:creationId xmlns:a16="http://schemas.microsoft.com/office/drawing/2014/main" id="{00000000-0008-0000-0300-000091000000}"/>
              </a:ext>
            </a:extLst>
          </xdr:cNvPr>
          <xdr:cNvSpPr txBox="1"/>
        </xdr:nvSpPr>
        <xdr:spPr>
          <a:xfrm>
            <a:off x="18661863" y="6060412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3</a:t>
            </a:r>
          </a:p>
        </xdr:txBody>
      </xdr:sp>
      <xdr:sp macro="" textlink="">
        <xdr:nvSpPr>
          <xdr:cNvPr id="149" name="ZoneTexte 148">
            <a:extLst>
              <a:ext uri="{FF2B5EF4-FFF2-40B4-BE49-F238E27FC236}">
                <a16:creationId xmlns:a16="http://schemas.microsoft.com/office/drawing/2014/main" id="{00000000-0008-0000-0300-000095000000}"/>
              </a:ext>
            </a:extLst>
          </xdr:cNvPr>
          <xdr:cNvSpPr txBox="1"/>
        </xdr:nvSpPr>
        <xdr:spPr>
          <a:xfrm>
            <a:off x="18719005" y="5692566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4</a:t>
            </a:r>
          </a:p>
        </xdr:txBody>
      </xdr:sp>
      <xdr:sp macro="" textlink="">
        <xdr:nvSpPr>
          <xdr:cNvPr id="160" name="ZoneTexte 159">
            <a:extLst>
              <a:ext uri="{FF2B5EF4-FFF2-40B4-BE49-F238E27FC236}">
                <a16:creationId xmlns:a16="http://schemas.microsoft.com/office/drawing/2014/main" id="{00000000-0008-0000-0300-0000A0000000}"/>
              </a:ext>
            </a:extLst>
          </xdr:cNvPr>
          <xdr:cNvSpPr txBox="1"/>
        </xdr:nvSpPr>
        <xdr:spPr>
          <a:xfrm>
            <a:off x="19111911" y="509390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6</a:t>
            </a:r>
          </a:p>
        </xdr:txBody>
      </xdr:sp>
      <xdr:sp macro="" textlink="">
        <xdr:nvSpPr>
          <xdr:cNvPr id="161" name="ZoneTexte 160">
            <a:extLst>
              <a:ext uri="{FF2B5EF4-FFF2-40B4-BE49-F238E27FC236}">
                <a16:creationId xmlns:a16="http://schemas.microsoft.com/office/drawing/2014/main" id="{00000000-0008-0000-0300-0000A1000000}"/>
              </a:ext>
            </a:extLst>
          </xdr:cNvPr>
          <xdr:cNvSpPr txBox="1"/>
        </xdr:nvSpPr>
        <xdr:spPr>
          <a:xfrm>
            <a:off x="19440527" y="489916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7</a:t>
            </a:r>
          </a:p>
        </xdr:txBody>
      </xdr:sp>
      <xdr:sp macro="" textlink="">
        <xdr:nvSpPr>
          <xdr:cNvPr id="162" name="ZoneTexte 161">
            <a:extLst>
              <a:ext uri="{FF2B5EF4-FFF2-40B4-BE49-F238E27FC236}">
                <a16:creationId xmlns:a16="http://schemas.microsoft.com/office/drawing/2014/main" id="{00000000-0008-0000-0300-0000A2000000}"/>
              </a:ext>
            </a:extLst>
          </xdr:cNvPr>
          <xdr:cNvSpPr txBox="1"/>
        </xdr:nvSpPr>
        <xdr:spPr>
          <a:xfrm>
            <a:off x="19769140" y="479818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8</a:t>
            </a:r>
          </a:p>
        </xdr:txBody>
      </xdr:sp>
      <xdr:sp macro="" textlink="">
        <xdr:nvSpPr>
          <xdr:cNvPr id="163" name="ZoneTexte 162">
            <a:extLst>
              <a:ext uri="{FF2B5EF4-FFF2-40B4-BE49-F238E27FC236}">
                <a16:creationId xmlns:a16="http://schemas.microsoft.com/office/drawing/2014/main" id="{00000000-0008-0000-0300-0000A3000000}"/>
              </a:ext>
            </a:extLst>
          </xdr:cNvPr>
          <xdr:cNvSpPr txBox="1"/>
        </xdr:nvSpPr>
        <xdr:spPr>
          <a:xfrm>
            <a:off x="21012149" y="5396838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12</a:t>
            </a:r>
          </a:p>
        </xdr:txBody>
      </xdr:sp>
      <xdr:sp macro="" textlink="">
        <xdr:nvSpPr>
          <xdr:cNvPr id="166" name="ZoneTexte 165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 txBox="1"/>
        </xdr:nvSpPr>
        <xdr:spPr>
          <a:xfrm>
            <a:off x="20469219" y="492080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10</a:t>
            </a:r>
          </a:p>
        </xdr:txBody>
      </xdr:sp>
      <xdr:sp macro="" textlink="">
        <xdr:nvSpPr>
          <xdr:cNvPr id="167" name="ZoneTexte 166">
            <a:extLst>
              <a:ext uri="{FF2B5EF4-FFF2-40B4-BE49-F238E27FC236}">
                <a16:creationId xmlns:a16="http://schemas.microsoft.com/office/drawing/2014/main" id="{00000000-0008-0000-0300-0000A7000000}"/>
              </a:ext>
            </a:extLst>
          </xdr:cNvPr>
          <xdr:cNvSpPr txBox="1"/>
        </xdr:nvSpPr>
        <xdr:spPr>
          <a:xfrm>
            <a:off x="20126319" y="480539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9</a:t>
            </a:r>
          </a:p>
        </xdr:txBody>
      </xdr:sp>
      <xdr:sp macro="" textlink="">
        <xdr:nvSpPr>
          <xdr:cNvPr id="171" name="ZoneTexte 170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SpPr txBox="1"/>
        </xdr:nvSpPr>
        <xdr:spPr>
          <a:xfrm>
            <a:off x="21212180" y="610368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14</a:t>
            </a:r>
          </a:p>
        </xdr:txBody>
      </xdr:sp>
      <xdr:sp macro="" textlink="">
        <xdr:nvSpPr>
          <xdr:cNvPr id="172" name="ZoneTexte 17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 txBox="1"/>
        </xdr:nvSpPr>
        <xdr:spPr>
          <a:xfrm>
            <a:off x="21147880" y="647875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15</a:t>
            </a:r>
          </a:p>
        </xdr:txBody>
      </xdr:sp>
      <xdr:sp macro="" textlink="">
        <xdr:nvSpPr>
          <xdr:cNvPr id="173" name="ZoneTexte 172">
            <a:extLst>
              <a:ext uri="{FF2B5EF4-FFF2-40B4-BE49-F238E27FC236}">
                <a16:creationId xmlns:a16="http://schemas.microsoft.com/office/drawing/2014/main" id="{00000000-0008-0000-0300-0000AD000000}"/>
              </a:ext>
            </a:extLst>
          </xdr:cNvPr>
          <xdr:cNvSpPr txBox="1"/>
        </xdr:nvSpPr>
        <xdr:spPr>
          <a:xfrm>
            <a:off x="21162166" y="57358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13</a:t>
            </a:r>
          </a:p>
        </xdr:txBody>
      </xdr:sp>
      <xdr:pic>
        <xdr:nvPicPr>
          <xdr:cNvPr id="199" name="Image 198">
            <a:extLst>
              <a:ext uri="{FF2B5EF4-FFF2-40B4-BE49-F238E27FC236}">
                <a16:creationId xmlns:a16="http://schemas.microsoft.com/office/drawing/2014/main" id="{00000000-0008-0000-0300-0000C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976175" y="6897086"/>
            <a:ext cx="2207421" cy="895864"/>
          </a:xfrm>
          <a:prstGeom prst="rect">
            <a:avLst/>
          </a:prstGeom>
        </xdr:spPr>
      </xdr:pic>
      <xdr:sp macro="" textlink="$I$16">
        <xdr:nvSpPr>
          <xdr:cNvPr id="200" name="ZoneTexte 199">
            <a:extLst>
              <a:ext uri="{FF2B5EF4-FFF2-40B4-BE49-F238E27FC236}">
                <a16:creationId xmlns:a16="http://schemas.microsoft.com/office/drawing/2014/main" id="{00000000-0008-0000-0300-0000C8000000}"/>
              </a:ext>
            </a:extLst>
          </xdr:cNvPr>
          <xdr:cNvSpPr txBox="1"/>
        </xdr:nvSpPr>
        <xdr:spPr>
          <a:xfrm>
            <a:off x="19702466" y="7329553"/>
            <a:ext cx="828198" cy="272607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6A8DFE7E-84AB-45E5-90A7-D7BCE6222D72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7 h 06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2" name="ZoneTexte 201">
            <a:extLst>
              <a:ext uri="{FF2B5EF4-FFF2-40B4-BE49-F238E27FC236}">
                <a16:creationId xmlns:a16="http://schemas.microsoft.com/office/drawing/2014/main" id="{00000000-0008-0000-0300-0000CA000000}"/>
              </a:ext>
            </a:extLst>
          </xdr:cNvPr>
          <xdr:cNvSpPr txBox="1"/>
        </xdr:nvSpPr>
        <xdr:spPr>
          <a:xfrm>
            <a:off x="20776408" y="511554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11</a:t>
            </a:r>
          </a:p>
        </xdr:txBody>
      </xdr:sp>
      <xdr:sp macro="" textlink="">
        <xdr:nvSpPr>
          <xdr:cNvPr id="203" name="ZoneTexte 202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SpPr txBox="1"/>
        </xdr:nvSpPr>
        <xdr:spPr>
          <a:xfrm>
            <a:off x="20819270" y="702688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17</a:t>
            </a:r>
          </a:p>
        </xdr:txBody>
      </xdr:sp>
      <xdr:sp macro="" textlink="">
        <xdr:nvSpPr>
          <xdr:cNvPr id="204" name="ZoneTexte 203">
            <a:extLst>
              <a:ext uri="{FF2B5EF4-FFF2-40B4-BE49-F238E27FC236}">
                <a16:creationId xmlns:a16="http://schemas.microsoft.com/office/drawing/2014/main" id="{00000000-0008-0000-0300-0000CC000000}"/>
              </a:ext>
            </a:extLst>
          </xdr:cNvPr>
          <xdr:cNvSpPr txBox="1"/>
        </xdr:nvSpPr>
        <xdr:spPr>
          <a:xfrm>
            <a:off x="19054798" y="7034116"/>
            <a:ext cx="242888" cy="230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0</a:t>
            </a:r>
          </a:p>
        </xdr:txBody>
      </xdr:sp>
      <xdr:pic>
        <xdr:nvPicPr>
          <xdr:cNvPr id="205" name="Image 204">
            <a:extLst>
              <a:ext uri="{FF2B5EF4-FFF2-40B4-BE49-F238E27FC236}">
                <a16:creationId xmlns:a16="http://schemas.microsoft.com/office/drawing/2014/main" id="{00000000-0008-0000-0300-0000C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411925" y="5553077"/>
            <a:ext cx="1304776" cy="126830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257176</xdr:colOff>
      <xdr:row>16</xdr:row>
      <xdr:rowOff>209551</xdr:rowOff>
    </xdr:from>
    <xdr:to>
      <xdr:col>11</xdr:col>
      <xdr:colOff>619126</xdr:colOff>
      <xdr:row>16</xdr:row>
      <xdr:rowOff>409575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10763251" y="6038851"/>
          <a:ext cx="1028700" cy="200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Heures de soleil</a:t>
          </a:r>
        </a:p>
      </xdr:txBody>
    </xdr:sp>
    <xdr:clientData/>
  </xdr:twoCellAnchor>
  <xdr:twoCellAnchor>
    <xdr:from>
      <xdr:col>10</xdr:col>
      <xdr:colOff>342900</xdr:colOff>
      <xdr:row>7</xdr:row>
      <xdr:rowOff>209549</xdr:rowOff>
    </xdr:from>
    <xdr:to>
      <xdr:col>11</xdr:col>
      <xdr:colOff>495299</xdr:colOff>
      <xdr:row>8</xdr:row>
      <xdr:rowOff>19049</xdr:rowOff>
    </xdr:to>
    <xdr:sp macro="" textlink="">
      <xdr:nvSpPr>
        <xdr:cNvPr id="207" name="ZoneTexte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 txBox="1"/>
      </xdr:nvSpPr>
      <xdr:spPr>
        <a:xfrm>
          <a:off x="11591925" y="2524124"/>
          <a:ext cx="91439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Pressions</a:t>
          </a:r>
        </a:p>
      </xdr:txBody>
    </xdr:sp>
    <xdr:clientData/>
  </xdr:twoCellAnchor>
  <xdr:twoCellAnchor>
    <xdr:from>
      <xdr:col>3</xdr:col>
      <xdr:colOff>1181100</xdr:colOff>
      <xdr:row>15</xdr:row>
      <xdr:rowOff>200025</xdr:rowOff>
    </xdr:from>
    <xdr:to>
      <xdr:col>3</xdr:col>
      <xdr:colOff>1590675</xdr:colOff>
      <xdr:row>16</xdr:row>
      <xdr:rowOff>104775</xdr:rowOff>
    </xdr:to>
    <xdr:sp macro="" textlink="">
      <xdr:nvSpPr>
        <xdr:cNvPr id="75" name="Cylindre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2200275" y="5619750"/>
          <a:ext cx="409575" cy="314325"/>
        </a:xfrm>
        <a:prstGeom prst="can">
          <a:avLst/>
        </a:prstGeom>
        <a:solidFill>
          <a:srgbClr val="32DCB4">
            <a:alpha val="40000"/>
          </a:srgbClr>
        </a:solidFill>
        <a:ln w="3175" cmpd="sng">
          <a:solidFill>
            <a:srgbClr val="00B050"/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352425</xdr:colOff>
      <xdr:row>4</xdr:row>
      <xdr:rowOff>238125</xdr:rowOff>
    </xdr:from>
    <xdr:to>
      <xdr:col>3</xdr:col>
      <xdr:colOff>2505075</xdr:colOff>
      <xdr:row>5</xdr:row>
      <xdr:rowOff>381000</xdr:rowOff>
    </xdr:to>
    <xdr:sp macro="" textlink="">
      <xdr:nvSpPr>
        <xdr:cNvPr id="76" name="Organigramme : Disque magnétique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1371600" y="1133475"/>
          <a:ext cx="2152650" cy="657225"/>
        </a:xfrm>
        <a:prstGeom prst="flowChartMagneticDisk">
          <a:avLst/>
        </a:prstGeom>
        <a:solidFill>
          <a:srgbClr val="32DCB4">
            <a:alpha val="40000"/>
          </a:srgbClr>
        </a:soli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38100</xdr:rowOff>
        </xdr:from>
        <xdr:to>
          <xdr:col>14</xdr:col>
          <xdr:colOff>723900</xdr:colOff>
          <xdr:row>3</xdr:row>
          <xdr:rowOff>66675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3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99440</xdr:colOff>
      <xdr:row>23</xdr:row>
      <xdr:rowOff>114159</xdr:rowOff>
    </xdr:from>
    <xdr:to>
      <xdr:col>5</xdr:col>
      <xdr:colOff>298639</xdr:colOff>
      <xdr:row>38</xdr:row>
      <xdr:rowOff>136659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3614165" y="4495659"/>
          <a:ext cx="2885249" cy="2880000"/>
          <a:chOff x="8395361" y="4524375"/>
          <a:chExt cx="3129894" cy="2880000"/>
        </a:xfrm>
      </xdr:grpSpPr>
      <xdr:grpSp>
        <xdr:nvGrpSpPr>
          <xdr:cNvPr id="86" name="Groupe 85">
            <a:extLst>
              <a:ext uri="{FF2B5EF4-FFF2-40B4-BE49-F238E27FC236}">
                <a16:creationId xmlns:a16="http://schemas.microsoft.com/office/drawing/2014/main" id="{00000000-0008-0000-0400-000056000000}"/>
              </a:ext>
            </a:extLst>
          </xdr:cNvPr>
          <xdr:cNvGrpSpPr>
            <a:grpSpLocks/>
          </xdr:cNvGrpSpPr>
        </xdr:nvGrpSpPr>
        <xdr:grpSpPr>
          <a:xfrm>
            <a:off x="8395361" y="4524375"/>
            <a:ext cx="3129894" cy="2880000"/>
            <a:chOff x="19405650" y="214311"/>
            <a:chExt cx="3462849" cy="3499227"/>
          </a:xfrm>
        </xdr:grpSpPr>
        <xdr:pic>
          <xdr:nvPicPr>
            <xdr:cNvPr id="87" name="Image 86">
              <a:extLst>
                <a:ext uri="{FF2B5EF4-FFF2-40B4-BE49-F238E27FC236}">
                  <a16:creationId xmlns:a16="http://schemas.microsoft.com/office/drawing/2014/main" id="{00000000-0008-0000-0400-00005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411950" y="214311"/>
              <a:ext cx="3456439" cy="3456439"/>
            </a:xfrm>
            <a:prstGeom prst="rect">
              <a:avLst/>
            </a:prstGeom>
          </xdr:spPr>
        </xdr:pic>
        <xdr:grpSp>
          <xdr:nvGrpSpPr>
            <xdr:cNvPr id="88" name="Groupe 87">
              <a:extLst>
                <a:ext uri="{FF2B5EF4-FFF2-40B4-BE49-F238E27FC236}">
                  <a16:creationId xmlns:a16="http://schemas.microsoft.com/office/drawing/2014/main" id="{00000000-0008-0000-0400-000058000000}"/>
                </a:ext>
              </a:extLst>
            </xdr:cNvPr>
            <xdr:cNvGrpSpPr/>
          </xdr:nvGrpSpPr>
          <xdr:grpSpPr>
            <a:xfrm>
              <a:off x="19405650" y="284407"/>
              <a:ext cx="3462849" cy="3429131"/>
              <a:chOff x="19405650" y="284407"/>
              <a:chExt cx="3462849" cy="3429131"/>
            </a:xfrm>
          </xdr:grpSpPr>
          <xdr:graphicFrame macro="">
            <xdr:nvGraphicFramePr>
              <xdr:cNvPr id="89" name="Graphique 88">
                <a:extLst>
                  <a:ext uri="{FF2B5EF4-FFF2-40B4-BE49-F238E27FC236}">
                    <a16:creationId xmlns:a16="http://schemas.microsoft.com/office/drawing/2014/main" id="{00000000-0008-0000-0400-000059000000}"/>
                  </a:ext>
                </a:extLst>
              </xdr:cNvPr>
              <xdr:cNvGraphicFramePr>
                <a:graphicFrameLocks noChangeAspect="1"/>
              </xdr:cNvGraphicFramePr>
            </xdr:nvGraphicFramePr>
            <xdr:xfrm>
              <a:off x="19405650" y="284407"/>
              <a:ext cx="3407764" cy="336724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pSp>
            <xdr:nvGrpSpPr>
              <xdr:cNvPr id="90" name="Groupe 89">
                <a:extLst>
                  <a:ext uri="{FF2B5EF4-FFF2-40B4-BE49-F238E27FC236}">
                    <a16:creationId xmlns:a16="http://schemas.microsoft.com/office/drawing/2014/main" id="{00000000-0008-0000-0400-00005A000000}"/>
                  </a:ext>
                </a:extLst>
              </xdr:cNvPr>
              <xdr:cNvGrpSpPr/>
            </xdr:nvGrpSpPr>
            <xdr:grpSpPr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92" name="Connecteur droit 91">
                  <a:extLst>
                    <a:ext uri="{FF2B5EF4-FFF2-40B4-BE49-F238E27FC236}">
                      <a16:creationId xmlns:a16="http://schemas.microsoft.com/office/drawing/2014/main" id="{00000000-0008-0000-0400-00005C000000}"/>
                    </a:ext>
                  </a:extLst>
                </xdr:cNvPr>
                <xdr:cNvCxnSpPr/>
              </xdr:nvCxnSpPr>
              <xdr:spPr>
                <a:xfrm rot="10260000" flipV="1">
                  <a:off x="20964524" y="7905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3" name="ZoneTexte 92">
                  <a:extLst>
                    <a:ext uri="{FF2B5EF4-FFF2-40B4-BE49-F238E27FC236}">
                      <a16:creationId xmlns:a16="http://schemas.microsoft.com/office/drawing/2014/main" id="{00000000-0008-0000-0400-00005D000000}"/>
                    </a:ext>
                  </a:extLst>
                </xdr:cNvPr>
                <xdr:cNvSpPr txBox="1"/>
              </xdr:nvSpPr>
              <xdr:spPr>
                <a:xfrm>
                  <a:off x="21783335" y="288304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94" name="Ellipse 93">
                  <a:extLst>
                    <a:ext uri="{FF2B5EF4-FFF2-40B4-BE49-F238E27FC236}">
                      <a16:creationId xmlns:a16="http://schemas.microsoft.com/office/drawing/2014/main" id="{00000000-0008-0000-0400-00005E000000}"/>
                    </a:ext>
                  </a:extLst>
                </xdr:cNvPr>
                <xdr:cNvSpPr>
                  <a:spLocks noChangeAspect="1"/>
                </xdr:cNvSpPr>
              </xdr:nvSpPr>
              <xdr:spPr>
                <a:xfrm>
                  <a:off x="19964400" y="771526"/>
                  <a:ext cx="2340000" cy="2340000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cxnSp macro="">
              <xdr:nvCxnSpPr>
                <xdr:cNvPr id="95" name="Connecteur droit 94">
                  <a:extLst>
                    <a:ext uri="{FF2B5EF4-FFF2-40B4-BE49-F238E27FC236}">
                      <a16:creationId xmlns:a16="http://schemas.microsoft.com/office/drawing/2014/main" id="{00000000-0008-0000-0400-00005F000000}"/>
                    </a:ext>
                  </a:extLst>
                </xdr:cNvPr>
                <xdr:cNvCxnSpPr/>
              </xdr:nvCxnSpPr>
              <xdr:spPr>
                <a:xfrm rot="2100000" flipV="1">
                  <a:off x="20512087" y="2767011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6" name="ZoneTexte 95">
                  <a:extLst>
                    <a:ext uri="{FF2B5EF4-FFF2-40B4-BE49-F238E27FC236}">
                      <a16:creationId xmlns:a16="http://schemas.microsoft.com/office/drawing/2014/main" id="{00000000-0008-0000-0400-000060000000}"/>
                    </a:ext>
                  </a:extLst>
                </xdr:cNvPr>
                <xdr:cNvSpPr txBox="1"/>
              </xdr:nvSpPr>
              <xdr:spPr>
                <a:xfrm>
                  <a:off x="20259682" y="2828925"/>
                  <a:ext cx="21907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97" name="Connecteur droit 96">
                  <a:extLst>
                    <a:ext uri="{FF2B5EF4-FFF2-40B4-BE49-F238E27FC236}">
                      <a16:creationId xmlns:a16="http://schemas.microsoft.com/office/drawing/2014/main" id="{00000000-0008-0000-0400-000061000000}"/>
                    </a:ext>
                  </a:extLst>
                </xdr:cNvPr>
                <xdr:cNvCxnSpPr/>
              </xdr:nvCxnSpPr>
              <xdr:spPr>
                <a:xfrm rot="3180000" flipV="1">
                  <a:off x="20240625" y="259556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8" name="ZoneTexte 97">
                  <a:extLst>
                    <a:ext uri="{FF2B5EF4-FFF2-40B4-BE49-F238E27FC236}">
                      <a16:creationId xmlns:a16="http://schemas.microsoft.com/office/drawing/2014/main" id="{00000000-0008-0000-0400-000062000000}"/>
                    </a:ext>
                  </a:extLst>
                </xdr:cNvPr>
                <xdr:cNvSpPr txBox="1"/>
              </xdr:nvSpPr>
              <xdr:spPr>
                <a:xfrm>
                  <a:off x="19858947" y="2660510"/>
                  <a:ext cx="451036" cy="1423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99" name="Connecteur droit 98">
                  <a:extLst>
                    <a:ext uri="{FF2B5EF4-FFF2-40B4-BE49-F238E27FC236}">
                      <a16:creationId xmlns:a16="http://schemas.microsoft.com/office/drawing/2014/main" id="{00000000-0008-0000-0400-000063000000}"/>
                    </a:ext>
                  </a:extLst>
                </xdr:cNvPr>
                <xdr:cNvCxnSpPr/>
              </xdr:nvCxnSpPr>
              <xdr:spPr>
                <a:xfrm rot="4200000" flipV="1">
                  <a:off x="20107274" y="2262189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0" name="ZoneTexte 99">
                  <a:extLst>
                    <a:ext uri="{FF2B5EF4-FFF2-40B4-BE49-F238E27FC236}">
                      <a16:creationId xmlns:a16="http://schemas.microsoft.com/office/drawing/2014/main" id="{00000000-0008-0000-0400-000064000000}"/>
                    </a:ext>
                  </a:extLst>
                </xdr:cNvPr>
                <xdr:cNvSpPr txBox="1"/>
              </xdr:nvSpPr>
              <xdr:spPr>
                <a:xfrm>
                  <a:off x="19618690" y="1955202"/>
                  <a:ext cx="386461" cy="1355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101" name="ZoneTexte 100">
                  <a:extLst>
                    <a:ext uri="{FF2B5EF4-FFF2-40B4-BE49-F238E27FC236}">
                      <a16:creationId xmlns:a16="http://schemas.microsoft.com/office/drawing/2014/main" id="{00000000-0008-0000-0400-000065000000}"/>
                    </a:ext>
                  </a:extLst>
                </xdr:cNvPr>
                <xdr:cNvSpPr txBox="1"/>
              </xdr:nvSpPr>
              <xdr:spPr>
                <a:xfrm>
                  <a:off x="19670738" y="2333626"/>
                  <a:ext cx="413241" cy="13656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102" name="Connecteur droit 101">
                  <a:extLst>
                    <a:ext uri="{FF2B5EF4-FFF2-40B4-BE49-F238E27FC236}">
                      <a16:creationId xmlns:a16="http://schemas.microsoft.com/office/drawing/2014/main" id="{00000000-0008-0000-0400-000066000000}"/>
                    </a:ext>
                  </a:extLst>
                </xdr:cNvPr>
                <xdr:cNvCxnSpPr/>
              </xdr:nvCxnSpPr>
              <xdr:spPr>
                <a:xfrm rot="5160000" flipV="1">
                  <a:off x="20012023" y="1985960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3" name="ZoneTexte 102">
                  <a:extLst>
                    <a:ext uri="{FF2B5EF4-FFF2-40B4-BE49-F238E27FC236}">
                      <a16:creationId xmlns:a16="http://schemas.microsoft.com/office/drawing/2014/main" id="{00000000-0008-0000-0400-000067000000}"/>
                    </a:ext>
                  </a:extLst>
                </xdr:cNvPr>
                <xdr:cNvSpPr txBox="1"/>
              </xdr:nvSpPr>
              <xdr:spPr>
                <a:xfrm>
                  <a:off x="19609937" y="1571625"/>
                  <a:ext cx="464312" cy="15077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04" name="Connecteur droit 103">
                  <a:extLst>
                    <a:ext uri="{FF2B5EF4-FFF2-40B4-BE49-F238E27FC236}">
                      <a16:creationId xmlns:a16="http://schemas.microsoft.com/office/drawing/2014/main" id="{00000000-0008-0000-0400-000068000000}"/>
                    </a:ext>
                  </a:extLst>
                </xdr:cNvPr>
                <xdr:cNvCxnSpPr/>
              </xdr:nvCxnSpPr>
              <xdr:spPr>
                <a:xfrm rot="6240000" flipV="1">
                  <a:off x="20078700" y="16287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5" name="Connecteur droit 104">
                  <a:extLst>
                    <a:ext uri="{FF2B5EF4-FFF2-40B4-BE49-F238E27FC236}">
                      <a16:creationId xmlns:a16="http://schemas.microsoft.com/office/drawing/2014/main" id="{00000000-0008-0000-0400-000069000000}"/>
                    </a:ext>
                  </a:extLst>
                </xdr:cNvPr>
                <xdr:cNvCxnSpPr/>
              </xdr:nvCxnSpPr>
              <xdr:spPr>
                <a:xfrm rot="7200000" flipV="1">
                  <a:off x="20154898" y="1347787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6" name="ZoneTexte 105">
                  <a:extLst>
                    <a:ext uri="{FF2B5EF4-FFF2-40B4-BE49-F238E27FC236}">
                      <a16:creationId xmlns:a16="http://schemas.microsoft.com/office/drawing/2014/main" id="{00000000-0008-0000-0400-00006A000000}"/>
                    </a:ext>
                  </a:extLst>
                </xdr:cNvPr>
                <xdr:cNvSpPr txBox="1"/>
              </xdr:nvSpPr>
              <xdr:spPr>
                <a:xfrm>
                  <a:off x="19743287" y="1219201"/>
                  <a:ext cx="465668" cy="1543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07" name="Connecteur droit 106">
                  <a:extLst>
                    <a:ext uri="{FF2B5EF4-FFF2-40B4-BE49-F238E27FC236}">
                      <a16:creationId xmlns:a16="http://schemas.microsoft.com/office/drawing/2014/main" id="{00000000-0008-0000-0400-00006B000000}"/>
                    </a:ext>
                  </a:extLst>
                </xdr:cNvPr>
                <xdr:cNvCxnSpPr/>
              </xdr:nvCxnSpPr>
              <xdr:spPr>
                <a:xfrm rot="8220000" flipV="1">
                  <a:off x="20378738" y="108108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8" name="ZoneTexte 107">
                  <a:extLst>
                    <a:ext uri="{FF2B5EF4-FFF2-40B4-BE49-F238E27FC236}">
                      <a16:creationId xmlns:a16="http://schemas.microsoft.com/office/drawing/2014/main" id="{00000000-0008-0000-0400-00006C000000}"/>
                    </a:ext>
                  </a:extLst>
                </xdr:cNvPr>
                <xdr:cNvSpPr txBox="1"/>
              </xdr:nvSpPr>
              <xdr:spPr>
                <a:xfrm>
                  <a:off x="19990936" y="91440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09" name="Connecteur droit 108">
                  <a:extLst>
                    <a:ext uri="{FF2B5EF4-FFF2-40B4-BE49-F238E27FC236}">
                      <a16:creationId xmlns:a16="http://schemas.microsoft.com/office/drawing/2014/main" id="{00000000-0008-0000-0400-00006D000000}"/>
                    </a:ext>
                  </a:extLst>
                </xdr:cNvPr>
                <xdr:cNvCxnSpPr/>
              </xdr:nvCxnSpPr>
              <xdr:spPr>
                <a:xfrm rot="9240000" flipV="1">
                  <a:off x="20635913" y="885826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0" name="ZoneTexte 109">
                  <a:extLst>
                    <a:ext uri="{FF2B5EF4-FFF2-40B4-BE49-F238E27FC236}">
                      <a16:creationId xmlns:a16="http://schemas.microsoft.com/office/drawing/2014/main" id="{00000000-0008-0000-0400-00006E000000}"/>
                    </a:ext>
                  </a:extLst>
                </xdr:cNvPr>
                <xdr:cNvSpPr txBox="1"/>
              </xdr:nvSpPr>
              <xdr:spPr>
                <a:xfrm>
                  <a:off x="20337237" y="690563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11" name="ZoneTexte 110">
                  <a:extLst>
                    <a:ext uri="{FF2B5EF4-FFF2-40B4-BE49-F238E27FC236}">
                      <a16:creationId xmlns:a16="http://schemas.microsoft.com/office/drawing/2014/main" id="{00000000-0008-0000-0400-00006F000000}"/>
                    </a:ext>
                  </a:extLst>
                </xdr:cNvPr>
                <xdr:cNvSpPr txBox="1"/>
              </xdr:nvSpPr>
              <xdr:spPr>
                <a:xfrm>
                  <a:off x="20716876" y="56327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12" name="Connecteur droit 111">
                  <a:extLst>
                    <a:ext uri="{FF2B5EF4-FFF2-40B4-BE49-F238E27FC236}">
                      <a16:creationId xmlns:a16="http://schemas.microsoft.com/office/drawing/2014/main" id="{00000000-0008-0000-0400-000070000000}"/>
                    </a:ext>
                  </a:extLst>
                </xdr:cNvPr>
                <xdr:cNvCxnSpPr/>
              </xdr:nvCxnSpPr>
              <xdr:spPr>
                <a:xfrm rot="19380000" flipV="1">
                  <a:off x="21745569" y="2776540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" name="Connecteur droit 112">
                  <a:extLst>
                    <a:ext uri="{FF2B5EF4-FFF2-40B4-BE49-F238E27FC236}">
                      <a16:creationId xmlns:a16="http://schemas.microsoft.com/office/drawing/2014/main" id="{00000000-0008-0000-0400-000071000000}"/>
                    </a:ext>
                  </a:extLst>
                </xdr:cNvPr>
                <xdr:cNvCxnSpPr/>
              </xdr:nvCxnSpPr>
              <xdr:spPr>
                <a:xfrm rot="11220000" flipV="1">
                  <a:off x="21278849" y="78581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4" name="ZoneTexte 113">
                  <a:extLst>
                    <a:ext uri="{FF2B5EF4-FFF2-40B4-BE49-F238E27FC236}">
                      <a16:creationId xmlns:a16="http://schemas.microsoft.com/office/drawing/2014/main" id="{00000000-0008-0000-0400-000072000000}"/>
                    </a:ext>
                  </a:extLst>
                </xdr:cNvPr>
                <xdr:cNvSpPr txBox="1"/>
              </xdr:nvSpPr>
              <xdr:spPr>
                <a:xfrm>
                  <a:off x="21097874" y="56500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15" name="Connecteur droit 114">
                  <a:extLst>
                    <a:ext uri="{FF2B5EF4-FFF2-40B4-BE49-F238E27FC236}">
                      <a16:creationId xmlns:a16="http://schemas.microsoft.com/office/drawing/2014/main" id="{00000000-0008-0000-0400-000073000000}"/>
                    </a:ext>
                  </a:extLst>
                </xdr:cNvPr>
                <xdr:cNvCxnSpPr/>
              </xdr:nvCxnSpPr>
              <xdr:spPr>
                <a:xfrm rot="12240000" flipV="1">
                  <a:off x="21593175" y="87153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6" name="ZoneTexte 115">
                  <a:extLst>
                    <a:ext uri="{FF2B5EF4-FFF2-40B4-BE49-F238E27FC236}">
                      <a16:creationId xmlns:a16="http://schemas.microsoft.com/office/drawing/2014/main" id="{00000000-0008-0000-0400-000074000000}"/>
                    </a:ext>
                  </a:extLst>
                </xdr:cNvPr>
                <xdr:cNvSpPr txBox="1"/>
              </xdr:nvSpPr>
              <xdr:spPr>
                <a:xfrm>
                  <a:off x="21465950" y="66978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17" name="Connecteur droit 116">
                  <a:extLst>
                    <a:ext uri="{FF2B5EF4-FFF2-40B4-BE49-F238E27FC236}">
                      <a16:creationId xmlns:a16="http://schemas.microsoft.com/office/drawing/2014/main" id="{00000000-0008-0000-0400-000075000000}"/>
                    </a:ext>
                  </a:extLst>
                </xdr:cNvPr>
                <xdr:cNvCxnSpPr/>
              </xdr:nvCxnSpPr>
              <xdr:spPr>
                <a:xfrm rot="13260000" flipV="1">
                  <a:off x="21888450" y="1066799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8" name="ZoneTexte 117">
                  <a:extLst>
                    <a:ext uri="{FF2B5EF4-FFF2-40B4-BE49-F238E27FC236}">
                      <a16:creationId xmlns:a16="http://schemas.microsoft.com/office/drawing/2014/main" id="{00000000-0008-0000-0400-000076000000}"/>
                    </a:ext>
                  </a:extLst>
                </xdr:cNvPr>
                <xdr:cNvSpPr txBox="1"/>
              </xdr:nvSpPr>
              <xdr:spPr>
                <a:xfrm>
                  <a:off x="21818711" y="89059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19" name="Connecteur droit 118">
                  <a:extLst>
                    <a:ext uri="{FF2B5EF4-FFF2-40B4-BE49-F238E27FC236}">
                      <a16:creationId xmlns:a16="http://schemas.microsoft.com/office/drawing/2014/main" id="{00000000-0008-0000-0400-000077000000}"/>
                    </a:ext>
                  </a:extLst>
                </xdr:cNvPr>
                <xdr:cNvCxnSpPr/>
              </xdr:nvCxnSpPr>
              <xdr:spPr>
                <a:xfrm rot="14280000" flipV="1">
                  <a:off x="22069425" y="130968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0" name="ZoneTexte 119">
                  <a:extLst>
                    <a:ext uri="{FF2B5EF4-FFF2-40B4-BE49-F238E27FC236}">
                      <a16:creationId xmlns:a16="http://schemas.microsoft.com/office/drawing/2014/main" id="{00000000-0008-0000-0400-000078000000}"/>
                    </a:ext>
                  </a:extLst>
                </xdr:cNvPr>
                <xdr:cNvSpPr txBox="1"/>
              </xdr:nvSpPr>
              <xdr:spPr>
                <a:xfrm>
                  <a:off x="22048674" y="119062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21" name="Connecteur droit 120">
                  <a:extLst>
                    <a:ext uri="{FF2B5EF4-FFF2-40B4-BE49-F238E27FC236}">
                      <a16:creationId xmlns:a16="http://schemas.microsoft.com/office/drawing/2014/main" id="{00000000-0008-0000-0400-000079000000}"/>
                    </a:ext>
                  </a:extLst>
                </xdr:cNvPr>
                <xdr:cNvCxnSpPr/>
              </xdr:nvCxnSpPr>
              <xdr:spPr>
                <a:xfrm rot="15300000" flipV="1">
                  <a:off x="22231352" y="1628775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2" name="ZoneTexte 121">
                  <a:extLst>
                    <a:ext uri="{FF2B5EF4-FFF2-40B4-BE49-F238E27FC236}">
                      <a16:creationId xmlns:a16="http://schemas.microsoft.com/office/drawing/2014/main" id="{00000000-0008-0000-0400-00007A000000}"/>
                    </a:ext>
                  </a:extLst>
                </xdr:cNvPr>
                <xdr:cNvSpPr txBox="1"/>
              </xdr:nvSpPr>
              <xdr:spPr>
                <a:xfrm>
                  <a:off x="22212300" y="1552575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23" name="Connecteur droit 122">
                  <a:extLst>
                    <a:ext uri="{FF2B5EF4-FFF2-40B4-BE49-F238E27FC236}">
                      <a16:creationId xmlns:a16="http://schemas.microsoft.com/office/drawing/2014/main" id="{00000000-0008-0000-0400-00007B000000}"/>
                    </a:ext>
                  </a:extLst>
                </xdr:cNvPr>
                <xdr:cNvCxnSpPr/>
              </xdr:nvCxnSpPr>
              <xdr:spPr>
                <a:xfrm rot="16380000" flipV="1">
                  <a:off x="22236113" y="193833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4" name="ZoneTexte 123">
                  <a:extLst>
                    <a:ext uri="{FF2B5EF4-FFF2-40B4-BE49-F238E27FC236}">
                      <a16:creationId xmlns:a16="http://schemas.microsoft.com/office/drawing/2014/main" id="{00000000-0008-0000-0400-00007C000000}"/>
                    </a:ext>
                  </a:extLst>
                </xdr:cNvPr>
                <xdr:cNvSpPr txBox="1"/>
              </xdr:nvSpPr>
              <xdr:spPr>
                <a:xfrm>
                  <a:off x="22239176" y="196215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25" name="Connecteur droit 124">
                  <a:extLst>
                    <a:ext uri="{FF2B5EF4-FFF2-40B4-BE49-F238E27FC236}">
                      <a16:creationId xmlns:a16="http://schemas.microsoft.com/office/drawing/2014/main" id="{00000000-0008-0000-0400-00007D000000}"/>
                    </a:ext>
                  </a:extLst>
                </xdr:cNvPr>
                <xdr:cNvCxnSpPr/>
              </xdr:nvCxnSpPr>
              <xdr:spPr>
                <a:xfrm rot="17340000" flipV="1">
                  <a:off x="22193250" y="2290763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6" name="ZoneTexte 125">
                  <a:extLst>
                    <a:ext uri="{FF2B5EF4-FFF2-40B4-BE49-F238E27FC236}">
                      <a16:creationId xmlns:a16="http://schemas.microsoft.com/office/drawing/2014/main" id="{00000000-0008-0000-0400-00007E000000}"/>
                    </a:ext>
                  </a:extLst>
                </xdr:cNvPr>
                <xdr:cNvSpPr txBox="1"/>
              </xdr:nvSpPr>
              <xdr:spPr>
                <a:xfrm>
                  <a:off x="22172500" y="231933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27" name="Connecteur droit 126">
                  <a:extLst>
                    <a:ext uri="{FF2B5EF4-FFF2-40B4-BE49-F238E27FC236}">
                      <a16:creationId xmlns:a16="http://schemas.microsoft.com/office/drawing/2014/main" id="{00000000-0008-0000-0400-00007F000000}"/>
                    </a:ext>
                  </a:extLst>
                </xdr:cNvPr>
                <xdr:cNvCxnSpPr/>
              </xdr:nvCxnSpPr>
              <xdr:spPr>
                <a:xfrm rot="18360000" flipV="1">
                  <a:off x="22012275" y="2519364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8" name="ZoneTexte 127">
                  <a:extLst>
                    <a:ext uri="{FF2B5EF4-FFF2-40B4-BE49-F238E27FC236}">
                      <a16:creationId xmlns:a16="http://schemas.microsoft.com/office/drawing/2014/main" id="{00000000-0008-0000-0400-000080000000}"/>
                    </a:ext>
                  </a:extLst>
                </xdr:cNvPr>
                <xdr:cNvSpPr txBox="1"/>
              </xdr:nvSpPr>
              <xdr:spPr>
                <a:xfrm>
                  <a:off x="21959548" y="266699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91" name="Image 90">
                <a:extLst>
                  <a:ext uri="{FF2B5EF4-FFF2-40B4-BE49-F238E27FC236}">
                    <a16:creationId xmlns:a16="http://schemas.microsoft.com/office/drawing/2014/main" id="{00000000-0008-0000-0400-00005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413312" y="2697311"/>
                <a:ext cx="3455187" cy="1016227"/>
              </a:xfrm>
              <a:prstGeom prst="rect">
                <a:avLst/>
              </a:prstGeom>
            </xdr:spPr>
          </xdr:pic>
        </xdr:grpSp>
      </xdr:grpSp>
      <xdr:sp macro="" textlink="$C$58">
        <xdr:nvSpPr>
          <xdr:cNvPr id="130" name="ZoneTexte 129">
            <a:extLst>
              <a:ext uri="{FF2B5EF4-FFF2-40B4-BE49-F238E27FC236}">
                <a16:creationId xmlns:a16="http://schemas.microsoft.com/office/drawing/2014/main" id="{00000000-0008-0000-0400-000082000000}"/>
              </a:ext>
            </a:extLst>
          </xdr:cNvPr>
          <xdr:cNvSpPr txBox="1"/>
        </xdr:nvSpPr>
        <xdr:spPr>
          <a:xfrm>
            <a:off x="9429750" y="6877050"/>
            <a:ext cx="981075" cy="272451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6DE5F57-8952-4079-80F4-573F472DD17F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39 h 48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pic>
        <xdr:nvPicPr>
          <xdr:cNvPr id="132" name="Image 131">
            <a:extLst>
              <a:ext uri="{FF2B5EF4-FFF2-40B4-BE49-F238E27FC236}">
                <a16:creationId xmlns:a16="http://schemas.microsoft.com/office/drawing/2014/main" id="{00000000-0008-0000-0400-00008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72416" y="5400676"/>
            <a:ext cx="1133660" cy="1105948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123825</xdr:colOff>
      <xdr:row>3</xdr:row>
      <xdr:rowOff>57150</xdr:rowOff>
    </xdr:from>
    <xdr:to>
      <xdr:col>5</xdr:col>
      <xdr:colOff>317775</xdr:colOff>
      <xdr:row>18</xdr:row>
      <xdr:rowOff>79650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3638550" y="628650"/>
          <a:ext cx="2880000" cy="2880000"/>
          <a:chOff x="809625" y="571500"/>
          <a:chExt cx="2952000" cy="2880000"/>
        </a:xfrm>
      </xdr:grpSpPr>
      <xdr:graphicFrame macro="">
        <xdr:nvGraphicFramePr>
          <xdr:cNvPr id="11" name="Graphiqu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$D$11">
        <xdr:nvSpPr>
          <xdr:cNvPr id="12" name="Ellipse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D5179B1-1BB9-4393-804E-167E3701C1BD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3 Jours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6</xdr:col>
      <xdr:colOff>152400</xdr:colOff>
      <xdr:row>3</xdr:row>
      <xdr:rowOff>57150</xdr:rowOff>
    </xdr:from>
    <xdr:to>
      <xdr:col>7</xdr:col>
      <xdr:colOff>355875</xdr:colOff>
      <xdr:row>18</xdr:row>
      <xdr:rowOff>79650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6915150" y="628650"/>
          <a:ext cx="2880000" cy="2880000"/>
          <a:chOff x="809625" y="571500"/>
          <a:chExt cx="2952000" cy="2880000"/>
        </a:xfrm>
      </xdr:grpSpPr>
      <xdr:graphicFrame macro="">
        <xdr:nvGraphicFramePr>
          <xdr:cNvPr id="14" name="Graphiqu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$F$11">
        <xdr:nvSpPr>
          <xdr:cNvPr id="15" name="Ellipse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2BF0BEF-8B70-434D-B3B7-74EDC51F7BC5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16 Jours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381000</xdr:colOff>
      <xdr:row>46</xdr:row>
      <xdr:rowOff>161925</xdr:rowOff>
    </xdr:from>
    <xdr:to>
      <xdr:col>5</xdr:col>
      <xdr:colOff>337950</xdr:colOff>
      <xdr:row>61</xdr:row>
      <xdr:rowOff>184425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3895725" y="8924925"/>
          <a:ext cx="2643000" cy="2880000"/>
          <a:chOff x="809625" y="571500"/>
          <a:chExt cx="2952000" cy="2880000"/>
        </a:xfrm>
      </xdr:grpSpPr>
      <xdr:graphicFrame macro="">
        <xdr:nvGraphicFramePr>
          <xdr:cNvPr id="23" name="Graphique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$G$53">
        <xdr:nvSpPr>
          <xdr:cNvPr id="24" name="Ellipse 23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AB3A787-CC94-498B-8E4C-1C4C01FE867D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2 Jours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</xdr:col>
      <xdr:colOff>104773</xdr:colOff>
      <xdr:row>23</xdr:row>
      <xdr:rowOff>114300</xdr:rowOff>
    </xdr:from>
    <xdr:to>
      <xdr:col>2</xdr:col>
      <xdr:colOff>308248</xdr:colOff>
      <xdr:row>38</xdr:row>
      <xdr:rowOff>136800</xdr:rowOff>
    </xdr:to>
    <xdr:grpSp>
      <xdr:nvGrpSpPr>
        <xdr:cNvPr id="42" name="Group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GrpSpPr/>
      </xdr:nvGrpSpPr>
      <xdr:grpSpPr>
        <a:xfrm>
          <a:off x="352423" y="4495800"/>
          <a:ext cx="2880000" cy="2880000"/>
          <a:chOff x="1514475" y="4581525"/>
          <a:chExt cx="2952000" cy="2952000"/>
        </a:xfrm>
      </xdr:grpSpPr>
      <xdr:graphicFrame macro="">
        <xdr:nvGraphicFramePr>
          <xdr:cNvPr id="43" name="Graphique 42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GraphicFramePr>
            <a:graphicFrameLocks/>
          </xdr:cNvGraphicFramePr>
        </xdr:nvGraphicFramePr>
        <xdr:xfrm>
          <a:off x="1514475" y="4581525"/>
          <a:ext cx="2952000" cy="295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pic>
        <xdr:nvPicPr>
          <xdr:cNvPr id="44" name="Image 43">
            <a:extLst>
              <a:ext uri="{FF2B5EF4-FFF2-40B4-BE49-F238E27FC236}">
                <a16:creationId xmlns:a16="http://schemas.microsoft.com/office/drawing/2014/main" id="{00000000-0008-0000-04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95550" y="5705475"/>
            <a:ext cx="1016232" cy="876500"/>
          </a:xfrm>
          <a:prstGeom prst="rect">
            <a:avLst/>
          </a:prstGeom>
        </xdr:spPr>
      </xdr:pic>
      <xdr:sp macro="" textlink="$A$31">
        <xdr:nvSpPr>
          <xdr:cNvPr id="45" name="ZoneTexte 44">
            <a:extLst>
              <a:ext uri="{FF2B5EF4-FFF2-40B4-BE49-F238E27FC236}">
                <a16:creationId xmlns:a16="http://schemas.microsoft.com/office/drawing/2014/main" id="{00000000-0008-0000-0400-00002D000000}"/>
              </a:ext>
            </a:extLst>
          </xdr:cNvPr>
          <xdr:cNvSpPr txBox="1"/>
        </xdr:nvSpPr>
        <xdr:spPr>
          <a:xfrm>
            <a:off x="2571749" y="5874544"/>
            <a:ext cx="97345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AA94B35-6E84-4360-8A9F-BD544DCE40E2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Arial"/>
              </a:rPr>
              <a:pPr/>
              <a:t>54 h 34 mn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</xdr:col>
      <xdr:colOff>114298</xdr:colOff>
      <xdr:row>3</xdr:row>
      <xdr:rowOff>57150</xdr:rowOff>
    </xdr:from>
    <xdr:to>
      <xdr:col>2</xdr:col>
      <xdr:colOff>317773</xdr:colOff>
      <xdr:row>18</xdr:row>
      <xdr:rowOff>79650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61948" y="628650"/>
          <a:ext cx="2880000" cy="2880000"/>
          <a:chOff x="809625" y="647700"/>
          <a:chExt cx="2990100" cy="2880000"/>
        </a:xfrm>
      </xdr:grpSpPr>
      <xdr:graphicFrame macro="">
        <xdr:nvGraphicFramePr>
          <xdr:cNvPr id="54" name="Graphique 53">
            <a:extLst>
              <a:ext uri="{FF2B5EF4-FFF2-40B4-BE49-F238E27FC236}">
                <a16:creationId xmlns:a16="http://schemas.microsoft.com/office/drawing/2014/main" id="{00000000-0008-0000-0400-000036000000}"/>
              </a:ext>
            </a:extLst>
          </xdr:cNvPr>
          <xdr:cNvGraphicFramePr>
            <a:graphicFrameLocks/>
          </xdr:cNvGraphicFramePr>
        </xdr:nvGraphicFramePr>
        <xdr:xfrm>
          <a:off x="809625" y="647700"/>
          <a:ext cx="29901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pic>
        <xdr:nvPicPr>
          <xdr:cNvPr id="36" name="Imag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81175" y="1695450"/>
            <a:ext cx="1016232" cy="876500"/>
          </a:xfrm>
          <a:prstGeom prst="rect">
            <a:avLst/>
          </a:prstGeom>
        </xdr:spPr>
      </xdr:pic>
      <xdr:sp macro="" textlink="$A$11">
        <xdr:nvSpPr>
          <xdr:cNvPr id="37" name="ZoneTexte 36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 txBox="1"/>
        </xdr:nvSpPr>
        <xdr:spPr>
          <a:xfrm>
            <a:off x="1971675" y="1864519"/>
            <a:ext cx="733426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163A19D-D215-4223-8830-94A07D9B0044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Arial"/>
              </a:rPr>
              <a:pPr/>
              <a:t>24 Jours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6</xdr:col>
      <xdr:colOff>187974</xdr:colOff>
      <xdr:row>23</xdr:row>
      <xdr:rowOff>114300</xdr:rowOff>
    </xdr:from>
    <xdr:to>
      <xdr:col>7</xdr:col>
      <xdr:colOff>352302</xdr:colOff>
      <xdr:row>38</xdr:row>
      <xdr:rowOff>136800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6950724" y="4495800"/>
          <a:ext cx="2840853" cy="2880000"/>
          <a:chOff x="13649328" y="4562475"/>
          <a:chExt cx="2988003" cy="2952000"/>
        </a:xfrm>
      </xdr:grpSpPr>
      <xdr:grpSp>
        <xdr:nvGrpSpPr>
          <xdr:cNvPr id="69" name="Groupe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GrpSpPr>
            <a:grpSpLocks/>
          </xdr:cNvGrpSpPr>
        </xdr:nvGrpSpPr>
        <xdr:grpSpPr>
          <a:xfrm>
            <a:off x="13649328" y="4562475"/>
            <a:ext cx="2988003" cy="2952000"/>
            <a:chOff x="19411947" y="214311"/>
            <a:chExt cx="3456552" cy="3499227"/>
          </a:xfrm>
        </xdr:grpSpPr>
        <xdr:pic>
          <xdr:nvPicPr>
            <xdr:cNvPr id="70" name="Image 69">
              <a:extLst>
                <a:ext uri="{FF2B5EF4-FFF2-40B4-BE49-F238E27FC236}">
                  <a16:creationId xmlns:a16="http://schemas.microsoft.com/office/drawing/2014/main" id="{00000000-0008-0000-04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411947" y="214311"/>
              <a:ext cx="3456438" cy="3456439"/>
            </a:xfrm>
            <a:prstGeom prst="rect">
              <a:avLst/>
            </a:prstGeom>
          </xdr:spPr>
        </xdr:pic>
        <xdr:grpSp>
          <xdr:nvGrpSpPr>
            <xdr:cNvPr id="71" name="Groupe 70">
              <a:extLst>
                <a:ext uri="{FF2B5EF4-FFF2-40B4-BE49-F238E27FC236}">
                  <a16:creationId xmlns:a16="http://schemas.microsoft.com/office/drawing/2014/main" id="{00000000-0008-0000-0400-000047000000}"/>
                </a:ext>
              </a:extLst>
            </xdr:cNvPr>
            <xdr:cNvGrpSpPr/>
          </xdr:nvGrpSpPr>
          <xdr:grpSpPr>
            <a:xfrm>
              <a:off x="19413312" y="236076"/>
              <a:ext cx="3455187" cy="3477462"/>
              <a:chOff x="19413312" y="236076"/>
              <a:chExt cx="3455187" cy="3477462"/>
            </a:xfrm>
          </xdr:grpSpPr>
          <xdr:graphicFrame macro="">
            <xdr:nvGraphicFramePr>
              <xdr:cNvPr id="72" name="Graphique 71">
                <a:extLst>
                  <a:ext uri="{FF2B5EF4-FFF2-40B4-BE49-F238E27FC236}">
                    <a16:creationId xmlns:a16="http://schemas.microsoft.com/office/drawing/2014/main" id="{00000000-0008-0000-0400-000048000000}"/>
                  </a:ext>
                </a:extLst>
              </xdr:cNvPr>
              <xdr:cNvGraphicFramePr>
                <a:graphicFrameLocks noChangeAspect="1"/>
              </xdr:cNvGraphicFramePr>
            </xdr:nvGraphicFramePr>
            <xdr:xfrm>
              <a:off x="19468619" y="236076"/>
              <a:ext cx="3238023" cy="324637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2"/>
              </a:graphicData>
            </a:graphic>
          </xdr:graphicFrame>
          <xdr:grpSp>
            <xdr:nvGrpSpPr>
              <xdr:cNvPr id="73" name="Groupe 72">
                <a:extLst>
                  <a:ext uri="{FF2B5EF4-FFF2-40B4-BE49-F238E27FC236}">
                    <a16:creationId xmlns:a16="http://schemas.microsoft.com/office/drawing/2014/main" id="{00000000-0008-0000-0400-000049000000}"/>
                  </a:ext>
                </a:extLst>
              </xdr:cNvPr>
              <xdr:cNvGrpSpPr/>
            </xdr:nvGrpSpPr>
            <xdr:grpSpPr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75" name="Connecteur droit 74">
                  <a:extLst>
                    <a:ext uri="{FF2B5EF4-FFF2-40B4-BE49-F238E27FC236}">
                      <a16:creationId xmlns:a16="http://schemas.microsoft.com/office/drawing/2014/main" id="{00000000-0008-0000-0400-00004B000000}"/>
                    </a:ext>
                  </a:extLst>
                </xdr:cNvPr>
                <xdr:cNvCxnSpPr/>
              </xdr:nvCxnSpPr>
              <xdr:spPr>
                <a:xfrm rot="10260000" flipV="1">
                  <a:off x="20964524" y="7905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76" name="ZoneTexte 75">
                  <a:extLst>
                    <a:ext uri="{FF2B5EF4-FFF2-40B4-BE49-F238E27FC236}">
                      <a16:creationId xmlns:a16="http://schemas.microsoft.com/office/drawing/2014/main" id="{00000000-0008-0000-0400-00004C000000}"/>
                    </a:ext>
                  </a:extLst>
                </xdr:cNvPr>
                <xdr:cNvSpPr txBox="1"/>
              </xdr:nvSpPr>
              <xdr:spPr>
                <a:xfrm>
                  <a:off x="21783335" y="288304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77" name="Ellipse 76">
                  <a:extLst>
                    <a:ext uri="{FF2B5EF4-FFF2-40B4-BE49-F238E27FC236}">
                      <a16:creationId xmlns:a16="http://schemas.microsoft.com/office/drawing/2014/main" id="{00000000-0008-0000-0400-00004D000000}"/>
                    </a:ext>
                  </a:extLst>
                </xdr:cNvPr>
                <xdr:cNvSpPr>
                  <a:spLocks noChangeAspect="1"/>
                </xdr:cNvSpPr>
              </xdr:nvSpPr>
              <xdr:spPr>
                <a:xfrm>
                  <a:off x="19964400" y="771526"/>
                  <a:ext cx="2340000" cy="2340000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cxnSp macro="">
              <xdr:nvCxnSpPr>
                <xdr:cNvPr id="78" name="Connecteur droit 77">
                  <a:extLst>
                    <a:ext uri="{FF2B5EF4-FFF2-40B4-BE49-F238E27FC236}">
                      <a16:creationId xmlns:a16="http://schemas.microsoft.com/office/drawing/2014/main" id="{00000000-0008-0000-0400-00004E000000}"/>
                    </a:ext>
                  </a:extLst>
                </xdr:cNvPr>
                <xdr:cNvCxnSpPr/>
              </xdr:nvCxnSpPr>
              <xdr:spPr>
                <a:xfrm rot="2100000" flipV="1">
                  <a:off x="20512087" y="2767011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79" name="ZoneTexte 78">
                  <a:extLst>
                    <a:ext uri="{FF2B5EF4-FFF2-40B4-BE49-F238E27FC236}">
                      <a16:creationId xmlns:a16="http://schemas.microsoft.com/office/drawing/2014/main" id="{00000000-0008-0000-0400-00004F000000}"/>
                    </a:ext>
                  </a:extLst>
                </xdr:cNvPr>
                <xdr:cNvSpPr txBox="1"/>
              </xdr:nvSpPr>
              <xdr:spPr>
                <a:xfrm>
                  <a:off x="20259682" y="2828925"/>
                  <a:ext cx="21907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80" name="Connecteur droit 79">
                  <a:extLst>
                    <a:ext uri="{FF2B5EF4-FFF2-40B4-BE49-F238E27FC236}">
                      <a16:creationId xmlns:a16="http://schemas.microsoft.com/office/drawing/2014/main" id="{00000000-0008-0000-0400-000050000000}"/>
                    </a:ext>
                  </a:extLst>
                </xdr:cNvPr>
                <xdr:cNvCxnSpPr/>
              </xdr:nvCxnSpPr>
              <xdr:spPr>
                <a:xfrm rot="3180000" flipV="1">
                  <a:off x="20240625" y="259556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81" name="ZoneTexte 80">
                  <a:extLst>
                    <a:ext uri="{FF2B5EF4-FFF2-40B4-BE49-F238E27FC236}">
                      <a16:creationId xmlns:a16="http://schemas.microsoft.com/office/drawing/2014/main" id="{00000000-0008-0000-0400-000051000000}"/>
                    </a:ext>
                  </a:extLst>
                </xdr:cNvPr>
                <xdr:cNvSpPr txBox="1"/>
              </xdr:nvSpPr>
              <xdr:spPr>
                <a:xfrm>
                  <a:off x="19858947" y="2660510"/>
                  <a:ext cx="451036" cy="1423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82" name="Connecteur droit 81">
                  <a:extLst>
                    <a:ext uri="{FF2B5EF4-FFF2-40B4-BE49-F238E27FC236}">
                      <a16:creationId xmlns:a16="http://schemas.microsoft.com/office/drawing/2014/main" id="{00000000-0008-0000-0400-000052000000}"/>
                    </a:ext>
                  </a:extLst>
                </xdr:cNvPr>
                <xdr:cNvCxnSpPr/>
              </xdr:nvCxnSpPr>
              <xdr:spPr>
                <a:xfrm rot="4200000" flipV="1">
                  <a:off x="20107274" y="2262189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83" name="ZoneTexte 82">
                  <a:extLst>
                    <a:ext uri="{FF2B5EF4-FFF2-40B4-BE49-F238E27FC236}">
                      <a16:creationId xmlns:a16="http://schemas.microsoft.com/office/drawing/2014/main" id="{00000000-0008-0000-0400-000053000000}"/>
                    </a:ext>
                  </a:extLst>
                </xdr:cNvPr>
                <xdr:cNvSpPr txBox="1"/>
              </xdr:nvSpPr>
              <xdr:spPr>
                <a:xfrm>
                  <a:off x="19618690" y="1955202"/>
                  <a:ext cx="386461" cy="1355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84" name="ZoneTexte 83">
                  <a:extLst>
                    <a:ext uri="{FF2B5EF4-FFF2-40B4-BE49-F238E27FC236}">
                      <a16:creationId xmlns:a16="http://schemas.microsoft.com/office/drawing/2014/main" id="{00000000-0008-0000-0400-000054000000}"/>
                    </a:ext>
                  </a:extLst>
                </xdr:cNvPr>
                <xdr:cNvSpPr txBox="1"/>
              </xdr:nvSpPr>
              <xdr:spPr>
                <a:xfrm>
                  <a:off x="19670738" y="2333626"/>
                  <a:ext cx="413241" cy="13656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85" name="Connecteur droit 84">
                  <a:extLst>
                    <a:ext uri="{FF2B5EF4-FFF2-40B4-BE49-F238E27FC236}">
                      <a16:creationId xmlns:a16="http://schemas.microsoft.com/office/drawing/2014/main" id="{00000000-0008-0000-0400-000055000000}"/>
                    </a:ext>
                  </a:extLst>
                </xdr:cNvPr>
                <xdr:cNvCxnSpPr/>
              </xdr:nvCxnSpPr>
              <xdr:spPr>
                <a:xfrm rot="5160000" flipV="1">
                  <a:off x="20012023" y="1985960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9" name="ZoneTexte 128">
                  <a:extLst>
                    <a:ext uri="{FF2B5EF4-FFF2-40B4-BE49-F238E27FC236}">
                      <a16:creationId xmlns:a16="http://schemas.microsoft.com/office/drawing/2014/main" id="{00000000-0008-0000-0400-000081000000}"/>
                    </a:ext>
                  </a:extLst>
                </xdr:cNvPr>
                <xdr:cNvSpPr txBox="1"/>
              </xdr:nvSpPr>
              <xdr:spPr>
                <a:xfrm>
                  <a:off x="19609937" y="1571625"/>
                  <a:ext cx="464312" cy="15077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33" name="Connecteur droit 132">
                  <a:extLst>
                    <a:ext uri="{FF2B5EF4-FFF2-40B4-BE49-F238E27FC236}">
                      <a16:creationId xmlns:a16="http://schemas.microsoft.com/office/drawing/2014/main" id="{00000000-0008-0000-0400-000085000000}"/>
                    </a:ext>
                  </a:extLst>
                </xdr:cNvPr>
                <xdr:cNvCxnSpPr/>
              </xdr:nvCxnSpPr>
              <xdr:spPr>
                <a:xfrm rot="6240000" flipV="1">
                  <a:off x="20078700" y="16287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4" name="Connecteur droit 133">
                  <a:extLst>
                    <a:ext uri="{FF2B5EF4-FFF2-40B4-BE49-F238E27FC236}">
                      <a16:creationId xmlns:a16="http://schemas.microsoft.com/office/drawing/2014/main" id="{00000000-0008-0000-0400-000086000000}"/>
                    </a:ext>
                  </a:extLst>
                </xdr:cNvPr>
                <xdr:cNvCxnSpPr/>
              </xdr:nvCxnSpPr>
              <xdr:spPr>
                <a:xfrm rot="7200000" flipV="1">
                  <a:off x="20154898" y="1347787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35" name="ZoneTexte 134">
                  <a:extLst>
                    <a:ext uri="{FF2B5EF4-FFF2-40B4-BE49-F238E27FC236}">
                      <a16:creationId xmlns:a16="http://schemas.microsoft.com/office/drawing/2014/main" id="{00000000-0008-0000-0400-000087000000}"/>
                    </a:ext>
                  </a:extLst>
                </xdr:cNvPr>
                <xdr:cNvSpPr txBox="1"/>
              </xdr:nvSpPr>
              <xdr:spPr>
                <a:xfrm>
                  <a:off x="19743287" y="1219201"/>
                  <a:ext cx="465668" cy="1543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36" name="Connecteur droit 135">
                  <a:extLst>
                    <a:ext uri="{FF2B5EF4-FFF2-40B4-BE49-F238E27FC236}">
                      <a16:creationId xmlns:a16="http://schemas.microsoft.com/office/drawing/2014/main" id="{00000000-0008-0000-0400-000088000000}"/>
                    </a:ext>
                  </a:extLst>
                </xdr:cNvPr>
                <xdr:cNvCxnSpPr/>
              </xdr:nvCxnSpPr>
              <xdr:spPr>
                <a:xfrm rot="8220000" flipV="1">
                  <a:off x="20378738" y="108108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37" name="ZoneTexte 136">
                  <a:extLst>
                    <a:ext uri="{FF2B5EF4-FFF2-40B4-BE49-F238E27FC236}">
                      <a16:creationId xmlns:a16="http://schemas.microsoft.com/office/drawing/2014/main" id="{00000000-0008-0000-0400-000089000000}"/>
                    </a:ext>
                  </a:extLst>
                </xdr:cNvPr>
                <xdr:cNvSpPr txBox="1"/>
              </xdr:nvSpPr>
              <xdr:spPr>
                <a:xfrm>
                  <a:off x="19990936" y="91440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38" name="Connecteur droit 137">
                  <a:extLst>
                    <a:ext uri="{FF2B5EF4-FFF2-40B4-BE49-F238E27FC236}">
                      <a16:creationId xmlns:a16="http://schemas.microsoft.com/office/drawing/2014/main" id="{00000000-0008-0000-0400-00008A000000}"/>
                    </a:ext>
                  </a:extLst>
                </xdr:cNvPr>
                <xdr:cNvCxnSpPr/>
              </xdr:nvCxnSpPr>
              <xdr:spPr>
                <a:xfrm rot="9240000" flipV="1">
                  <a:off x="20635913" y="885826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39" name="ZoneTexte 138">
                  <a:extLst>
                    <a:ext uri="{FF2B5EF4-FFF2-40B4-BE49-F238E27FC236}">
                      <a16:creationId xmlns:a16="http://schemas.microsoft.com/office/drawing/2014/main" id="{00000000-0008-0000-0400-00008B000000}"/>
                    </a:ext>
                  </a:extLst>
                </xdr:cNvPr>
                <xdr:cNvSpPr txBox="1"/>
              </xdr:nvSpPr>
              <xdr:spPr>
                <a:xfrm>
                  <a:off x="20337237" y="690563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40" name="ZoneTexte 139">
                  <a:extLst>
                    <a:ext uri="{FF2B5EF4-FFF2-40B4-BE49-F238E27FC236}">
                      <a16:creationId xmlns:a16="http://schemas.microsoft.com/office/drawing/2014/main" id="{00000000-0008-0000-0400-00008C000000}"/>
                    </a:ext>
                  </a:extLst>
                </xdr:cNvPr>
                <xdr:cNvSpPr txBox="1"/>
              </xdr:nvSpPr>
              <xdr:spPr>
                <a:xfrm>
                  <a:off x="20716876" y="56327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41" name="Connecteur droit 140">
                  <a:extLst>
                    <a:ext uri="{FF2B5EF4-FFF2-40B4-BE49-F238E27FC236}">
                      <a16:creationId xmlns:a16="http://schemas.microsoft.com/office/drawing/2014/main" id="{00000000-0008-0000-0400-00008D000000}"/>
                    </a:ext>
                  </a:extLst>
                </xdr:cNvPr>
                <xdr:cNvCxnSpPr/>
              </xdr:nvCxnSpPr>
              <xdr:spPr>
                <a:xfrm rot="19380000" flipV="1">
                  <a:off x="21745569" y="2776540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2" name="Connecteur droit 141">
                  <a:extLst>
                    <a:ext uri="{FF2B5EF4-FFF2-40B4-BE49-F238E27FC236}">
                      <a16:creationId xmlns:a16="http://schemas.microsoft.com/office/drawing/2014/main" id="{00000000-0008-0000-0400-00008E000000}"/>
                    </a:ext>
                  </a:extLst>
                </xdr:cNvPr>
                <xdr:cNvCxnSpPr/>
              </xdr:nvCxnSpPr>
              <xdr:spPr>
                <a:xfrm rot="11220000" flipV="1">
                  <a:off x="21278849" y="78581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3" name="ZoneTexte 142">
                  <a:extLst>
                    <a:ext uri="{FF2B5EF4-FFF2-40B4-BE49-F238E27FC236}">
                      <a16:creationId xmlns:a16="http://schemas.microsoft.com/office/drawing/2014/main" id="{00000000-0008-0000-0400-00008F000000}"/>
                    </a:ext>
                  </a:extLst>
                </xdr:cNvPr>
                <xdr:cNvSpPr txBox="1"/>
              </xdr:nvSpPr>
              <xdr:spPr>
                <a:xfrm>
                  <a:off x="21097874" y="56500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44" name="Connecteur droit 143">
                  <a:extLst>
                    <a:ext uri="{FF2B5EF4-FFF2-40B4-BE49-F238E27FC236}">
                      <a16:creationId xmlns:a16="http://schemas.microsoft.com/office/drawing/2014/main" id="{00000000-0008-0000-0400-000090000000}"/>
                    </a:ext>
                  </a:extLst>
                </xdr:cNvPr>
                <xdr:cNvCxnSpPr/>
              </xdr:nvCxnSpPr>
              <xdr:spPr>
                <a:xfrm rot="12240000" flipV="1">
                  <a:off x="21593175" y="87153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5" name="ZoneTexte 144">
                  <a:extLst>
                    <a:ext uri="{FF2B5EF4-FFF2-40B4-BE49-F238E27FC236}">
                      <a16:creationId xmlns:a16="http://schemas.microsoft.com/office/drawing/2014/main" id="{00000000-0008-0000-0400-000091000000}"/>
                    </a:ext>
                  </a:extLst>
                </xdr:cNvPr>
                <xdr:cNvSpPr txBox="1"/>
              </xdr:nvSpPr>
              <xdr:spPr>
                <a:xfrm>
                  <a:off x="21465950" y="66978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46" name="Connecteur droit 145">
                  <a:extLst>
                    <a:ext uri="{FF2B5EF4-FFF2-40B4-BE49-F238E27FC236}">
                      <a16:creationId xmlns:a16="http://schemas.microsoft.com/office/drawing/2014/main" id="{00000000-0008-0000-0400-000092000000}"/>
                    </a:ext>
                  </a:extLst>
                </xdr:cNvPr>
                <xdr:cNvCxnSpPr/>
              </xdr:nvCxnSpPr>
              <xdr:spPr>
                <a:xfrm rot="13260000" flipV="1">
                  <a:off x="21888450" y="1066799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7" name="ZoneTexte 146">
                  <a:extLst>
                    <a:ext uri="{FF2B5EF4-FFF2-40B4-BE49-F238E27FC236}">
                      <a16:creationId xmlns:a16="http://schemas.microsoft.com/office/drawing/2014/main" id="{00000000-0008-0000-0400-000093000000}"/>
                    </a:ext>
                  </a:extLst>
                </xdr:cNvPr>
                <xdr:cNvSpPr txBox="1"/>
              </xdr:nvSpPr>
              <xdr:spPr>
                <a:xfrm>
                  <a:off x="21818711" y="89059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48" name="Connecteur droit 147">
                  <a:extLst>
                    <a:ext uri="{FF2B5EF4-FFF2-40B4-BE49-F238E27FC236}">
                      <a16:creationId xmlns:a16="http://schemas.microsoft.com/office/drawing/2014/main" id="{00000000-0008-0000-0400-000094000000}"/>
                    </a:ext>
                  </a:extLst>
                </xdr:cNvPr>
                <xdr:cNvCxnSpPr/>
              </xdr:nvCxnSpPr>
              <xdr:spPr>
                <a:xfrm rot="14280000" flipV="1">
                  <a:off x="22069425" y="130968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9" name="ZoneTexte 148">
                  <a:extLst>
                    <a:ext uri="{FF2B5EF4-FFF2-40B4-BE49-F238E27FC236}">
                      <a16:creationId xmlns:a16="http://schemas.microsoft.com/office/drawing/2014/main" id="{00000000-0008-0000-0400-000095000000}"/>
                    </a:ext>
                  </a:extLst>
                </xdr:cNvPr>
                <xdr:cNvSpPr txBox="1"/>
              </xdr:nvSpPr>
              <xdr:spPr>
                <a:xfrm>
                  <a:off x="22048674" y="119062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50" name="Connecteur droit 149">
                  <a:extLst>
                    <a:ext uri="{FF2B5EF4-FFF2-40B4-BE49-F238E27FC236}">
                      <a16:creationId xmlns:a16="http://schemas.microsoft.com/office/drawing/2014/main" id="{00000000-0008-0000-0400-000096000000}"/>
                    </a:ext>
                  </a:extLst>
                </xdr:cNvPr>
                <xdr:cNvCxnSpPr/>
              </xdr:nvCxnSpPr>
              <xdr:spPr>
                <a:xfrm rot="15300000" flipV="1">
                  <a:off x="22231352" y="1628775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1" name="ZoneTexte 150">
                  <a:extLst>
                    <a:ext uri="{FF2B5EF4-FFF2-40B4-BE49-F238E27FC236}">
                      <a16:creationId xmlns:a16="http://schemas.microsoft.com/office/drawing/2014/main" id="{00000000-0008-0000-0400-000097000000}"/>
                    </a:ext>
                  </a:extLst>
                </xdr:cNvPr>
                <xdr:cNvSpPr txBox="1"/>
              </xdr:nvSpPr>
              <xdr:spPr>
                <a:xfrm>
                  <a:off x="22212300" y="1552575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52" name="Connecteur droit 151">
                  <a:extLst>
                    <a:ext uri="{FF2B5EF4-FFF2-40B4-BE49-F238E27FC236}">
                      <a16:creationId xmlns:a16="http://schemas.microsoft.com/office/drawing/2014/main" id="{00000000-0008-0000-0400-000098000000}"/>
                    </a:ext>
                  </a:extLst>
                </xdr:cNvPr>
                <xdr:cNvCxnSpPr/>
              </xdr:nvCxnSpPr>
              <xdr:spPr>
                <a:xfrm rot="16380000" flipV="1">
                  <a:off x="22236113" y="193833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3" name="ZoneTexte 152">
                  <a:extLst>
                    <a:ext uri="{FF2B5EF4-FFF2-40B4-BE49-F238E27FC236}">
                      <a16:creationId xmlns:a16="http://schemas.microsoft.com/office/drawing/2014/main" id="{00000000-0008-0000-0400-000099000000}"/>
                    </a:ext>
                  </a:extLst>
                </xdr:cNvPr>
                <xdr:cNvSpPr txBox="1"/>
              </xdr:nvSpPr>
              <xdr:spPr>
                <a:xfrm>
                  <a:off x="22239176" y="196215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54" name="Connecteur droit 153">
                  <a:extLst>
                    <a:ext uri="{FF2B5EF4-FFF2-40B4-BE49-F238E27FC236}">
                      <a16:creationId xmlns:a16="http://schemas.microsoft.com/office/drawing/2014/main" id="{00000000-0008-0000-0400-00009A000000}"/>
                    </a:ext>
                  </a:extLst>
                </xdr:cNvPr>
                <xdr:cNvCxnSpPr/>
              </xdr:nvCxnSpPr>
              <xdr:spPr>
                <a:xfrm rot="17340000" flipV="1">
                  <a:off x="22193250" y="2290763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5" name="ZoneTexte 154">
                  <a:extLst>
                    <a:ext uri="{FF2B5EF4-FFF2-40B4-BE49-F238E27FC236}">
                      <a16:creationId xmlns:a16="http://schemas.microsoft.com/office/drawing/2014/main" id="{00000000-0008-0000-0400-00009B000000}"/>
                    </a:ext>
                  </a:extLst>
                </xdr:cNvPr>
                <xdr:cNvSpPr txBox="1"/>
              </xdr:nvSpPr>
              <xdr:spPr>
                <a:xfrm>
                  <a:off x="22172500" y="231933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56" name="Connecteur droit 155">
                  <a:extLst>
                    <a:ext uri="{FF2B5EF4-FFF2-40B4-BE49-F238E27FC236}">
                      <a16:creationId xmlns:a16="http://schemas.microsoft.com/office/drawing/2014/main" id="{00000000-0008-0000-0400-00009C000000}"/>
                    </a:ext>
                  </a:extLst>
                </xdr:cNvPr>
                <xdr:cNvCxnSpPr/>
              </xdr:nvCxnSpPr>
              <xdr:spPr>
                <a:xfrm rot="18360000" flipV="1">
                  <a:off x="22012275" y="2519364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7" name="ZoneTexte 156">
                  <a:extLst>
                    <a:ext uri="{FF2B5EF4-FFF2-40B4-BE49-F238E27FC236}">
                      <a16:creationId xmlns:a16="http://schemas.microsoft.com/office/drawing/2014/main" id="{00000000-0008-0000-0400-00009D000000}"/>
                    </a:ext>
                  </a:extLst>
                </xdr:cNvPr>
                <xdr:cNvSpPr txBox="1"/>
              </xdr:nvSpPr>
              <xdr:spPr>
                <a:xfrm>
                  <a:off x="21959548" y="266699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74" name="Image 73">
                <a:extLst>
                  <a:ext uri="{FF2B5EF4-FFF2-40B4-BE49-F238E27FC236}">
                    <a16:creationId xmlns:a16="http://schemas.microsoft.com/office/drawing/2014/main" id="{00000000-0008-0000-0400-00004A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413312" y="2697311"/>
                <a:ext cx="3455187" cy="1016227"/>
              </a:xfrm>
              <a:prstGeom prst="rect">
                <a:avLst/>
              </a:prstGeom>
            </xdr:spPr>
          </xdr:pic>
        </xdr:grpSp>
      </xdr:grpSp>
      <xdr:sp macro="" textlink="$F$32">
        <xdr:nvSpPr>
          <xdr:cNvPr id="159" name="Ellipse 158">
            <a:extLst>
              <a:ext uri="{FF2B5EF4-FFF2-40B4-BE49-F238E27FC236}">
                <a16:creationId xmlns:a16="http://schemas.microsoft.com/office/drawing/2014/main" id="{00000000-0008-0000-0400-00009F000000}"/>
              </a:ext>
            </a:extLst>
          </xdr:cNvPr>
          <xdr:cNvSpPr/>
        </xdr:nvSpPr>
        <xdr:spPr>
          <a:xfrm>
            <a:off x="14744700" y="5638800"/>
            <a:ext cx="817555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3702EC1-0D1C-46BB-B0FF-F7EA56A9DF55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270 h 18 mn</a:t>
            </a:fld>
            <a:endParaRPr lang="en-US" sz="1200" b="1" i="0" u="none" strike="noStrike">
              <a:solidFill>
                <a:schemeClr val="bg1"/>
              </a:solidFill>
              <a:latin typeface="Calibri"/>
            </a:endParaRPr>
          </a:p>
        </xdr:txBody>
      </xdr:sp>
      <xdr:sp macro="" textlink="$F$32">
        <xdr:nvSpPr>
          <xdr:cNvPr id="160" name="ZoneTexte 159">
            <a:extLst>
              <a:ext uri="{FF2B5EF4-FFF2-40B4-BE49-F238E27FC236}">
                <a16:creationId xmlns:a16="http://schemas.microsoft.com/office/drawing/2014/main" id="{00000000-0008-0000-0400-0000A0000000}"/>
              </a:ext>
            </a:extLst>
          </xdr:cNvPr>
          <xdr:cNvSpPr txBox="1"/>
        </xdr:nvSpPr>
        <xdr:spPr>
          <a:xfrm>
            <a:off x="14583694" y="6981825"/>
            <a:ext cx="1061948" cy="27245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A91038F-EAF2-40E7-9EF4-F4429613C1BC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270 h 18 mn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28575</xdr:rowOff>
        </xdr:from>
        <xdr:to>
          <xdr:col>8</xdr:col>
          <xdr:colOff>571500</xdr:colOff>
          <xdr:row>3</xdr:row>
          <xdr:rowOff>85725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4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123825</xdr:colOff>
      <xdr:row>0</xdr:row>
      <xdr:rowOff>66675</xdr:rowOff>
    </xdr:from>
    <xdr:to>
      <xdr:col>14</xdr:col>
      <xdr:colOff>1065675</xdr:colOff>
      <xdr:row>28</xdr:row>
      <xdr:rowOff>132675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142875</xdr:colOff>
      <xdr:row>29</xdr:row>
      <xdr:rowOff>142875</xdr:rowOff>
    </xdr:from>
    <xdr:to>
      <xdr:col>14</xdr:col>
      <xdr:colOff>1084725</xdr:colOff>
      <xdr:row>57</xdr:row>
      <xdr:rowOff>208875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190500</xdr:colOff>
          <xdr:row>9</xdr:row>
          <xdr:rowOff>104775</xdr:rowOff>
        </xdr:from>
        <xdr:to>
          <xdr:col>15</xdr:col>
          <xdr:colOff>723900</xdr:colOff>
          <xdr:row>12</xdr:row>
          <xdr:rowOff>38100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5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314325</xdr:colOff>
          <xdr:row>35</xdr:row>
          <xdr:rowOff>76200</xdr:rowOff>
        </xdr:from>
        <xdr:to>
          <xdr:col>15</xdr:col>
          <xdr:colOff>847725</xdr:colOff>
          <xdr:row>38</xdr:row>
          <xdr:rowOff>9525</xdr:rowOff>
        </xdr:to>
        <xdr:sp macro="" textlink="">
          <xdr:nvSpPr>
            <xdr:cNvPr id="135170" name="Button 2" hidden="1">
              <a:extLst>
                <a:ext uri="{63B3BB69-23CF-44E3-9099-C40C66FF867C}">
                  <a14:compatExt spid="_x0000_s135170"/>
                </a:ext>
                <a:ext uri="{FF2B5EF4-FFF2-40B4-BE49-F238E27FC236}">
                  <a16:creationId xmlns:a16="http://schemas.microsoft.com/office/drawing/2014/main" id="{00000000-0008-0000-0500-000002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</xdr:colOff>
      <xdr:row>5</xdr:row>
      <xdr:rowOff>114300</xdr:rowOff>
    </xdr:from>
    <xdr:to>
      <xdr:col>14</xdr:col>
      <xdr:colOff>284625</xdr:colOff>
      <xdr:row>34</xdr:row>
      <xdr:rowOff>18375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17</xdr:row>
          <xdr:rowOff>152400</xdr:rowOff>
        </xdr:from>
        <xdr:to>
          <xdr:col>16</xdr:col>
          <xdr:colOff>466725</xdr:colOff>
          <xdr:row>20</xdr:row>
          <xdr:rowOff>95250</xdr:rowOff>
        </xdr:to>
        <xdr:sp macro="" textlink="">
          <xdr:nvSpPr>
            <xdr:cNvPr id="129025" name="Button 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6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57148</xdr:colOff>
      <xdr:row>0</xdr:row>
      <xdr:rowOff>180976</xdr:rowOff>
    </xdr:from>
    <xdr:to>
      <xdr:col>14</xdr:col>
      <xdr:colOff>370348</xdr:colOff>
      <xdr:row>29</xdr:row>
      <xdr:rowOff>75526</xdr:rowOff>
    </xdr:to>
    <xdr:graphicFrame macro="">
      <xdr:nvGraphicFramePr>
        <xdr:cNvPr id="25610" name="Graphique 1">
          <a:extLst>
            <a:ext uri="{FF2B5EF4-FFF2-40B4-BE49-F238E27FC236}">
              <a16:creationId xmlns:a16="http://schemas.microsoft.com/office/drawing/2014/main" id="{00000000-0008-0000-0700-00000A6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57150</xdr:colOff>
      <xdr:row>30</xdr:row>
      <xdr:rowOff>104775</xdr:rowOff>
    </xdr:from>
    <xdr:to>
      <xdr:col>14</xdr:col>
      <xdr:colOff>370350</xdr:colOff>
      <xdr:row>58</xdr:row>
      <xdr:rowOff>170775</xdr:rowOff>
    </xdr:to>
    <xdr:graphicFrame macro="">
      <xdr:nvGraphicFramePr>
        <xdr:cNvPr id="3" name="Graphiqu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4</xdr:row>
          <xdr:rowOff>161925</xdr:rowOff>
        </xdr:from>
        <xdr:to>
          <xdr:col>15</xdr:col>
          <xdr:colOff>609600</xdr:colOff>
          <xdr:row>7</xdr:row>
          <xdr:rowOff>95250</xdr:rowOff>
        </xdr:to>
        <xdr:sp macro="" textlink="">
          <xdr:nvSpPr>
            <xdr:cNvPr id="136194" name="Button 2" hidden="1">
              <a:extLst>
                <a:ext uri="{63B3BB69-23CF-44E3-9099-C40C66FF867C}">
                  <a14:compatExt spid="_x0000_s136194"/>
                </a:ext>
                <a:ext uri="{FF2B5EF4-FFF2-40B4-BE49-F238E27FC236}">
                  <a16:creationId xmlns:a16="http://schemas.microsoft.com/office/drawing/2014/main" id="{00000000-0008-0000-0700-000002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</xdr:colOff>
          <xdr:row>32</xdr:row>
          <xdr:rowOff>19050</xdr:rowOff>
        </xdr:from>
        <xdr:to>
          <xdr:col>15</xdr:col>
          <xdr:colOff>590550</xdr:colOff>
          <xdr:row>34</xdr:row>
          <xdr:rowOff>142875</xdr:rowOff>
        </xdr:to>
        <xdr:sp macro="" textlink="">
          <xdr:nvSpPr>
            <xdr:cNvPr id="136195" name="Button 3" hidden="1">
              <a:extLst>
                <a:ext uri="{63B3BB69-23CF-44E3-9099-C40C66FF867C}">
                  <a14:compatExt spid="_x0000_s136195"/>
                </a:ext>
                <a:ext uri="{FF2B5EF4-FFF2-40B4-BE49-F238E27FC236}">
                  <a16:creationId xmlns:a16="http://schemas.microsoft.com/office/drawing/2014/main" id="{00000000-0008-0000-0700-000003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180974</xdr:colOff>
      <xdr:row>6</xdr:row>
      <xdr:rowOff>9525</xdr:rowOff>
    </xdr:from>
    <xdr:to>
      <xdr:col>14</xdr:col>
      <xdr:colOff>246524</xdr:colOff>
      <xdr:row>34</xdr:row>
      <xdr:rowOff>104100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371475</xdr:colOff>
          <xdr:row>19</xdr:row>
          <xdr:rowOff>19050</xdr:rowOff>
        </xdr:from>
        <xdr:to>
          <xdr:col>16</xdr:col>
          <xdr:colOff>581025</xdr:colOff>
          <xdr:row>21</xdr:row>
          <xdr:rowOff>142875</xdr:rowOff>
        </xdr:to>
        <xdr:sp macro="" textlink="">
          <xdr:nvSpPr>
            <xdr:cNvPr id="130049" name="Button 1" hidden="1">
              <a:extLst>
                <a:ext uri="{63B3BB69-23CF-44E3-9099-C40C66FF867C}">
                  <a14:compatExt spid="_x0000_s130049"/>
                </a:ext>
                <a:ext uri="{FF2B5EF4-FFF2-40B4-BE49-F238E27FC236}">
                  <a16:creationId xmlns:a16="http://schemas.microsoft.com/office/drawing/2014/main" id="{00000000-0008-0000-0800-000001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152399</xdr:colOff>
      <xdr:row>0</xdr:row>
      <xdr:rowOff>85725</xdr:rowOff>
    </xdr:from>
    <xdr:to>
      <xdr:col>14</xdr:col>
      <xdr:colOff>1037099</xdr:colOff>
      <xdr:row>28</xdr:row>
      <xdr:rowOff>151725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123824</xdr:colOff>
      <xdr:row>29</xdr:row>
      <xdr:rowOff>76200</xdr:rowOff>
    </xdr:from>
    <xdr:to>
      <xdr:col>14</xdr:col>
      <xdr:colOff>1008524</xdr:colOff>
      <xdr:row>57</xdr:row>
      <xdr:rowOff>142200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2</xdr:row>
          <xdr:rowOff>9525</xdr:rowOff>
        </xdr:from>
        <xdr:to>
          <xdr:col>16</xdr:col>
          <xdr:colOff>47625</xdr:colOff>
          <xdr:row>4</xdr:row>
          <xdr:rowOff>133350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id="{00000000-0008-0000-0900-00000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36</xdr:row>
          <xdr:rowOff>38100</xdr:rowOff>
        </xdr:from>
        <xdr:to>
          <xdr:col>15</xdr:col>
          <xdr:colOff>685800</xdr:colOff>
          <xdr:row>38</xdr:row>
          <xdr:rowOff>161925</xdr:rowOff>
        </xdr:to>
        <xdr:sp macro="" textlink="">
          <xdr:nvSpPr>
            <xdr:cNvPr id="134147" name="Button 3" hidden="1">
              <a:extLst>
                <a:ext uri="{63B3BB69-23CF-44E3-9099-C40C66FF867C}">
                  <a14:compatExt spid="_x0000_s134147"/>
                </a:ext>
                <a:ext uri="{FF2B5EF4-FFF2-40B4-BE49-F238E27FC236}">
                  <a16:creationId xmlns:a16="http://schemas.microsoft.com/office/drawing/2014/main" id="{00000000-0008-0000-0900-00000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161924</xdr:colOff>
      <xdr:row>5</xdr:row>
      <xdr:rowOff>114300</xdr:rowOff>
    </xdr:from>
    <xdr:to>
      <xdr:col>14</xdr:col>
      <xdr:colOff>360824</xdr:colOff>
      <xdr:row>34</xdr:row>
      <xdr:rowOff>18375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17</xdr:row>
          <xdr:rowOff>180975</xdr:rowOff>
        </xdr:from>
        <xdr:to>
          <xdr:col>16</xdr:col>
          <xdr:colOff>257175</xdr:colOff>
          <xdr:row>20</xdr:row>
          <xdr:rowOff>95250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id="{00000000-0008-0000-0A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476249</xdr:colOff>
      <xdr:row>13</xdr:row>
      <xdr:rowOff>1</xdr:rowOff>
    </xdr:from>
    <xdr:to>
      <xdr:col>35</xdr:col>
      <xdr:colOff>104774</xdr:colOff>
      <xdr:row>14</xdr:row>
      <xdr:rowOff>9526</xdr:rowOff>
    </xdr:to>
    <xdr:sp macro="" textlink="">
      <xdr:nvSpPr>
        <xdr:cNvPr id="8" name="ZoneTexte 1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 txBox="1"/>
      </xdr:nvSpPr>
      <xdr:spPr>
        <a:xfrm>
          <a:off x="12249149" y="2105026"/>
          <a:ext cx="581025" cy="17145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endParaRPr lang="fr-FR" sz="1400" b="1">
            <a:solidFill>
              <a:srgbClr val="00B0F0"/>
            </a:solidFill>
          </a:endParaRPr>
        </a:p>
      </xdr:txBody>
    </xdr:sp>
    <xdr:clientData/>
  </xdr:twoCellAnchor>
  <xdr:twoCellAnchor>
    <xdr:from>
      <xdr:col>4</xdr:col>
      <xdr:colOff>504824</xdr:colOff>
      <xdr:row>7</xdr:row>
      <xdr:rowOff>38100</xdr:rowOff>
    </xdr:from>
    <xdr:to>
      <xdr:col>14</xdr:col>
      <xdr:colOff>180975</xdr:colOff>
      <xdr:row>35</xdr:row>
      <xdr:rowOff>180975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295275</xdr:colOff>
          <xdr:row>20</xdr:row>
          <xdr:rowOff>19050</xdr:rowOff>
        </xdr:from>
        <xdr:to>
          <xdr:col>19</xdr:col>
          <xdr:colOff>485775</xdr:colOff>
          <xdr:row>22</xdr:row>
          <xdr:rowOff>85725</xdr:rowOff>
        </xdr:to>
        <xdr:sp macro="" textlink="">
          <xdr:nvSpPr>
            <xdr:cNvPr id="142337" name="Button 1" hidden="1">
              <a:extLst>
                <a:ext uri="{63B3BB69-23CF-44E3-9099-C40C66FF867C}">
                  <a14:compatExt spid="_x0000_s142337"/>
                </a:ext>
                <a:ext uri="{FF2B5EF4-FFF2-40B4-BE49-F238E27FC236}">
                  <a16:creationId xmlns:a16="http://schemas.microsoft.com/office/drawing/2014/main" id="{00000000-0008-0000-0B00-000001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26</xdr:row>
      <xdr:rowOff>249966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0" y="0"/>
          <a:ext cx="7429500" cy="52791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28575</xdr:rowOff>
    </xdr:from>
    <xdr:to>
      <xdr:col>0</xdr:col>
      <xdr:colOff>7410450</xdr:colOff>
      <xdr:row>27</xdr:row>
      <xdr:rowOff>1943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7410450" cy="5259743"/>
        </a:xfrm>
        <a:prstGeom prst="rect">
          <a:avLst/>
        </a:prstGeom>
      </xdr:spPr>
    </xdr:pic>
    <xdr:clientData/>
  </xdr:twoCellAnchor>
  <xdr:twoCellAnchor editAs="absolute">
    <xdr:from>
      <xdr:col>0</xdr:col>
      <xdr:colOff>1314450</xdr:colOff>
      <xdr:row>6</xdr:row>
      <xdr:rowOff>180974</xdr:rowOff>
    </xdr:from>
    <xdr:to>
      <xdr:col>0</xdr:col>
      <xdr:colOff>2171700</xdr:colOff>
      <xdr:row>8</xdr:row>
      <xdr:rowOff>19049</xdr:rowOff>
    </xdr:to>
    <xdr:sp macro="" textlink="Janvier_2018!J7">
      <xdr:nvSpPr>
        <xdr:cNvPr id="7" name="ZoneText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 txBox="1"/>
      </xdr:nvSpPr>
      <xdr:spPr>
        <a:xfrm>
          <a:off x="1314450" y="1323974"/>
          <a:ext cx="85725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6CAFFE6-CFED-45E1-BE06-4240FE4A5BA2}" type="TxLink">
            <a:rPr lang="en-US" sz="1200" b="1" i="0" u="none" strike="noStrike">
              <a:solidFill>
                <a:srgbClr val="FFC000"/>
              </a:solidFill>
              <a:latin typeface="Arial"/>
              <a:cs typeface="Arial"/>
            </a:rPr>
            <a:pPr algn="l"/>
            <a:t>1036 hPa</a:t>
          </a:fld>
          <a:endParaRPr lang="fr-FR" sz="1200">
            <a:solidFill>
              <a:srgbClr val="FFC000"/>
            </a:solidFill>
          </a:endParaRPr>
        </a:p>
      </xdr:txBody>
    </xdr:sp>
    <xdr:clientData/>
  </xdr:twoCellAnchor>
  <xdr:twoCellAnchor editAs="absolute">
    <xdr:from>
      <xdr:col>0</xdr:col>
      <xdr:colOff>1171574</xdr:colOff>
      <xdr:row>5</xdr:row>
      <xdr:rowOff>38100</xdr:rowOff>
    </xdr:from>
    <xdr:to>
      <xdr:col>0</xdr:col>
      <xdr:colOff>2247900</xdr:colOff>
      <xdr:row>6</xdr:row>
      <xdr:rowOff>66675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 txBox="1"/>
      </xdr:nvSpPr>
      <xdr:spPr>
        <a:xfrm>
          <a:off x="1171574" y="990600"/>
          <a:ext cx="1076326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Pressions / hpa</a:t>
          </a:r>
        </a:p>
      </xdr:txBody>
    </xdr:sp>
    <xdr:clientData/>
  </xdr:twoCellAnchor>
  <xdr:twoCellAnchor editAs="absolute">
    <xdr:from>
      <xdr:col>0</xdr:col>
      <xdr:colOff>876300</xdr:colOff>
      <xdr:row>7</xdr:row>
      <xdr:rowOff>28575</xdr:rowOff>
    </xdr:from>
    <xdr:to>
      <xdr:col>0</xdr:col>
      <xdr:colOff>1447800</xdr:colOff>
      <xdr:row>8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 txBox="1"/>
      </xdr:nvSpPr>
      <xdr:spPr>
        <a:xfrm>
          <a:off x="876300" y="1362075"/>
          <a:ext cx="571500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 editAs="absolute">
    <xdr:from>
      <xdr:col>0</xdr:col>
      <xdr:colOff>885825</xdr:colOff>
      <xdr:row>8</xdr:row>
      <xdr:rowOff>114300</xdr:rowOff>
    </xdr:from>
    <xdr:to>
      <xdr:col>0</xdr:col>
      <xdr:colOff>1333500</xdr:colOff>
      <xdr:row>9</xdr:row>
      <xdr:rowOff>66675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 txBox="1"/>
      </xdr:nvSpPr>
      <xdr:spPr>
        <a:xfrm>
          <a:off x="885825" y="1638300"/>
          <a:ext cx="4476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 editAs="absolute">
    <xdr:from>
      <xdr:col>0</xdr:col>
      <xdr:colOff>1314449</xdr:colOff>
      <xdr:row>8</xdr:row>
      <xdr:rowOff>66674</xdr:rowOff>
    </xdr:from>
    <xdr:to>
      <xdr:col>0</xdr:col>
      <xdr:colOff>2171699</xdr:colOff>
      <xdr:row>9</xdr:row>
      <xdr:rowOff>95249</xdr:rowOff>
    </xdr:to>
    <xdr:sp macro="" textlink="Janvier_2018!F7">
      <xdr:nvSpPr>
        <xdr:cNvPr id="12" name="ZoneTexte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 txBox="1"/>
      </xdr:nvSpPr>
      <xdr:spPr>
        <a:xfrm>
          <a:off x="1314449" y="1590674"/>
          <a:ext cx="85725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53AFBC8-F863-47CE-A4F5-8039105066F4}" type="TxLink">
            <a:rPr lang="en-US" sz="1200" b="1" i="0" u="none" strike="noStrike">
              <a:solidFill>
                <a:srgbClr val="66FFFF"/>
              </a:solidFill>
              <a:latin typeface="Arial"/>
              <a:cs typeface="Arial"/>
            </a:rPr>
            <a:pPr algn="l"/>
            <a:t>996 hPa</a:t>
          </a:fld>
          <a:endParaRPr lang="fr-FR" sz="1200">
            <a:solidFill>
              <a:srgbClr val="66FFFF"/>
            </a:solidFill>
          </a:endParaRPr>
        </a:p>
      </xdr:txBody>
    </xdr:sp>
    <xdr:clientData/>
  </xdr:twoCellAnchor>
  <xdr:twoCellAnchor editAs="absolute">
    <xdr:from>
      <xdr:col>0</xdr:col>
      <xdr:colOff>1190625</xdr:colOff>
      <xdr:row>10</xdr:row>
      <xdr:rowOff>180975</xdr:rowOff>
    </xdr:from>
    <xdr:to>
      <xdr:col>0</xdr:col>
      <xdr:colOff>2162175</xdr:colOff>
      <xdr:row>12</xdr:row>
      <xdr:rowOff>38100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190625" y="2085975"/>
          <a:ext cx="9715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Précipitations</a:t>
          </a:r>
        </a:p>
      </xdr:txBody>
    </xdr:sp>
    <xdr:clientData/>
  </xdr:twoCellAnchor>
  <xdr:twoCellAnchor editAs="absolute">
    <xdr:from>
      <xdr:col>0</xdr:col>
      <xdr:colOff>800100</xdr:colOff>
      <xdr:row>13</xdr:row>
      <xdr:rowOff>28575</xdr:rowOff>
    </xdr:from>
    <xdr:to>
      <xdr:col>0</xdr:col>
      <xdr:colOff>1485900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800100" y="2505075"/>
          <a:ext cx="6858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/>
            <a:t>Hauteur</a:t>
          </a:r>
        </a:p>
      </xdr:txBody>
    </xdr:sp>
    <xdr:clientData/>
  </xdr:twoCellAnchor>
  <xdr:twoCellAnchor editAs="absolute">
    <xdr:from>
      <xdr:col>0</xdr:col>
      <xdr:colOff>1343024</xdr:colOff>
      <xdr:row>13</xdr:row>
      <xdr:rowOff>38100</xdr:rowOff>
    </xdr:from>
    <xdr:to>
      <xdr:col>0</xdr:col>
      <xdr:colOff>2324099</xdr:colOff>
      <xdr:row>13</xdr:row>
      <xdr:rowOff>161925</xdr:rowOff>
    </xdr:to>
    <xdr:sp macro="" textlink="Janvier_2018!BP5">
      <xdr:nvSpPr>
        <xdr:cNvPr id="16" name="ZoneTexte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1343024" y="2514600"/>
          <a:ext cx="981075" cy="123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35C6555-A088-4F55-9799-178BBF4A39C6}" type="TxLink">
            <a:rPr lang="en-US" sz="1200" b="1" i="0" u="none" strike="noStrike">
              <a:solidFill>
                <a:srgbClr val="FFC000"/>
              </a:solidFill>
              <a:latin typeface="Arial"/>
              <a:cs typeface="Arial"/>
            </a:rPr>
            <a:pPr algn="l"/>
            <a:t>149.5 mm</a:t>
          </a:fld>
          <a:endParaRPr lang="en-US" sz="1200" b="1" i="0" u="none" strike="noStrike">
            <a:solidFill>
              <a:srgbClr val="FFC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857249</xdr:colOff>
      <xdr:row>14</xdr:row>
      <xdr:rowOff>104775</xdr:rowOff>
    </xdr:from>
    <xdr:to>
      <xdr:col>0</xdr:col>
      <xdr:colOff>1457324</xdr:colOff>
      <xdr:row>15</xdr:row>
      <xdr:rowOff>76200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 txBox="1"/>
      </xdr:nvSpPr>
      <xdr:spPr>
        <a:xfrm>
          <a:off x="857249" y="2771775"/>
          <a:ext cx="6000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Heures</a:t>
          </a:r>
        </a:p>
      </xdr:txBody>
    </xdr:sp>
    <xdr:clientData/>
  </xdr:twoCellAnchor>
  <xdr:twoCellAnchor editAs="absolute">
    <xdr:from>
      <xdr:col>0</xdr:col>
      <xdr:colOff>1352790</xdr:colOff>
      <xdr:row>14</xdr:row>
      <xdr:rowOff>76199</xdr:rowOff>
    </xdr:from>
    <xdr:to>
      <xdr:col>0</xdr:col>
      <xdr:colOff>2286000</xdr:colOff>
      <xdr:row>15</xdr:row>
      <xdr:rowOff>104774</xdr:rowOff>
    </xdr:to>
    <xdr:sp macro="" textlink="Janvier_2018!BR5">
      <xdr:nvSpPr>
        <xdr:cNvPr id="19" name="ZoneTexte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 txBox="1"/>
      </xdr:nvSpPr>
      <xdr:spPr>
        <a:xfrm>
          <a:off x="1352790" y="2743199"/>
          <a:ext cx="93321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B6E5C4E-D97F-47B2-AD9A-A04A197CF396}" type="TxLink">
            <a:rPr lang="en-US" sz="1200" b="1" i="0" u="none" strike="noStrike">
              <a:solidFill>
                <a:srgbClr val="66FFFF"/>
              </a:solidFill>
              <a:latin typeface="Arial"/>
              <a:cs typeface="Arial"/>
            </a:rPr>
            <a:pPr algn="l"/>
            <a:t>54 h 34 mn</a:t>
          </a:fld>
          <a:endParaRPr lang="fr-FR" sz="1200">
            <a:solidFill>
              <a:srgbClr val="66FFFF"/>
            </a:solidFill>
          </a:endParaRPr>
        </a:p>
      </xdr:txBody>
    </xdr:sp>
    <xdr:clientData/>
  </xdr:twoCellAnchor>
  <xdr:twoCellAnchor editAs="absolute">
    <xdr:from>
      <xdr:col>0</xdr:col>
      <xdr:colOff>1095375</xdr:colOff>
      <xdr:row>17</xdr:row>
      <xdr:rowOff>104775</xdr:rowOff>
    </xdr:from>
    <xdr:to>
      <xdr:col>0</xdr:col>
      <xdr:colOff>2247900</xdr:colOff>
      <xdr:row>18</xdr:row>
      <xdr:rowOff>161925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 txBox="1"/>
      </xdr:nvSpPr>
      <xdr:spPr>
        <a:xfrm>
          <a:off x="1095375" y="3343275"/>
          <a:ext cx="11525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D'ensoleillement</a:t>
          </a:r>
        </a:p>
      </xdr:txBody>
    </xdr:sp>
    <xdr:clientData/>
  </xdr:twoCellAnchor>
  <xdr:twoCellAnchor editAs="absolute">
    <xdr:from>
      <xdr:col>0</xdr:col>
      <xdr:colOff>1409700</xdr:colOff>
      <xdr:row>16</xdr:row>
      <xdr:rowOff>142875</xdr:rowOff>
    </xdr:from>
    <xdr:to>
      <xdr:col>0</xdr:col>
      <xdr:colOff>2009775</xdr:colOff>
      <xdr:row>17</xdr:row>
      <xdr:rowOff>114300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 txBox="1"/>
      </xdr:nvSpPr>
      <xdr:spPr>
        <a:xfrm>
          <a:off x="1409700" y="3190875"/>
          <a:ext cx="6000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Heures</a:t>
          </a:r>
        </a:p>
      </xdr:txBody>
    </xdr:sp>
    <xdr:clientData/>
  </xdr:twoCellAnchor>
  <xdr:twoCellAnchor editAs="absolute">
    <xdr:from>
      <xdr:col>0</xdr:col>
      <xdr:colOff>1026528</xdr:colOff>
      <xdr:row>18</xdr:row>
      <xdr:rowOff>152796</xdr:rowOff>
    </xdr:from>
    <xdr:to>
      <xdr:col>0</xdr:col>
      <xdr:colOff>2057400</xdr:colOff>
      <xdr:row>19</xdr:row>
      <xdr:rowOff>190499</xdr:rowOff>
    </xdr:to>
    <xdr:sp macro="" textlink="Janvier_2018!CG5">
      <xdr:nvSpPr>
        <xdr:cNvPr id="22" name="ZoneTexte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 txBox="1"/>
      </xdr:nvSpPr>
      <xdr:spPr>
        <a:xfrm>
          <a:off x="1026528" y="3572271"/>
          <a:ext cx="1030872" cy="2282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9160B3-4F40-4260-A298-0EC139619406}" type="TxLink">
            <a:rPr lang="en-US" sz="1200" b="1" i="0" u="none" strike="noStrike">
              <a:solidFill>
                <a:srgbClr val="FFFF00"/>
              </a:solidFill>
              <a:latin typeface="Arial"/>
              <a:cs typeface="Arial"/>
            </a:rPr>
            <a:pPr algn="ctr"/>
            <a:t>39 h 48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twoCellAnchor editAs="absolute">
    <xdr:from>
      <xdr:col>0</xdr:col>
      <xdr:colOff>4933950</xdr:colOff>
      <xdr:row>3</xdr:row>
      <xdr:rowOff>57150</xdr:rowOff>
    </xdr:from>
    <xdr:to>
      <xdr:col>0</xdr:col>
      <xdr:colOff>6686550</xdr:colOff>
      <xdr:row>13</xdr:row>
      <xdr:rowOff>85725</xdr:rowOff>
    </xdr:to>
    <xdr:graphicFrame macro="">
      <xdr:nvGraphicFramePr>
        <xdr:cNvPr id="42" name="Graphique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5353050</xdr:colOff>
      <xdr:row>15</xdr:row>
      <xdr:rowOff>66676</xdr:rowOff>
    </xdr:from>
    <xdr:to>
      <xdr:col>0</xdr:col>
      <xdr:colOff>6515100</xdr:colOff>
      <xdr:row>16</xdr:row>
      <xdr:rowOff>104775</xdr:rowOff>
    </xdr:to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SpPr txBox="1"/>
      </xdr:nvSpPr>
      <xdr:spPr>
        <a:xfrm>
          <a:off x="5353050" y="2924176"/>
          <a:ext cx="1162050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Vitesse Maxi</a:t>
          </a:r>
        </a:p>
      </xdr:txBody>
    </xdr:sp>
    <xdr:clientData/>
  </xdr:twoCellAnchor>
  <xdr:twoCellAnchor editAs="absolute">
    <xdr:from>
      <xdr:col>0</xdr:col>
      <xdr:colOff>2428875</xdr:colOff>
      <xdr:row>9</xdr:row>
      <xdr:rowOff>114299</xdr:rowOff>
    </xdr:from>
    <xdr:to>
      <xdr:col>0</xdr:col>
      <xdr:colOff>3390900</xdr:colOff>
      <xdr:row>10</xdr:row>
      <xdr:rowOff>152400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SpPr txBox="1"/>
      </xdr:nvSpPr>
      <xdr:spPr>
        <a:xfrm>
          <a:off x="2428875" y="1828799"/>
          <a:ext cx="962025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T°Maxi</a:t>
          </a:r>
        </a:p>
      </xdr:txBody>
    </xdr:sp>
    <xdr:clientData/>
  </xdr:twoCellAnchor>
  <xdr:twoCellAnchor editAs="absolute">
    <xdr:from>
      <xdr:col>0</xdr:col>
      <xdr:colOff>2343149</xdr:colOff>
      <xdr:row>12</xdr:row>
      <xdr:rowOff>0</xdr:rowOff>
    </xdr:from>
    <xdr:to>
      <xdr:col>0</xdr:col>
      <xdr:colOff>3514724</xdr:colOff>
      <xdr:row>13</xdr:row>
      <xdr:rowOff>47625</xdr:rowOff>
    </xdr:to>
    <xdr:sp macro="" textlink="Janvier_2018!AA7">
      <xdr:nvSpPr>
        <xdr:cNvPr id="45" name="ZoneTexte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SpPr txBox="1"/>
      </xdr:nvSpPr>
      <xdr:spPr>
        <a:xfrm>
          <a:off x="2343149" y="2286000"/>
          <a:ext cx="1171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48C30B-7025-482D-B4C2-DC48CB82F8B3}" type="TxLink">
            <a:rPr lang="en-US" sz="2800" b="1" i="0" u="none" strike="noStrike">
              <a:solidFill>
                <a:srgbClr val="FFC000"/>
              </a:solidFill>
              <a:latin typeface="Digital-7" panose="02000000000000000000" pitchFamily="2" charset="0"/>
              <a:cs typeface="Arial"/>
            </a:rPr>
            <a:pPr algn="l"/>
            <a:t>14.4 °C</a:t>
          </a:fld>
          <a:endParaRPr lang="fr-FR" sz="2800">
            <a:solidFill>
              <a:srgbClr val="FFC000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2447925</xdr:colOff>
      <xdr:row>13</xdr:row>
      <xdr:rowOff>161925</xdr:rowOff>
    </xdr:from>
    <xdr:to>
      <xdr:col>0</xdr:col>
      <xdr:colOff>3409950</xdr:colOff>
      <xdr:row>14</xdr:row>
      <xdr:rowOff>180975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SpPr txBox="1"/>
      </xdr:nvSpPr>
      <xdr:spPr>
        <a:xfrm>
          <a:off x="2447925" y="2638425"/>
          <a:ext cx="9620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T° Mini</a:t>
          </a:r>
        </a:p>
      </xdr:txBody>
    </xdr:sp>
    <xdr:clientData/>
  </xdr:twoCellAnchor>
  <xdr:twoCellAnchor editAs="absolute">
    <xdr:from>
      <xdr:col>0</xdr:col>
      <xdr:colOff>2343149</xdr:colOff>
      <xdr:row>16</xdr:row>
      <xdr:rowOff>66675</xdr:rowOff>
    </xdr:from>
    <xdr:to>
      <xdr:col>0</xdr:col>
      <xdr:colOff>3457574</xdr:colOff>
      <xdr:row>17</xdr:row>
      <xdr:rowOff>114300</xdr:rowOff>
    </xdr:to>
    <xdr:sp macro="" textlink="Janvier_2018!W7">
      <xdr:nvSpPr>
        <xdr:cNvPr id="47" name="ZoneTexte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2343149" y="3114675"/>
          <a:ext cx="1114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8B67F83-8748-4A9E-B2CC-DF04DCE2604B}" type="TxLink">
            <a:rPr lang="en-US" sz="2800" b="1" i="0" u="none" strike="noStrike">
              <a:solidFill>
                <a:srgbClr val="66FFFF"/>
              </a:solidFill>
              <a:latin typeface="Digital-7" panose="02000000000000000000" pitchFamily="2" charset="0"/>
              <a:cs typeface="Arial"/>
            </a:rPr>
            <a:pPr algn="l"/>
            <a:t>1.2 °C</a:t>
          </a:fld>
          <a:endParaRPr lang="fr-FR" sz="2800">
            <a:solidFill>
              <a:srgbClr val="66FFFF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3648076</xdr:colOff>
      <xdr:row>9</xdr:row>
      <xdr:rowOff>114299</xdr:rowOff>
    </xdr:from>
    <xdr:to>
      <xdr:col>0</xdr:col>
      <xdr:colOff>4524376</xdr:colOff>
      <xdr:row>12</xdr:row>
      <xdr:rowOff>28574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3648076" y="1828799"/>
          <a:ext cx="876300" cy="485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Humidité</a:t>
          </a:r>
          <a:r>
            <a:rPr lang="fr-FR" sz="1100" baseline="0">
              <a:solidFill>
                <a:sysClr val="windowText" lastClr="000000"/>
              </a:solidFill>
            </a:rPr>
            <a:t> </a:t>
          </a:r>
          <a:r>
            <a:rPr lang="fr-FR" sz="1100">
              <a:solidFill>
                <a:sysClr val="windowText" lastClr="000000"/>
              </a:solidFill>
            </a:rPr>
            <a:t>Maxi</a:t>
          </a:r>
        </a:p>
      </xdr:txBody>
    </xdr:sp>
    <xdr:clientData/>
  </xdr:twoCellAnchor>
  <xdr:twoCellAnchor editAs="absolute">
    <xdr:from>
      <xdr:col>0</xdr:col>
      <xdr:colOff>3762375</xdr:colOff>
      <xdr:row>12</xdr:row>
      <xdr:rowOff>9525</xdr:rowOff>
    </xdr:from>
    <xdr:to>
      <xdr:col>0</xdr:col>
      <xdr:colOff>4619624</xdr:colOff>
      <xdr:row>13</xdr:row>
      <xdr:rowOff>57150</xdr:rowOff>
    </xdr:to>
    <xdr:sp macro="" textlink="Janvier_2018!BE9">
      <xdr:nvSpPr>
        <xdr:cNvPr id="49" name="ZoneTexte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3762375" y="2295525"/>
          <a:ext cx="85724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CC92CC5-60BD-4787-B8AE-2AF5E5B7CCAA}" type="TxLink">
            <a:rPr lang="en-US" sz="2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Digital-7" panose="02000000000000000000" pitchFamily="2" charset="0"/>
              <a:cs typeface="Arial"/>
            </a:rPr>
            <a:pPr algn="l"/>
            <a:t>95 %</a:t>
          </a:fld>
          <a:endParaRPr lang="fr-FR" sz="2400">
            <a:solidFill>
              <a:schemeClr val="tx1">
                <a:lumMod val="65000"/>
                <a:lumOff val="35000"/>
              </a:schemeClr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3609975</xdr:colOff>
      <xdr:row>13</xdr:row>
      <xdr:rowOff>161925</xdr:rowOff>
    </xdr:from>
    <xdr:to>
      <xdr:col>0</xdr:col>
      <xdr:colOff>4572000</xdr:colOff>
      <xdr:row>16</xdr:row>
      <xdr:rowOff>47625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3609975" y="2638425"/>
          <a:ext cx="9620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Humidité</a:t>
          </a:r>
          <a:r>
            <a:rPr lang="fr-FR" sz="1100" baseline="0">
              <a:solidFill>
                <a:sysClr val="windowText" lastClr="000000"/>
              </a:solidFill>
            </a:rPr>
            <a:t> </a:t>
          </a:r>
          <a:r>
            <a:rPr lang="fr-FR" sz="1100">
              <a:solidFill>
                <a:sysClr val="windowText" lastClr="000000"/>
              </a:solidFill>
            </a:rPr>
            <a:t>Mini</a:t>
          </a:r>
        </a:p>
      </xdr:txBody>
    </xdr:sp>
    <xdr:clientData/>
  </xdr:twoCellAnchor>
  <xdr:twoCellAnchor editAs="absolute">
    <xdr:from>
      <xdr:col>0</xdr:col>
      <xdr:colOff>3752850</xdr:colOff>
      <xdr:row>16</xdr:row>
      <xdr:rowOff>76200</xdr:rowOff>
    </xdr:from>
    <xdr:to>
      <xdr:col>0</xdr:col>
      <xdr:colOff>4581525</xdr:colOff>
      <xdr:row>17</xdr:row>
      <xdr:rowOff>123825</xdr:rowOff>
    </xdr:to>
    <xdr:sp macro="" textlink="Janvier_2018!BA9">
      <xdr:nvSpPr>
        <xdr:cNvPr id="51" name="ZoneTexte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SpPr txBox="1"/>
      </xdr:nvSpPr>
      <xdr:spPr>
        <a:xfrm>
          <a:off x="3752850" y="3124200"/>
          <a:ext cx="8286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BE5E7BF-E3A1-4A18-B413-2C9666E3B8BA}" type="TxLink">
            <a:rPr lang="en-US" sz="2400" b="1" i="0" u="none" strike="noStrike">
              <a:solidFill>
                <a:schemeClr val="bg1">
                  <a:lumMod val="75000"/>
                </a:schemeClr>
              </a:solidFill>
              <a:latin typeface="Digital-7" panose="02000000000000000000" pitchFamily="2" charset="0"/>
              <a:cs typeface="Arial"/>
            </a:rPr>
            <a:pPr algn="l"/>
            <a:t>62 %</a:t>
          </a:fld>
          <a:endParaRPr lang="fr-FR" sz="2400">
            <a:solidFill>
              <a:schemeClr val="bg1">
                <a:lumMod val="75000"/>
              </a:schemeClr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4867275</xdr:colOff>
      <xdr:row>17</xdr:row>
      <xdr:rowOff>66676</xdr:rowOff>
    </xdr:from>
    <xdr:to>
      <xdr:col>0</xdr:col>
      <xdr:colOff>6562725</xdr:colOff>
      <xdr:row>19</xdr:row>
      <xdr:rowOff>104776</xdr:rowOff>
    </xdr:to>
    <xdr:sp macro="" textlink="Janvier_2018!AJ7">
      <xdr:nvSpPr>
        <xdr:cNvPr id="4" name="ZoneText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4867275" y="3305176"/>
          <a:ext cx="16954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CCF8B65-55EB-457A-9FF4-BEDCBE197D08}" type="TxLink">
            <a:rPr lang="en-US" sz="2400" b="1" i="0" u="none" strike="noStrike">
              <a:solidFill>
                <a:schemeClr val="accent2">
                  <a:lumMod val="75000"/>
                </a:schemeClr>
              </a:solidFill>
              <a:latin typeface="DS-Digital" pitchFamily="2" charset="0"/>
              <a:cs typeface="Arial"/>
            </a:rPr>
            <a:pPr/>
            <a:t>69.2 km/h</a:t>
          </a:fld>
          <a:endParaRPr lang="fr-FR" sz="2400">
            <a:solidFill>
              <a:schemeClr val="accent2">
                <a:lumMod val="75000"/>
              </a:schemeClr>
            </a:solidFill>
            <a:latin typeface="DS-Digital" pitchFamily="2" charset="0"/>
          </a:endParaRPr>
        </a:p>
      </xdr:txBody>
    </xdr:sp>
    <xdr:clientData/>
  </xdr:twoCellAnchor>
  <xdr:twoCellAnchor editAs="absolute">
    <xdr:from>
      <xdr:col>0</xdr:col>
      <xdr:colOff>2943226</xdr:colOff>
      <xdr:row>18</xdr:row>
      <xdr:rowOff>57150</xdr:rowOff>
    </xdr:from>
    <xdr:to>
      <xdr:col>0</xdr:col>
      <xdr:colOff>4562475</xdr:colOff>
      <xdr:row>19</xdr:row>
      <xdr:rowOff>123825</xdr:rowOff>
    </xdr:to>
    <xdr:sp macro="" textlink="$A$30">
      <xdr:nvSpPr>
        <xdr:cNvPr id="8" name="ZoneText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 txBox="1"/>
      </xdr:nvSpPr>
      <xdr:spPr>
        <a:xfrm>
          <a:off x="2943226" y="3486150"/>
          <a:ext cx="161924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BEB4227-F246-472B-86FC-FA524C8D5474}" type="TxLink">
            <a:rPr lang="en-US" sz="12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mercredi 6 novembre 2024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2562225</xdr:colOff>
      <xdr:row>4</xdr:row>
      <xdr:rowOff>114300</xdr:rowOff>
    </xdr:from>
    <xdr:to>
      <xdr:col>0</xdr:col>
      <xdr:colOff>4543425</xdr:colOff>
      <xdr:row>8</xdr:row>
      <xdr:rowOff>114299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2562225" y="876300"/>
          <a:ext cx="1981200" cy="761999"/>
        </a:xfrm>
        <a:prstGeom prst="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 w="38100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800"/>
        </a:p>
      </xdr:txBody>
    </xdr:sp>
    <xdr:clientData/>
  </xdr:twoCellAnchor>
  <xdr:twoCellAnchor editAs="absolute">
    <xdr:from>
      <xdr:col>0</xdr:col>
      <xdr:colOff>3438525</xdr:colOff>
      <xdr:row>19</xdr:row>
      <xdr:rowOff>47625</xdr:rowOff>
    </xdr:from>
    <xdr:to>
      <xdr:col>0</xdr:col>
      <xdr:colOff>4048125</xdr:colOff>
      <xdr:row>20</xdr:row>
      <xdr:rowOff>47625</xdr:rowOff>
    </xdr:to>
    <xdr:sp macro="" textlink="$A$31">
      <xdr:nvSpPr>
        <xdr:cNvPr id="29" name="ZoneTexte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 txBox="1"/>
      </xdr:nvSpPr>
      <xdr:spPr>
        <a:xfrm>
          <a:off x="3438525" y="3667125"/>
          <a:ext cx="6096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B2D38605-2158-4D8D-8823-CA2AE7F0A26C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2809876</xdr:colOff>
      <xdr:row>4</xdr:row>
      <xdr:rowOff>142875</xdr:rowOff>
    </xdr:from>
    <xdr:to>
      <xdr:col>2</xdr:col>
      <xdr:colOff>4609876</xdr:colOff>
      <xdr:row>10</xdr:row>
      <xdr:rowOff>7875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2124075</xdr:colOff>
      <xdr:row>0</xdr:row>
      <xdr:rowOff>152400</xdr:rowOff>
    </xdr:from>
    <xdr:to>
      <xdr:col>0</xdr:col>
      <xdr:colOff>5381625</xdr:colOff>
      <xdr:row>2</xdr:row>
      <xdr:rowOff>123825</xdr:rowOff>
    </xdr:to>
    <xdr:sp macro="" textlink="">
      <xdr:nvSpPr>
        <xdr:cNvPr id="32" name="ZoneTexte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2124075" y="152400"/>
          <a:ext cx="3257550" cy="352425"/>
        </a:xfrm>
        <a:prstGeom prst="rect">
          <a:avLst/>
        </a:prstGeom>
        <a:noFill/>
        <a:ln w="38100" cmpd="sng"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Statistiques du mois</a:t>
          </a:r>
        </a:p>
      </xdr:txBody>
    </xdr:sp>
    <xdr:clientData/>
  </xdr:twoCellAnchor>
  <xdr:twoCellAnchor editAs="absolute">
    <xdr:from>
      <xdr:col>2</xdr:col>
      <xdr:colOff>857250</xdr:colOff>
      <xdr:row>4</xdr:row>
      <xdr:rowOff>133350</xdr:rowOff>
    </xdr:from>
    <xdr:to>
      <xdr:col>2</xdr:col>
      <xdr:colOff>2657250</xdr:colOff>
      <xdr:row>9</xdr:row>
      <xdr:rowOff>188850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</xdr:col>
      <xdr:colOff>4772025</xdr:colOff>
      <xdr:row>4</xdr:row>
      <xdr:rowOff>152400</xdr:rowOff>
    </xdr:from>
    <xdr:to>
      <xdr:col>2</xdr:col>
      <xdr:colOff>6572025</xdr:colOff>
      <xdr:row>10</xdr:row>
      <xdr:rowOff>17400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695325</xdr:colOff>
      <xdr:row>8</xdr:row>
      <xdr:rowOff>76201</xdr:rowOff>
    </xdr:from>
    <xdr:to>
      <xdr:col>5</xdr:col>
      <xdr:colOff>142875</xdr:colOff>
      <xdr:row>15</xdr:row>
      <xdr:rowOff>171450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15944850" y="1600201"/>
          <a:ext cx="209550" cy="14287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123456789</a:t>
          </a:r>
        </a:p>
      </xdr:txBody>
    </xdr:sp>
    <xdr:clientData/>
  </xdr:twoCellAnchor>
  <xdr:twoCellAnchor>
    <xdr:from>
      <xdr:col>4</xdr:col>
      <xdr:colOff>657223</xdr:colOff>
      <xdr:row>16</xdr:row>
      <xdr:rowOff>123825</xdr:rowOff>
    </xdr:from>
    <xdr:to>
      <xdr:col>5</xdr:col>
      <xdr:colOff>200024</xdr:colOff>
      <xdr:row>22</xdr:row>
      <xdr:rowOff>142875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15906748" y="3171825"/>
          <a:ext cx="304801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101112131415</a:t>
          </a:r>
        </a:p>
      </xdr:txBody>
    </xdr:sp>
    <xdr:clientData/>
  </xdr:twoCellAnchor>
  <xdr:twoCellAnchor>
    <xdr:from>
      <xdr:col>2</xdr:col>
      <xdr:colOff>876300</xdr:colOff>
      <xdr:row>10</xdr:row>
      <xdr:rowOff>152400</xdr:rowOff>
    </xdr:from>
    <xdr:to>
      <xdr:col>2</xdr:col>
      <xdr:colOff>2676300</xdr:colOff>
      <xdr:row>16</xdr:row>
      <xdr:rowOff>17400</xdr:rowOff>
    </xdr:to>
    <xdr:graphicFrame macro="">
      <xdr:nvGraphicFramePr>
        <xdr:cNvPr id="41" name="Graphique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1590675</xdr:colOff>
      <xdr:row>10</xdr:row>
      <xdr:rowOff>180975</xdr:rowOff>
    </xdr:from>
    <xdr:to>
      <xdr:col>2</xdr:col>
      <xdr:colOff>2162175</xdr:colOff>
      <xdr:row>11</xdr:row>
      <xdr:rowOff>104775</xdr:rowOff>
    </xdr:to>
    <xdr:sp macro="" textlink="">
      <xdr:nvSpPr>
        <xdr:cNvPr id="54" name="ZoneTexte 1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9886950" y="2085975"/>
          <a:ext cx="571500" cy="1143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T°Maxi</a:t>
          </a:r>
        </a:p>
      </xdr:txBody>
    </xdr:sp>
    <xdr:clientData/>
  </xdr:twoCellAnchor>
  <xdr:twoCellAnchor>
    <xdr:from>
      <xdr:col>2</xdr:col>
      <xdr:colOff>876300</xdr:colOff>
      <xdr:row>16</xdr:row>
      <xdr:rowOff>133350</xdr:rowOff>
    </xdr:from>
    <xdr:to>
      <xdr:col>2</xdr:col>
      <xdr:colOff>2676300</xdr:colOff>
      <xdr:row>22</xdr:row>
      <xdr:rowOff>17400</xdr:rowOff>
    </xdr:to>
    <xdr:graphicFrame macro="">
      <xdr:nvGraphicFramePr>
        <xdr:cNvPr id="55" name="Graphique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1552575</xdr:colOff>
      <xdr:row>16</xdr:row>
      <xdr:rowOff>161925</xdr:rowOff>
    </xdr:from>
    <xdr:to>
      <xdr:col>2</xdr:col>
      <xdr:colOff>2124075</xdr:colOff>
      <xdr:row>17</xdr:row>
      <xdr:rowOff>85725</xdr:rowOff>
    </xdr:to>
    <xdr:sp macro="" textlink="">
      <xdr:nvSpPr>
        <xdr:cNvPr id="56" name="ZoneTexte 1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 txBox="1"/>
      </xdr:nvSpPr>
      <xdr:spPr>
        <a:xfrm>
          <a:off x="9848850" y="3209925"/>
          <a:ext cx="571500" cy="1143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T°Mini</a:t>
          </a:r>
        </a:p>
      </xdr:txBody>
    </xdr:sp>
    <xdr:clientData/>
  </xdr:twoCellAnchor>
  <xdr:twoCellAnchor editAs="absolute">
    <xdr:from>
      <xdr:col>2</xdr:col>
      <xdr:colOff>2819400</xdr:colOff>
      <xdr:row>10</xdr:row>
      <xdr:rowOff>161925</xdr:rowOff>
    </xdr:from>
    <xdr:to>
      <xdr:col>2</xdr:col>
      <xdr:colOff>4619400</xdr:colOff>
      <xdr:row>16</xdr:row>
      <xdr:rowOff>26925</xdr:rowOff>
    </xdr:to>
    <xdr:graphicFrame macro="">
      <xdr:nvGraphicFramePr>
        <xdr:cNvPr id="58" name="Graphique 1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3371850</xdr:colOff>
      <xdr:row>10</xdr:row>
      <xdr:rowOff>152398</xdr:rowOff>
    </xdr:from>
    <xdr:to>
      <xdr:col>2</xdr:col>
      <xdr:colOff>4343400</xdr:colOff>
      <xdr:row>11</xdr:row>
      <xdr:rowOff>114299</xdr:rowOff>
    </xdr:to>
    <xdr:sp macro="" textlink="">
      <xdr:nvSpPr>
        <xdr:cNvPr id="59" name="ZoneTexte 1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1668125" y="2057398"/>
          <a:ext cx="971550" cy="152401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Pression Maxi</a:t>
          </a:r>
        </a:p>
      </xdr:txBody>
    </xdr:sp>
    <xdr:clientData/>
  </xdr:twoCellAnchor>
  <xdr:twoCellAnchor editAs="absolute">
    <xdr:from>
      <xdr:col>2</xdr:col>
      <xdr:colOff>2838450</xdr:colOff>
      <xdr:row>16</xdr:row>
      <xdr:rowOff>142875</xdr:rowOff>
    </xdr:from>
    <xdr:to>
      <xdr:col>2</xdr:col>
      <xdr:colOff>4638450</xdr:colOff>
      <xdr:row>22</xdr:row>
      <xdr:rowOff>26925</xdr:rowOff>
    </xdr:to>
    <xdr:graphicFrame macro="">
      <xdr:nvGraphicFramePr>
        <xdr:cNvPr id="60" name="Graphique 1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3352801</xdr:colOff>
      <xdr:row>16</xdr:row>
      <xdr:rowOff>152401</xdr:rowOff>
    </xdr:from>
    <xdr:to>
      <xdr:col>2</xdr:col>
      <xdr:colOff>4324351</xdr:colOff>
      <xdr:row>17</xdr:row>
      <xdr:rowOff>76201</xdr:rowOff>
    </xdr:to>
    <xdr:sp macro="" textlink="">
      <xdr:nvSpPr>
        <xdr:cNvPr id="61" name="ZoneTexte 1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1649076" y="3200401"/>
          <a:ext cx="971550" cy="1143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Pression Mini</a:t>
          </a:r>
        </a:p>
      </xdr:txBody>
    </xdr:sp>
    <xdr:clientData/>
  </xdr:twoCellAnchor>
  <xdr:twoCellAnchor>
    <xdr:from>
      <xdr:col>2</xdr:col>
      <xdr:colOff>4724400</xdr:colOff>
      <xdr:row>10</xdr:row>
      <xdr:rowOff>152400</xdr:rowOff>
    </xdr:from>
    <xdr:to>
      <xdr:col>2</xdr:col>
      <xdr:colOff>6578400</xdr:colOff>
      <xdr:row>16</xdr:row>
      <xdr:rowOff>17400</xdr:rowOff>
    </xdr:to>
    <xdr:graphicFrame macro="">
      <xdr:nvGraphicFramePr>
        <xdr:cNvPr id="57" name="Graphique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4762500</xdr:colOff>
      <xdr:row>16</xdr:row>
      <xdr:rowOff>142875</xdr:rowOff>
    </xdr:from>
    <xdr:to>
      <xdr:col>2</xdr:col>
      <xdr:colOff>6562500</xdr:colOff>
      <xdr:row>22</xdr:row>
      <xdr:rowOff>26925</xdr:rowOff>
    </xdr:to>
    <xdr:graphicFrame macro="">
      <xdr:nvGraphicFramePr>
        <xdr:cNvPr id="62" name="Graphique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5381625</xdr:colOff>
      <xdr:row>10</xdr:row>
      <xdr:rowOff>152400</xdr:rowOff>
    </xdr:from>
    <xdr:to>
      <xdr:col>2</xdr:col>
      <xdr:colOff>6353175</xdr:colOff>
      <xdr:row>11</xdr:row>
      <xdr:rowOff>114301</xdr:rowOff>
    </xdr:to>
    <xdr:sp macro="" textlink="">
      <xdr:nvSpPr>
        <xdr:cNvPr id="63" name="ZoneTexte 1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SpPr txBox="1"/>
      </xdr:nvSpPr>
      <xdr:spPr>
        <a:xfrm>
          <a:off x="13677900" y="2057400"/>
          <a:ext cx="971550" cy="152401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Humidité Maxi</a:t>
          </a:r>
        </a:p>
      </xdr:txBody>
    </xdr:sp>
    <xdr:clientData/>
  </xdr:twoCellAnchor>
  <xdr:twoCellAnchor>
    <xdr:from>
      <xdr:col>2</xdr:col>
      <xdr:colOff>5391150</xdr:colOff>
      <xdr:row>16</xdr:row>
      <xdr:rowOff>133350</xdr:rowOff>
    </xdr:from>
    <xdr:to>
      <xdr:col>2</xdr:col>
      <xdr:colOff>6362700</xdr:colOff>
      <xdr:row>17</xdr:row>
      <xdr:rowOff>95251</xdr:rowOff>
    </xdr:to>
    <xdr:sp macro="" textlink="">
      <xdr:nvSpPr>
        <xdr:cNvPr id="64" name="ZoneTexte 1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SpPr txBox="1"/>
      </xdr:nvSpPr>
      <xdr:spPr>
        <a:xfrm>
          <a:off x="13687425" y="3181350"/>
          <a:ext cx="971550" cy="152401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Humidité Mini</a:t>
          </a:r>
        </a:p>
      </xdr:txBody>
    </xdr:sp>
    <xdr:clientData/>
  </xdr:twoCellAnchor>
  <xdr:twoCellAnchor editAs="absolute">
    <xdr:from>
      <xdr:col>2</xdr:col>
      <xdr:colOff>2257425</xdr:colOff>
      <xdr:row>0</xdr:row>
      <xdr:rowOff>133350</xdr:rowOff>
    </xdr:from>
    <xdr:to>
      <xdr:col>2</xdr:col>
      <xdr:colOff>5267325</xdr:colOff>
      <xdr:row>2</xdr:row>
      <xdr:rowOff>104775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SpPr txBox="1"/>
      </xdr:nvSpPr>
      <xdr:spPr>
        <a:xfrm>
          <a:off x="10334625" y="133350"/>
          <a:ext cx="3009900" cy="352425"/>
        </a:xfrm>
        <a:prstGeom prst="rect">
          <a:avLst/>
        </a:prstGeom>
        <a:noFill/>
        <a:ln w="38100" cmpd="sng"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Graphiques du mois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3105150</xdr:colOff>
          <xdr:row>28</xdr:row>
          <xdr:rowOff>180975</xdr:rowOff>
        </xdr:from>
        <xdr:to>
          <xdr:col>0</xdr:col>
          <xdr:colOff>3838575</xdr:colOff>
          <xdr:row>31</xdr:row>
          <xdr:rowOff>57150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0C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2181225</xdr:colOff>
          <xdr:row>28</xdr:row>
          <xdr:rowOff>114300</xdr:rowOff>
        </xdr:from>
        <xdr:to>
          <xdr:col>2</xdr:col>
          <xdr:colOff>2914650</xdr:colOff>
          <xdr:row>30</xdr:row>
          <xdr:rowOff>180975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C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4762500</xdr:colOff>
      <xdr:row>11</xdr:row>
      <xdr:rowOff>19050</xdr:rowOff>
    </xdr:from>
    <xdr:to>
      <xdr:col>0</xdr:col>
      <xdr:colOff>5724525</xdr:colOff>
      <xdr:row>13</xdr:row>
      <xdr:rowOff>95250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SpPr txBox="1"/>
      </xdr:nvSpPr>
      <xdr:spPr>
        <a:xfrm>
          <a:off x="4762500" y="2114550"/>
          <a:ext cx="9620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T° Ressentie</a:t>
          </a:r>
        </a:p>
        <a:p>
          <a:pPr algn="ctr"/>
          <a:r>
            <a:rPr lang="fr-FR" sz="1100">
              <a:solidFill>
                <a:sysClr val="windowText" lastClr="000000"/>
              </a:solidFill>
            </a:rPr>
            <a:t>Mini</a:t>
          </a:r>
        </a:p>
      </xdr:txBody>
    </xdr:sp>
    <xdr:clientData/>
  </xdr:twoCellAnchor>
  <xdr:twoCellAnchor editAs="absolute">
    <xdr:from>
      <xdr:col>0</xdr:col>
      <xdr:colOff>5619750</xdr:colOff>
      <xdr:row>12</xdr:row>
      <xdr:rowOff>85725</xdr:rowOff>
    </xdr:from>
    <xdr:to>
      <xdr:col>0</xdr:col>
      <xdr:colOff>6734175</xdr:colOff>
      <xdr:row>13</xdr:row>
      <xdr:rowOff>133350</xdr:rowOff>
    </xdr:to>
    <xdr:sp macro="" textlink="Janvier_2018!S7">
      <xdr:nvSpPr>
        <xdr:cNvPr id="66" name="ZoneTexte 65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SpPr txBox="1"/>
      </xdr:nvSpPr>
      <xdr:spPr>
        <a:xfrm>
          <a:off x="5619750" y="2371725"/>
          <a:ext cx="1114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4F7934A-831C-4BF3-81D3-30CBBF67D452}" type="TxLink">
            <a:rPr lang="en-US" sz="2800" b="1" i="0" u="none" strike="noStrike">
              <a:solidFill>
                <a:srgbClr val="66FFFF"/>
              </a:solidFill>
              <a:latin typeface="Digital-7" panose="02000000000000000000" pitchFamily="2" charset="0"/>
              <a:cs typeface="Arial"/>
            </a:rPr>
            <a:pPr algn="l"/>
            <a:t>0.8 °C</a:t>
          </a:fld>
          <a:endParaRPr lang="fr-FR" sz="2800">
            <a:solidFill>
              <a:srgbClr val="66FFFF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5295900</xdr:colOff>
      <xdr:row>16</xdr:row>
      <xdr:rowOff>104775</xdr:rowOff>
    </xdr:from>
    <xdr:to>
      <xdr:col>0</xdr:col>
      <xdr:colOff>6457950</xdr:colOff>
      <xdr:row>17</xdr:row>
      <xdr:rowOff>142874</xdr:rowOff>
    </xdr:to>
    <xdr:sp macro="" textlink="Janvier_2018!AL7">
      <xdr:nvSpPr>
        <xdr:cNvPr id="67" name="ZoneTexte 66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SpPr txBox="1"/>
      </xdr:nvSpPr>
      <xdr:spPr>
        <a:xfrm>
          <a:off x="5295900" y="3152775"/>
          <a:ext cx="1162050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961E50B-97D2-4A92-B061-C1D0A441A9EE}" type="TxLink">
            <a:rPr lang="en-US" sz="1000" b="1" i="0" u="none" strike="noStrike">
              <a:solidFill>
                <a:srgbClr val="FFFFFF"/>
              </a:solidFill>
              <a:latin typeface="Arial"/>
              <a:cs typeface="Arial"/>
            </a:rPr>
            <a:pPr algn="ctr"/>
            <a:t>lundi 01 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2409825</xdr:colOff>
      <xdr:row>10</xdr:row>
      <xdr:rowOff>123825</xdr:rowOff>
    </xdr:from>
    <xdr:to>
      <xdr:col>0</xdr:col>
      <xdr:colOff>3371850</xdr:colOff>
      <xdr:row>11</xdr:row>
      <xdr:rowOff>161926</xdr:rowOff>
    </xdr:to>
    <xdr:sp macro="" textlink="Janvier_2018!AC7">
      <xdr:nvSpPr>
        <xdr:cNvPr id="68" name="ZoneTexte 67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SpPr txBox="1"/>
      </xdr:nvSpPr>
      <xdr:spPr>
        <a:xfrm>
          <a:off x="2409825" y="2028825"/>
          <a:ext cx="962025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F8CC1B9-C3E2-4B95-B250-C59C1318DBDD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jeudi 04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2457450</xdr:colOff>
      <xdr:row>14</xdr:row>
      <xdr:rowOff>171450</xdr:rowOff>
    </xdr:from>
    <xdr:to>
      <xdr:col>0</xdr:col>
      <xdr:colOff>3419475</xdr:colOff>
      <xdr:row>16</xdr:row>
      <xdr:rowOff>19051</xdr:rowOff>
    </xdr:to>
    <xdr:sp macro="" textlink="Janvier_2018!Y7">
      <xdr:nvSpPr>
        <xdr:cNvPr id="69" name="ZoneTexte 68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SpPr txBox="1"/>
      </xdr:nvSpPr>
      <xdr:spPr>
        <a:xfrm>
          <a:off x="2457450" y="2838450"/>
          <a:ext cx="962025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42A3EA48-AE57-479A-ADC0-8FCEFAD088CC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samedi 27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4867275</xdr:colOff>
      <xdr:row>13</xdr:row>
      <xdr:rowOff>1</xdr:rowOff>
    </xdr:from>
    <xdr:to>
      <xdr:col>0</xdr:col>
      <xdr:colOff>5715000</xdr:colOff>
      <xdr:row>14</xdr:row>
      <xdr:rowOff>19051</xdr:rowOff>
    </xdr:to>
    <xdr:sp macro="" textlink="Janvier_2018!U7">
      <xdr:nvSpPr>
        <xdr:cNvPr id="70" name="ZoneTexte 69"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SpPr txBox="1"/>
      </xdr:nvSpPr>
      <xdr:spPr>
        <a:xfrm>
          <a:off x="4867275" y="2476501"/>
          <a:ext cx="8477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52BB5DD-427E-4A8B-9D64-253A9C595656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samedi 13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0.39453</cdr:x>
      <cdr:y>0.03086</cdr:y>
    </cdr:from>
    <cdr:to>
      <cdr:x>0.64625</cdr:x>
      <cdr:y>0.14174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31045" y="31111"/>
          <a:ext cx="466425" cy="1117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chemeClr val="bg1"/>
              </a:solidFill>
            </a:rPr>
            <a:t>Pluie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0.40892</cdr:x>
      <cdr:y>0</cdr:y>
    </cdr:from>
    <cdr:to>
      <cdr:x>0.66352</cdr:x>
      <cdr:y>0.15875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58133" y="0"/>
          <a:ext cx="472028" cy="160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chemeClr val="bg1"/>
              </a:solidFill>
            </a:rPr>
            <a:t>Vent</a:t>
          </a: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77700</xdr:colOff>
      <xdr:row>4</xdr:row>
      <xdr:rowOff>59548</xdr:rowOff>
    </xdr:from>
    <xdr:to>
      <xdr:col>22</xdr:col>
      <xdr:colOff>440548</xdr:colOff>
      <xdr:row>4</xdr:row>
      <xdr:rowOff>150900</xdr:rowOff>
    </xdr:to>
    <xdr:grpSp>
      <xdr:nvGrpSpPr>
        <xdr:cNvPr id="3" name="Girouette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pSpPr/>
      </xdr:nvGrpSpPr>
      <xdr:grpSpPr>
        <a:xfrm rot="13500000">
          <a:off x="9328873" y="723900"/>
          <a:ext cx="91352" cy="362848"/>
          <a:chOff x="11153504" y="2261488"/>
          <a:chExt cx="73268" cy="419500"/>
        </a:xfrm>
      </xdr:grpSpPr>
      <xdr:sp macro="" textlink="">
        <xdr:nvSpPr>
          <xdr:cNvPr id="4" name="Triangle isocèle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" name="Triangle isocèl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247650</xdr:colOff>
          <xdr:row>6</xdr:row>
          <xdr:rowOff>76200</xdr:rowOff>
        </xdr:from>
        <xdr:to>
          <xdr:col>29</xdr:col>
          <xdr:colOff>0</xdr:colOff>
          <xdr:row>7</xdr:row>
          <xdr:rowOff>114300</xdr:rowOff>
        </xdr:to>
        <xdr:sp macro="" textlink="">
          <xdr:nvSpPr>
            <xdr:cNvPr id="145409" name="Bouton 2" hidden="1">
              <a:extLst>
                <a:ext uri="{63B3BB69-23CF-44E3-9099-C40C66FF867C}">
                  <a14:compatExt spid="_x0000_s145409"/>
                </a:ext>
                <a:ext uri="{FF2B5EF4-FFF2-40B4-BE49-F238E27FC236}">
                  <a16:creationId xmlns:a16="http://schemas.microsoft.com/office/drawing/2014/main" id="{00000000-0008-0000-0D00-000001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180975</xdr:colOff>
          <xdr:row>6</xdr:row>
          <xdr:rowOff>76200</xdr:rowOff>
        </xdr:from>
        <xdr:to>
          <xdr:col>24</xdr:col>
          <xdr:colOff>200025</xdr:colOff>
          <xdr:row>7</xdr:row>
          <xdr:rowOff>114300</xdr:rowOff>
        </xdr:to>
        <xdr:sp macro="" textlink="">
          <xdr:nvSpPr>
            <xdr:cNvPr id="145410" name="Button 2" hidden="1">
              <a:extLst>
                <a:ext uri="{63B3BB69-23CF-44E3-9099-C40C66FF867C}">
                  <a14:compatExt spid="_x0000_s145410"/>
                </a:ext>
                <a:ext uri="{FF2B5EF4-FFF2-40B4-BE49-F238E27FC236}">
                  <a16:creationId xmlns:a16="http://schemas.microsoft.com/office/drawing/2014/main" id="{00000000-0008-0000-0D00-000002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213448</xdr:colOff>
      <xdr:row>3</xdr:row>
      <xdr:rowOff>123825</xdr:rowOff>
    </xdr:from>
    <xdr:to>
      <xdr:col>22</xdr:col>
      <xdr:colOff>304800</xdr:colOff>
      <xdr:row>5</xdr:row>
      <xdr:rowOff>86623</xdr:rowOff>
    </xdr:to>
    <xdr:grpSp>
      <xdr:nvGrpSpPr>
        <xdr:cNvPr id="3" name="Girouette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pSpPr/>
      </xdr:nvGrpSpPr>
      <xdr:grpSpPr>
        <a:xfrm rot="21600000">
          <a:off x="9328873" y="723900"/>
          <a:ext cx="91352" cy="362848"/>
          <a:chOff x="11153504" y="2261488"/>
          <a:chExt cx="73268" cy="419500"/>
        </a:xfrm>
      </xdr:grpSpPr>
      <xdr:sp macro="" textlink="">
        <xdr:nvSpPr>
          <xdr:cNvPr id="4" name="Triangle isocèle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" name="Triangle isocèl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247650</xdr:colOff>
          <xdr:row>6</xdr:row>
          <xdr:rowOff>76200</xdr:rowOff>
        </xdr:from>
        <xdr:to>
          <xdr:col>29</xdr:col>
          <xdr:colOff>0</xdr:colOff>
          <xdr:row>7</xdr:row>
          <xdr:rowOff>114300</xdr:rowOff>
        </xdr:to>
        <xdr:sp macro="" textlink="">
          <xdr:nvSpPr>
            <xdr:cNvPr id="146433" name="Bouton 2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00000000-0008-0000-0E00-00000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180975</xdr:colOff>
          <xdr:row>6</xdr:row>
          <xdr:rowOff>76200</xdr:rowOff>
        </xdr:from>
        <xdr:to>
          <xdr:col>24</xdr:col>
          <xdr:colOff>200025</xdr:colOff>
          <xdr:row>7</xdr:row>
          <xdr:rowOff>114300</xdr:rowOff>
        </xdr:to>
        <xdr:sp macro="" textlink="">
          <xdr:nvSpPr>
            <xdr:cNvPr id="146434" name="Button 2" hidden="1">
              <a:extLst>
                <a:ext uri="{63B3BB69-23CF-44E3-9099-C40C66FF867C}">
                  <a14:compatExt spid="_x0000_s146434"/>
                </a:ext>
                <a:ext uri="{FF2B5EF4-FFF2-40B4-BE49-F238E27FC236}">
                  <a16:creationId xmlns:a16="http://schemas.microsoft.com/office/drawing/2014/main" id="{00000000-0008-0000-0E00-00000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3.emf"/><Relationship Id="rId12" Type="http://schemas.openxmlformats.org/officeDocument/2006/relationships/ctrlProp" Target="../ctrlProps/ctrlProp7.xml"/><Relationship Id="rId2" Type="http://schemas.openxmlformats.org/officeDocument/2006/relationships/hyperlink" Target="http://www.meteociel.fr/climatologie/villes.php?code=7306&amp;mois=01&amp;annee=2018" TargetMode="External"/><Relationship Id="rId1" Type="http://schemas.openxmlformats.org/officeDocument/2006/relationships/hyperlink" Target="http://www.ephemeride.com/calendrier/solaire/19/horaires-du-soleil.html" TargetMode="External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.xml"/><Relationship Id="rId1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theme="3" tint="-0.249977111117893"/>
  </sheetPr>
  <dimension ref="A1:DF1451"/>
  <sheetViews>
    <sheetView showGridLines="0" showOutlineSymbols="0" workbookViewId="0">
      <pane ySplit="8" topLeftCell="A9" activePane="bottomLeft" state="frozen"/>
      <selection activeCell="AH40" sqref="AH40"/>
      <selection pane="bottomLeft" activeCell="L9" sqref="L9"/>
    </sheetView>
  </sheetViews>
  <sheetFormatPr baseColWidth="10" defaultColWidth="11" defaultRowHeight="15"/>
  <cols>
    <col min="1" max="1" width="6.85546875" style="140" customWidth="1"/>
    <col min="2" max="2" width="5.7109375" style="140" bestFit="1" customWidth="1"/>
    <col min="3" max="3" width="6.140625" style="140" bestFit="1" customWidth="1"/>
    <col min="4" max="4" width="7" style="140" bestFit="1" customWidth="1"/>
    <col min="5" max="5" width="5.42578125" style="140" customWidth="1"/>
    <col min="6" max="6" width="6.85546875" style="140" customWidth="1"/>
    <col min="7" max="7" width="5.42578125" style="140" customWidth="1"/>
    <col min="8" max="8" width="6.28515625" style="140" customWidth="1"/>
    <col min="9" max="9" width="5.5703125" style="140" bestFit="1" customWidth="1"/>
    <col min="10" max="11" width="5.85546875" style="140" customWidth="1"/>
    <col min="12" max="13" width="9" style="140" bestFit="1" customWidth="1"/>
    <col min="14" max="14" width="6.28515625" style="140" customWidth="1"/>
    <col min="15" max="15" width="3.140625" style="140" bestFit="1" customWidth="1"/>
    <col min="16" max="16" width="6" style="9" bestFit="1" customWidth="1"/>
    <col min="17" max="17" width="9.7109375" customWidth="1"/>
    <col min="18" max="18" width="4" customWidth="1"/>
    <col min="19" max="19" width="8.42578125" customWidth="1"/>
    <col min="20" max="20" width="1.5703125" customWidth="1"/>
    <col min="21" max="21" width="9.28515625" customWidth="1"/>
    <col min="22" max="22" width="1.5703125" customWidth="1"/>
    <col min="23" max="23" width="7.28515625" customWidth="1"/>
    <col min="24" max="24" width="1.5703125" customWidth="1"/>
    <col min="25" max="25" width="8" customWidth="1"/>
    <col min="26" max="26" width="7.7109375" bestFit="1" customWidth="1"/>
    <col min="27" max="28" width="8.28515625" customWidth="1"/>
    <col min="29" max="29" width="4.85546875" customWidth="1"/>
    <col min="30" max="30" width="5.85546875" bestFit="1" customWidth="1"/>
    <col min="31" max="31" width="3.42578125" customWidth="1"/>
    <col min="32" max="32" width="5.42578125" customWidth="1"/>
    <col min="33" max="33" width="2" customWidth="1"/>
    <col min="34" max="34" width="6" customWidth="1"/>
    <col min="35" max="35" width="2" customWidth="1"/>
    <col min="36" max="36" width="7.7109375" customWidth="1"/>
    <col min="37" max="37" width="9.28515625" customWidth="1"/>
    <col min="38" max="38" width="2.5703125" customWidth="1"/>
    <col min="39" max="39" width="5.42578125" customWidth="1"/>
    <col min="40" max="40" width="3" customWidth="1"/>
    <col min="41" max="41" width="5.7109375" customWidth="1"/>
    <col min="42" max="42" width="2.85546875" customWidth="1"/>
    <col min="43" max="43" width="6" customWidth="1"/>
    <col min="44" max="44" width="1.42578125" customWidth="1"/>
    <col min="45" max="45" width="7.42578125" customWidth="1"/>
    <col min="46" max="46" width="1.42578125" customWidth="1"/>
    <col min="47" max="47" width="7.7109375" style="9" customWidth="1"/>
    <col min="48" max="48" width="5.28515625" style="9" customWidth="1"/>
    <col min="49" max="49" width="8.85546875" style="467" customWidth="1"/>
    <col min="50" max="50" width="7.85546875" style="9" customWidth="1"/>
    <col min="51" max="51" width="16.7109375" style="9" customWidth="1"/>
    <col min="52" max="52" width="15.7109375" style="9" customWidth="1"/>
    <col min="53" max="53" width="19.42578125" style="9" customWidth="1"/>
    <col min="54" max="54" width="16.42578125" style="9" customWidth="1"/>
    <col min="55" max="55" width="13.7109375" style="9" customWidth="1"/>
    <col min="56" max="56" width="18.85546875" style="9" customWidth="1"/>
    <col min="57" max="57" width="15.7109375" style="9" customWidth="1"/>
    <col min="58" max="58" width="15.42578125" style="9" customWidth="1"/>
    <col min="59" max="59" width="11.85546875" style="9" customWidth="1"/>
    <col min="60" max="60" width="13.42578125" style="9" customWidth="1"/>
    <col min="61" max="61" width="10.28515625" style="373" customWidth="1"/>
    <col min="62" max="62" width="11.42578125" style="373" customWidth="1"/>
    <col min="63" max="63" width="15.28515625" style="9" customWidth="1"/>
    <col min="64" max="64" width="14.42578125" style="9" customWidth="1"/>
    <col min="65" max="65" width="9.85546875" style="9" customWidth="1"/>
    <col min="66" max="66" width="11" style="9"/>
    <col min="67" max="67" width="13.42578125" style="9" customWidth="1"/>
    <col min="68" max="68" width="8.28515625" style="9" customWidth="1"/>
    <col min="69" max="69" width="15.5703125" style="9" customWidth="1"/>
    <col min="70" max="70" width="8.42578125" style="9" customWidth="1"/>
    <col min="71" max="73" width="13.28515625" style="9" customWidth="1"/>
    <col min="74" max="74" width="11" style="9" customWidth="1"/>
    <col min="75" max="75" width="13.28515625" style="9" customWidth="1"/>
    <col min="76" max="76" width="10.28515625" style="9" customWidth="1"/>
    <col min="77" max="77" width="13.28515625" style="9" customWidth="1"/>
    <col min="78" max="78" width="10.28515625" style="9" customWidth="1"/>
    <col min="79" max="79" width="13.28515625" style="9" customWidth="1"/>
    <col min="80" max="80" width="10.28515625" style="9" customWidth="1"/>
    <col min="81" max="81" width="13.28515625" style="9" customWidth="1"/>
    <col min="82" max="82" width="10.28515625" style="9" customWidth="1"/>
    <col min="83" max="83" width="13.28515625" style="9" customWidth="1"/>
    <col min="84" max="84" width="10.28515625" style="9" customWidth="1"/>
    <col min="85" max="85" width="13.28515625" style="9" customWidth="1"/>
    <col min="86" max="86" width="10.28515625" style="9" customWidth="1"/>
    <col min="87" max="87" width="14.28515625" style="9" customWidth="1"/>
    <col min="88" max="88" width="11.28515625" style="9" customWidth="1"/>
    <col min="89" max="89" width="10.7109375" style="9" customWidth="1"/>
    <col min="97" max="97" width="11.7109375" customWidth="1"/>
    <col min="99" max="99" width="14.85546875" customWidth="1"/>
    <col min="108" max="108" width="12.28515625" customWidth="1"/>
    <col min="109" max="109" width="7.42578125" customWidth="1"/>
  </cols>
  <sheetData>
    <row r="1" spans="1:110" s="9" customFormat="1" ht="15.75" thickBot="1">
      <c r="A1" s="218" t="s">
        <v>177</v>
      </c>
      <c r="B1" s="177" t="s">
        <v>59</v>
      </c>
      <c r="C1" s="178" t="s">
        <v>62</v>
      </c>
      <c r="D1" s="218" t="s">
        <v>171</v>
      </c>
      <c r="E1" s="177" t="s">
        <v>60</v>
      </c>
      <c r="F1" s="178" t="s">
        <v>38</v>
      </c>
      <c r="G1" s="218" t="s">
        <v>170</v>
      </c>
      <c r="H1" s="179" t="s">
        <v>63</v>
      </c>
      <c r="I1" s="179" t="s">
        <v>64</v>
      </c>
      <c r="J1" s="179" t="s">
        <v>65</v>
      </c>
      <c r="K1" s="179" t="s">
        <v>66</v>
      </c>
      <c r="L1" s="179" t="s">
        <v>78</v>
      </c>
      <c r="M1" s="180" t="s">
        <v>79</v>
      </c>
      <c r="N1" s="219" t="s">
        <v>176</v>
      </c>
      <c r="O1" s="209" t="s">
        <v>80</v>
      </c>
      <c r="P1" s="210" t="s">
        <v>81</v>
      </c>
      <c r="Q1" s="220" t="s">
        <v>175</v>
      </c>
      <c r="R1" s="161" t="s">
        <v>67</v>
      </c>
      <c r="S1" s="161" t="s">
        <v>68</v>
      </c>
      <c r="T1" s="161" t="s">
        <v>69</v>
      </c>
      <c r="U1" s="161" t="s">
        <v>70</v>
      </c>
      <c r="V1" s="161" t="s">
        <v>71</v>
      </c>
      <c r="W1" s="161" t="s">
        <v>72</v>
      </c>
      <c r="X1" s="161" t="s">
        <v>73</v>
      </c>
      <c r="Y1" s="161" t="s">
        <v>74</v>
      </c>
      <c r="Z1" s="161" t="s">
        <v>82</v>
      </c>
      <c r="AA1" s="162" t="s">
        <v>83</v>
      </c>
      <c r="AB1" s="218" t="s">
        <v>172</v>
      </c>
      <c r="AC1" s="172" t="s">
        <v>75</v>
      </c>
      <c r="AD1" s="172" t="s">
        <v>76</v>
      </c>
      <c r="AE1" s="172" t="s">
        <v>257</v>
      </c>
      <c r="AF1" s="172" t="s">
        <v>242</v>
      </c>
      <c r="AG1" s="172" t="s">
        <v>243</v>
      </c>
      <c r="AH1" s="172" t="s">
        <v>173</v>
      </c>
      <c r="AI1" s="172" t="s">
        <v>98</v>
      </c>
      <c r="AJ1" s="489" t="s">
        <v>99</v>
      </c>
      <c r="AK1" s="221" t="s">
        <v>258</v>
      </c>
      <c r="AL1" s="145" t="s">
        <v>259</v>
      </c>
      <c r="AM1" s="145" t="s">
        <v>244</v>
      </c>
      <c r="AN1" s="145" t="s">
        <v>245</v>
      </c>
      <c r="AO1" s="496" t="s">
        <v>246</v>
      </c>
      <c r="AP1" s="145" t="s">
        <v>247</v>
      </c>
      <c r="AQ1" s="145" t="s">
        <v>248</v>
      </c>
      <c r="AR1" s="145" t="s">
        <v>249</v>
      </c>
      <c r="AS1" s="145" t="s">
        <v>250</v>
      </c>
      <c r="AT1" s="145" t="s">
        <v>251</v>
      </c>
      <c r="AU1" s="208" t="s">
        <v>174</v>
      </c>
      <c r="AV1" s="154"/>
      <c r="AW1" s="467" t="s">
        <v>222</v>
      </c>
      <c r="AX1" s="9" t="s">
        <v>223</v>
      </c>
      <c r="AY1" s="467" t="s">
        <v>224</v>
      </c>
      <c r="AZ1" s="9" t="s">
        <v>225</v>
      </c>
      <c r="BA1" s="9" t="s">
        <v>50</v>
      </c>
      <c r="BB1" s="9" t="s">
        <v>177</v>
      </c>
      <c r="BC1" s="9" t="s">
        <v>59</v>
      </c>
      <c r="BD1" s="9" t="s">
        <v>62</v>
      </c>
      <c r="BE1" s="9" t="s">
        <v>226</v>
      </c>
      <c r="BF1" s="9" t="s">
        <v>192</v>
      </c>
      <c r="BG1" s="9" t="s">
        <v>227</v>
      </c>
      <c r="BH1" s="9" t="s">
        <v>228</v>
      </c>
      <c r="BI1" s="373" t="s">
        <v>60</v>
      </c>
      <c r="BJ1" s="373" t="s">
        <v>38</v>
      </c>
      <c r="BK1" s="9" t="s">
        <v>39</v>
      </c>
      <c r="BL1" s="9" t="s">
        <v>229</v>
      </c>
      <c r="BM1" s="9" t="s">
        <v>230</v>
      </c>
      <c r="BN1" s="9" t="s">
        <v>231</v>
      </c>
      <c r="BO1" s="9" t="s">
        <v>36</v>
      </c>
      <c r="BP1" s="9" t="s">
        <v>232</v>
      </c>
      <c r="BQ1" s="9" t="s">
        <v>233</v>
      </c>
      <c r="BR1" s="9" t="s">
        <v>234</v>
      </c>
      <c r="BS1" s="9" t="s">
        <v>170</v>
      </c>
      <c r="BT1" s="9" t="s">
        <v>63</v>
      </c>
      <c r="BU1" s="9" t="s">
        <v>170</v>
      </c>
      <c r="BV1" s="9" t="s">
        <v>63</v>
      </c>
      <c r="BW1" s="9" t="s">
        <v>64</v>
      </c>
      <c r="BX1" s="9" t="s">
        <v>65</v>
      </c>
      <c r="BY1" s="9" t="s">
        <v>66</v>
      </c>
      <c r="BZ1" s="9" t="s">
        <v>78</v>
      </c>
      <c r="CA1" s="9" t="s">
        <v>79</v>
      </c>
      <c r="CB1" s="9" t="s">
        <v>321</v>
      </c>
      <c r="CC1" s="9" t="s">
        <v>322</v>
      </c>
      <c r="CD1" s="9" t="s">
        <v>323</v>
      </c>
      <c r="CE1" s="9" t="s">
        <v>176</v>
      </c>
      <c r="CF1" s="9" t="s">
        <v>80</v>
      </c>
      <c r="CG1" s="9" t="s">
        <v>81</v>
      </c>
      <c r="CH1" s="9" t="s">
        <v>324</v>
      </c>
      <c r="CI1" s="9" t="s">
        <v>325</v>
      </c>
      <c r="CJ1" s="9" t="s">
        <v>326</v>
      </c>
      <c r="CK1" s="9" t="s">
        <v>254</v>
      </c>
      <c r="CL1" s="9" t="s">
        <v>327</v>
      </c>
      <c r="CM1" s="9" t="s">
        <v>328</v>
      </c>
      <c r="CN1" s="9" t="s">
        <v>255</v>
      </c>
      <c r="CO1" s="9" t="s">
        <v>329</v>
      </c>
      <c r="CP1" s="9" t="s">
        <v>175</v>
      </c>
      <c r="CQ1" s="9" t="s">
        <v>67</v>
      </c>
      <c r="CR1" s="9" t="s">
        <v>68</v>
      </c>
      <c r="CS1" s="9" t="s">
        <v>69</v>
      </c>
      <c r="CT1" s="9" t="s">
        <v>70</v>
      </c>
      <c r="CU1" s="9" t="s">
        <v>71</v>
      </c>
      <c r="CV1" s="9" t="s">
        <v>72</v>
      </c>
      <c r="CW1" s="9" t="s">
        <v>73</v>
      </c>
      <c r="CX1" s="9" t="s">
        <v>74</v>
      </c>
      <c r="CY1" s="9" t="s">
        <v>82</v>
      </c>
      <c r="CZ1" s="9" t="s">
        <v>83</v>
      </c>
      <c r="DA1" s="9" t="s">
        <v>330</v>
      </c>
      <c r="DB1" s="9" t="s">
        <v>331</v>
      </c>
      <c r="DC1" s="9" t="s">
        <v>332</v>
      </c>
      <c r="DD1" s="9" t="s">
        <v>333</v>
      </c>
      <c r="DE1" s="9" t="s">
        <v>334</v>
      </c>
      <c r="DF1" s="9" t="s">
        <v>335</v>
      </c>
    </row>
    <row r="2" spans="1:110" ht="15.75" thickBot="1">
      <c r="A2" s="611" t="s">
        <v>94</v>
      </c>
      <c r="B2" s="612"/>
      <c r="C2" s="613"/>
      <c r="D2" s="613"/>
      <c r="E2" s="613"/>
      <c r="F2" s="614"/>
      <c r="G2" s="615" t="s">
        <v>400</v>
      </c>
      <c r="H2" s="616"/>
      <c r="I2" s="617"/>
      <c r="J2" s="618"/>
      <c r="K2" s="619" t="s">
        <v>95</v>
      </c>
      <c r="L2" s="618"/>
      <c r="M2" s="620"/>
      <c r="N2" s="618"/>
      <c r="O2" s="211"/>
      <c r="P2" s="261"/>
      <c r="Q2" s="474" t="s">
        <v>91</v>
      </c>
      <c r="R2" s="471"/>
      <c r="S2" s="471"/>
      <c r="T2" s="471"/>
      <c r="U2" s="473"/>
      <c r="V2" s="471"/>
      <c r="W2" s="471"/>
      <c r="X2" s="471"/>
      <c r="Y2" s="471"/>
      <c r="Z2" s="471"/>
      <c r="AA2" s="472"/>
      <c r="AB2" s="490"/>
      <c r="AC2" s="491"/>
      <c r="AD2" s="491"/>
      <c r="AE2" s="491"/>
      <c r="AF2" s="495" t="s">
        <v>253</v>
      </c>
      <c r="AG2" s="491"/>
      <c r="AH2" s="491"/>
      <c r="AI2" s="491"/>
      <c r="AJ2" s="492"/>
      <c r="AK2" s="205" t="s">
        <v>256</v>
      </c>
      <c r="AL2" s="206"/>
      <c r="AM2" s="207"/>
      <c r="AN2" s="206"/>
      <c r="AO2" s="146" t="s">
        <v>252</v>
      </c>
      <c r="AP2" s="206"/>
      <c r="AQ2" s="493"/>
      <c r="AR2" s="206"/>
      <c r="AS2" s="494"/>
      <c r="AT2" s="206"/>
      <c r="AU2" s="147"/>
      <c r="AV2" s="466"/>
      <c r="AW2" s="497" t="s">
        <v>1</v>
      </c>
      <c r="AX2" s="497" t="s">
        <v>219</v>
      </c>
      <c r="AY2" s="377" t="s">
        <v>260</v>
      </c>
      <c r="AZ2" s="377" t="s">
        <v>261</v>
      </c>
      <c r="BA2" s="377" t="s">
        <v>262</v>
      </c>
      <c r="BB2" s="377" t="s">
        <v>263</v>
      </c>
      <c r="BC2" s="377" t="s">
        <v>264</v>
      </c>
      <c r="BD2" s="377" t="s">
        <v>265</v>
      </c>
      <c r="BE2" s="377" t="s">
        <v>266</v>
      </c>
      <c r="BF2" s="377" t="s">
        <v>267</v>
      </c>
      <c r="BG2" s="377" t="s">
        <v>268</v>
      </c>
      <c r="BH2" s="377" t="s">
        <v>269</v>
      </c>
      <c r="BI2" s="377" t="s">
        <v>220</v>
      </c>
      <c r="BJ2" s="465" t="s">
        <v>221</v>
      </c>
      <c r="BK2" s="465" t="s">
        <v>270</v>
      </c>
      <c r="BL2" s="377" t="s">
        <v>271</v>
      </c>
      <c r="BM2" s="377" t="s">
        <v>272</v>
      </c>
      <c r="BN2" s="377" t="s">
        <v>273</v>
      </c>
      <c r="BO2" s="377" t="s">
        <v>274</v>
      </c>
      <c r="BP2" s="377" t="s">
        <v>275</v>
      </c>
      <c r="BQ2" s="377" t="s">
        <v>276</v>
      </c>
      <c r="BR2" s="377" t="s">
        <v>277</v>
      </c>
      <c r="BS2" s="377" t="s">
        <v>278</v>
      </c>
      <c r="BT2" s="377" t="s">
        <v>279</v>
      </c>
      <c r="BU2" s="377" t="s">
        <v>280</v>
      </c>
      <c r="BV2" s="377" t="s">
        <v>281</v>
      </c>
      <c r="BW2" s="377" t="s">
        <v>282</v>
      </c>
      <c r="BX2" s="377" t="s">
        <v>283</v>
      </c>
      <c r="BY2" s="377" t="s">
        <v>284</v>
      </c>
      <c r="BZ2" s="377" t="s">
        <v>285</v>
      </c>
      <c r="CA2" s="377" t="s">
        <v>286</v>
      </c>
      <c r="CB2" s="377" t="s">
        <v>287</v>
      </c>
      <c r="CC2" s="377" t="s">
        <v>288</v>
      </c>
      <c r="CD2" s="377" t="s">
        <v>289</v>
      </c>
      <c r="CE2" s="377" t="s">
        <v>290</v>
      </c>
      <c r="CF2" s="377" t="s">
        <v>291</v>
      </c>
      <c r="CG2" s="377" t="s">
        <v>292</v>
      </c>
      <c r="CH2" s="377" t="s">
        <v>293</v>
      </c>
      <c r="CI2" s="377" t="s">
        <v>294</v>
      </c>
      <c r="CJ2" s="377" t="s">
        <v>295</v>
      </c>
      <c r="CK2" s="377" t="s">
        <v>296</v>
      </c>
      <c r="CL2" s="377" t="s">
        <v>297</v>
      </c>
      <c r="CM2" s="498" t="s">
        <v>298</v>
      </c>
      <c r="CN2" s="498" t="s">
        <v>299</v>
      </c>
      <c r="CO2" s="498" t="s">
        <v>300</v>
      </c>
      <c r="CP2" s="498" t="s">
        <v>301</v>
      </c>
      <c r="CQ2" s="498" t="s">
        <v>302</v>
      </c>
      <c r="CR2" s="498" t="s">
        <v>303</v>
      </c>
      <c r="CS2" s="498" t="s">
        <v>304</v>
      </c>
      <c r="CT2" s="498" t="s">
        <v>305</v>
      </c>
      <c r="CU2" s="498" t="s">
        <v>306</v>
      </c>
      <c r="CV2" s="498" t="s">
        <v>307</v>
      </c>
      <c r="CW2" s="498" t="s">
        <v>308</v>
      </c>
      <c r="CX2" s="498" t="s">
        <v>309</v>
      </c>
      <c r="CY2" s="498" t="s">
        <v>310</v>
      </c>
      <c r="CZ2" s="498" t="s">
        <v>311</v>
      </c>
      <c r="DA2" s="498" t="s">
        <v>312</v>
      </c>
      <c r="DB2" s="498" t="s">
        <v>313</v>
      </c>
      <c r="DC2" s="498" t="s">
        <v>314</v>
      </c>
      <c r="DD2" s="498" t="s">
        <v>315</v>
      </c>
      <c r="DE2" s="498" t="s">
        <v>316</v>
      </c>
      <c r="DF2" s="498" t="s">
        <v>317</v>
      </c>
    </row>
    <row r="3" spans="1:110" ht="15.75" thickBot="1">
      <c r="A3" s="440" t="s">
        <v>45</v>
      </c>
      <c r="B3" s="181"/>
      <c r="C3" s="443" t="s">
        <v>46</v>
      </c>
      <c r="D3" s="446" t="s">
        <v>47</v>
      </c>
      <c r="E3" s="182"/>
      <c r="F3" s="449" t="s">
        <v>46</v>
      </c>
      <c r="G3" s="326" t="s">
        <v>45</v>
      </c>
      <c r="H3" s="183"/>
      <c r="I3" s="330" t="s">
        <v>46</v>
      </c>
      <c r="J3" s="183"/>
      <c r="K3" s="332" t="s">
        <v>45</v>
      </c>
      <c r="L3" s="181"/>
      <c r="M3" s="333" t="s">
        <v>46</v>
      </c>
      <c r="N3" s="336" t="s">
        <v>47</v>
      </c>
      <c r="O3" s="182"/>
      <c r="P3" s="339" t="s">
        <v>46</v>
      </c>
      <c r="Q3" s="342" t="s">
        <v>47</v>
      </c>
      <c r="R3" s="11"/>
      <c r="S3" s="346" t="s">
        <v>3</v>
      </c>
      <c r="T3" s="148"/>
      <c r="U3" s="349" t="s">
        <v>56</v>
      </c>
      <c r="V3" s="19"/>
      <c r="W3" s="645" t="s">
        <v>7</v>
      </c>
      <c r="X3" s="19"/>
      <c r="Y3" s="355" t="s">
        <v>7</v>
      </c>
      <c r="Z3" s="149"/>
      <c r="AA3" s="355" t="s">
        <v>395</v>
      </c>
      <c r="AB3" s="356" t="s">
        <v>2</v>
      </c>
      <c r="AC3" s="175"/>
      <c r="AD3" s="359" t="s">
        <v>3</v>
      </c>
      <c r="AE3" s="13"/>
      <c r="AF3" s="361" t="s">
        <v>4</v>
      </c>
      <c r="AG3" s="13"/>
      <c r="AH3" s="363" t="s">
        <v>3</v>
      </c>
      <c r="AI3" s="13"/>
      <c r="AJ3" s="484" t="s">
        <v>86</v>
      </c>
      <c r="AK3" s="433" t="s">
        <v>10</v>
      </c>
      <c r="AL3" s="12"/>
      <c r="AM3" s="437" t="s">
        <v>3</v>
      </c>
      <c r="AN3" s="486"/>
      <c r="AO3" s="41" t="s">
        <v>254</v>
      </c>
      <c r="AP3" s="486"/>
      <c r="AQ3" s="150" t="s">
        <v>254</v>
      </c>
      <c r="AR3" s="12"/>
      <c r="AS3" s="41" t="s">
        <v>255</v>
      </c>
      <c r="AT3" s="12"/>
      <c r="AU3" s="150" t="s">
        <v>255</v>
      </c>
      <c r="AW3" s="9">
        <v>1</v>
      </c>
      <c r="AX3" s="9">
        <v>2</v>
      </c>
      <c r="AY3" s="9">
        <v>3</v>
      </c>
      <c r="AZ3" s="9">
        <v>4</v>
      </c>
      <c r="BA3" s="9">
        <v>5</v>
      </c>
      <c r="BB3" s="9">
        <v>6</v>
      </c>
      <c r="BC3" s="9">
        <v>7</v>
      </c>
      <c r="BD3" s="9">
        <v>8</v>
      </c>
      <c r="BE3" s="9">
        <v>9</v>
      </c>
      <c r="BF3" s="9">
        <v>10</v>
      </c>
      <c r="BG3" s="9">
        <v>11</v>
      </c>
      <c r="BH3" s="9">
        <v>12</v>
      </c>
      <c r="BI3" s="9">
        <v>13</v>
      </c>
      <c r="BJ3" s="9">
        <v>14</v>
      </c>
      <c r="BK3" s="9">
        <v>15</v>
      </c>
      <c r="BL3" s="9">
        <v>16</v>
      </c>
      <c r="BM3" s="9">
        <v>17</v>
      </c>
      <c r="BN3" s="9">
        <v>18</v>
      </c>
      <c r="BO3" s="9">
        <v>19</v>
      </c>
      <c r="BP3" s="9">
        <v>20</v>
      </c>
      <c r="BQ3" s="9">
        <v>21</v>
      </c>
      <c r="BR3" s="9">
        <v>22</v>
      </c>
      <c r="BS3" s="9">
        <v>23</v>
      </c>
      <c r="BT3" s="9">
        <v>24</v>
      </c>
      <c r="BU3" s="9">
        <v>25</v>
      </c>
      <c r="BV3" s="9">
        <v>26</v>
      </c>
      <c r="BW3" s="9">
        <v>27</v>
      </c>
      <c r="BX3" s="9">
        <v>28</v>
      </c>
      <c r="BY3" s="9">
        <v>29</v>
      </c>
      <c r="BZ3" s="9">
        <v>30</v>
      </c>
      <c r="CA3" s="9">
        <v>31</v>
      </c>
      <c r="CB3" s="9">
        <v>32</v>
      </c>
      <c r="CC3" s="9">
        <v>33</v>
      </c>
      <c r="CD3" s="9">
        <v>34</v>
      </c>
      <c r="CE3" s="9">
        <v>35</v>
      </c>
      <c r="CF3" s="9">
        <v>36</v>
      </c>
      <c r="CG3" s="9">
        <v>37</v>
      </c>
      <c r="CH3" s="9">
        <v>38</v>
      </c>
      <c r="CI3" s="9">
        <v>39</v>
      </c>
      <c r="CJ3" s="9">
        <v>40</v>
      </c>
      <c r="CK3" s="9">
        <v>41</v>
      </c>
      <c r="CL3" s="9">
        <v>42</v>
      </c>
      <c r="CM3" s="9">
        <v>43</v>
      </c>
      <c r="CN3" s="9">
        <v>44</v>
      </c>
      <c r="CO3" s="9">
        <v>45</v>
      </c>
      <c r="CP3" s="9">
        <v>46</v>
      </c>
      <c r="CQ3" s="9">
        <v>47</v>
      </c>
      <c r="CR3" s="9">
        <v>48</v>
      </c>
      <c r="CS3" s="9">
        <v>49</v>
      </c>
      <c r="CT3" s="9">
        <v>50</v>
      </c>
      <c r="CU3" s="9">
        <v>51</v>
      </c>
      <c r="CV3" s="9">
        <v>52</v>
      </c>
      <c r="CW3" s="9">
        <v>53</v>
      </c>
      <c r="CX3" s="9">
        <v>54</v>
      </c>
      <c r="CY3" s="9">
        <v>55</v>
      </c>
      <c r="CZ3" s="9">
        <v>56</v>
      </c>
      <c r="DA3" s="9">
        <v>57</v>
      </c>
      <c r="DB3" s="9">
        <v>58</v>
      </c>
      <c r="DC3" s="9">
        <v>59</v>
      </c>
      <c r="DD3" s="9">
        <v>60</v>
      </c>
      <c r="DE3" s="9">
        <v>61</v>
      </c>
      <c r="DF3" s="9">
        <v>62</v>
      </c>
    </row>
    <row r="4" spans="1:110" s="9" customFormat="1" ht="15.75" thickBot="1">
      <c r="A4" s="441"/>
      <c r="B4" s="181"/>
      <c r="C4" s="444"/>
      <c r="D4" s="447"/>
      <c r="E4" s="182"/>
      <c r="F4" s="450"/>
      <c r="G4" s="327"/>
      <c r="H4" s="183"/>
      <c r="I4" s="331"/>
      <c r="J4" s="183"/>
      <c r="K4" s="325"/>
      <c r="L4" s="181"/>
      <c r="M4" s="334"/>
      <c r="N4" s="337"/>
      <c r="O4" s="182"/>
      <c r="P4" s="340"/>
      <c r="Q4" s="343"/>
      <c r="R4" s="11"/>
      <c r="S4" s="350"/>
      <c r="T4" s="148"/>
      <c r="U4" s="350"/>
      <c r="W4" s="352"/>
      <c r="Y4" s="344"/>
      <c r="Z4" s="12"/>
      <c r="AA4" s="344"/>
      <c r="AB4" s="507"/>
      <c r="AC4" s="13"/>
      <c r="AD4" s="508"/>
      <c r="AE4" s="13"/>
      <c r="AF4" s="508"/>
      <c r="AG4" s="13"/>
      <c r="AH4" s="507"/>
      <c r="AI4" s="13"/>
      <c r="AJ4" s="507"/>
      <c r="AK4" s="434"/>
      <c r="AL4" s="15"/>
      <c r="AM4" s="438"/>
      <c r="AN4" s="15"/>
      <c r="AO4" s="259" t="s">
        <v>213</v>
      </c>
      <c r="AP4" s="15"/>
      <c r="AQ4" s="509" t="s">
        <v>214</v>
      </c>
      <c r="AR4" s="15"/>
      <c r="AS4" s="259" t="s">
        <v>215</v>
      </c>
      <c r="AT4" s="15"/>
      <c r="AU4" s="509" t="s">
        <v>216</v>
      </c>
      <c r="AV4" s="154"/>
      <c r="AW4" s="377" t="s">
        <v>1</v>
      </c>
      <c r="AX4" s="377" t="s">
        <v>219</v>
      </c>
      <c r="AY4" s="464"/>
      <c r="AZ4" s="464" t="s">
        <v>337</v>
      </c>
      <c r="BA4" s="377"/>
      <c r="BB4" s="377"/>
      <c r="BC4" s="377"/>
      <c r="BD4" s="377" t="s">
        <v>235</v>
      </c>
      <c r="BE4" s="377" t="s">
        <v>338</v>
      </c>
      <c r="BF4" s="377"/>
      <c r="BG4" s="377" t="s">
        <v>85</v>
      </c>
      <c r="BH4" s="377" t="s">
        <v>240</v>
      </c>
      <c r="BI4" s="465" t="s">
        <v>318</v>
      </c>
      <c r="BJ4" s="465" t="s">
        <v>339</v>
      </c>
      <c r="BK4" s="377" t="s">
        <v>340</v>
      </c>
      <c r="BL4" s="377" t="s">
        <v>341</v>
      </c>
      <c r="BM4" s="377" t="s">
        <v>236</v>
      </c>
      <c r="BN4" s="377" t="s">
        <v>237</v>
      </c>
      <c r="BO4" s="377" t="s">
        <v>342</v>
      </c>
      <c r="BP4" s="377" t="s">
        <v>275</v>
      </c>
      <c r="BQ4" s="377" t="s">
        <v>343</v>
      </c>
      <c r="BR4" s="377" t="s">
        <v>344</v>
      </c>
      <c r="BS4" s="377" t="s">
        <v>239</v>
      </c>
      <c r="BT4" s="377" t="s">
        <v>345</v>
      </c>
      <c r="BU4" s="377" t="s">
        <v>346</v>
      </c>
      <c r="BV4" s="377" t="s">
        <v>347</v>
      </c>
      <c r="BW4" s="377"/>
      <c r="BX4" s="377"/>
      <c r="BY4" s="377"/>
      <c r="BZ4" s="377"/>
      <c r="CA4" s="377"/>
      <c r="CB4" s="377"/>
      <c r="CC4" s="377"/>
      <c r="CD4" s="377"/>
      <c r="CE4" s="377"/>
      <c r="CF4" s="377"/>
      <c r="CG4" s="377"/>
      <c r="CH4" s="377"/>
      <c r="CI4" s="377"/>
      <c r="CJ4" s="377"/>
      <c r="CK4" s="377" t="s">
        <v>348</v>
      </c>
      <c r="CL4" s="498"/>
      <c r="CM4" s="498"/>
      <c r="CN4" s="498"/>
      <c r="CO4" s="498"/>
      <c r="CP4" s="498"/>
      <c r="CQ4" s="498"/>
      <c r="CR4" s="498"/>
      <c r="CS4" s="498"/>
      <c r="CT4" s="498"/>
      <c r="CU4" s="498"/>
      <c r="CV4" s="498"/>
      <c r="CW4" s="498"/>
      <c r="CX4" s="498"/>
      <c r="CY4" s="498"/>
      <c r="CZ4" s="498"/>
      <c r="DA4" s="498"/>
      <c r="DB4" s="498"/>
      <c r="DC4" s="498"/>
      <c r="DD4" s="498"/>
      <c r="DE4" s="498"/>
      <c r="DF4" s="498"/>
    </row>
    <row r="5" spans="1:110" s="49" customFormat="1" ht="15.75" thickBot="1">
      <c r="A5" s="442">
        <f>MIN(A9:A1448)</f>
        <v>1003</v>
      </c>
      <c r="B5" s="184"/>
      <c r="C5" s="445">
        <f>VLOOKUP($A5,$A$9:$K$1448,11,0)</f>
        <v>0.58263888888888904</v>
      </c>
      <c r="D5" s="448">
        <f>MAX(A9:A1448)</f>
        <v>1007</v>
      </c>
      <c r="E5" s="185"/>
      <c r="F5" s="451">
        <f>VLOOKUP($D5,$A$9:$K$1448,11,0)</f>
        <v>0</v>
      </c>
      <c r="G5" s="328">
        <f>IF(B1450&gt;K5,K5,B1450)</f>
        <v>0.63656264806790297</v>
      </c>
      <c r="H5" s="186"/>
      <c r="I5" s="329">
        <f>VLOOKUP($G5,$B$9:$K$1448,10,0)</f>
        <v>0.96319444444444402</v>
      </c>
      <c r="J5" s="186"/>
      <c r="K5" s="430">
        <f>MIN($I$9:$I$1448)</f>
        <v>2.5</v>
      </c>
      <c r="L5" s="187"/>
      <c r="M5" s="335">
        <f>VLOOKUP($K5,$I$9:$K$1448,3,0)</f>
        <v>0.96250000000000002</v>
      </c>
      <c r="N5" s="429">
        <f>MAX($I$9:$I$1448)</f>
        <v>9.6999999999999993</v>
      </c>
      <c r="O5" s="188"/>
      <c r="P5" s="341">
        <f>VLOOKUP($N5,$I$9:$K$1448,3,0)</f>
        <v>0.57777777777777795</v>
      </c>
      <c r="Q5" s="344">
        <f>MAX($D$9:$D$1448)</f>
        <v>21.2</v>
      </c>
      <c r="R5" s="16"/>
      <c r="S5" s="347">
        <f>VLOOKUP($Q5,$D$9:$K$1448,8,0)</f>
        <v>0.47986111111111102</v>
      </c>
      <c r="T5" s="152"/>
      <c r="U5" s="351">
        <f>AVERAGE(D9:D1448)</f>
        <v>3.4119444444444418</v>
      </c>
      <c r="V5" s="19"/>
      <c r="W5" s="353"/>
      <c r="X5" s="19"/>
      <c r="Y5" s="377" t="s">
        <v>43</v>
      </c>
      <c r="Z5" s="153"/>
      <c r="AA5" s="347">
        <f>SUM(P1450/60/1440)</f>
        <v>0.49305555555555558</v>
      </c>
      <c r="AB5" s="357">
        <f>MIN(J9:J1448)</f>
        <v>69</v>
      </c>
      <c r="AC5" s="174"/>
      <c r="AD5" s="360">
        <f>VLOOKUP($AB5,$J$9:$K$1438,2,0)</f>
        <v>0.65486111111111101</v>
      </c>
      <c r="AE5" s="174"/>
      <c r="AF5" s="362">
        <f>MAX(J9:J1448)</f>
        <v>83</v>
      </c>
      <c r="AG5" s="40"/>
      <c r="AH5" s="364">
        <f>VLOOKUP($AF5,$J$9:$K$1448,2,0)</f>
        <v>0</v>
      </c>
      <c r="AI5" s="174"/>
      <c r="AJ5" s="485">
        <f>AVERAGE(J9:J1438)</f>
        <v>76.603496503496501</v>
      </c>
      <c r="AK5" s="435">
        <f>G1450</f>
        <v>0</v>
      </c>
      <c r="AL5" s="17"/>
      <c r="AM5" s="439">
        <f>(Q1450/60)/1440</f>
        <v>0</v>
      </c>
      <c r="AN5" s="487"/>
      <c r="AO5" s="176">
        <f>AO6+AQ6</f>
        <v>0</v>
      </c>
      <c r="AP5" s="487"/>
      <c r="AQ5" s="151"/>
      <c r="AR5" s="17"/>
      <c r="AS5" s="176">
        <f>AS6+AU6</f>
        <v>0</v>
      </c>
      <c r="AT5" s="17"/>
      <c r="AU5" s="151"/>
      <c r="AV5" s="370"/>
      <c r="AW5" s="468"/>
      <c r="AX5" s="201"/>
      <c r="AY5" s="201"/>
      <c r="AZ5" s="499"/>
      <c r="BA5" s="201"/>
      <c r="BB5" s="201"/>
      <c r="BC5" s="201"/>
      <c r="BD5" s="201"/>
      <c r="BE5" s="201"/>
      <c r="BF5" s="201"/>
      <c r="BG5" s="201"/>
      <c r="BH5" s="201"/>
      <c r="BI5" s="469"/>
      <c r="BJ5" s="469"/>
      <c r="BK5" s="201"/>
      <c r="BL5" s="201"/>
      <c r="BM5" s="201"/>
      <c r="BN5" s="201"/>
      <c r="BO5" s="201"/>
      <c r="BP5" s="201"/>
      <c r="BQ5" s="201"/>
      <c r="BR5" s="201"/>
      <c r="BS5" s="201"/>
      <c r="BT5" s="201"/>
      <c r="BU5" s="201"/>
      <c r="BV5" s="201"/>
      <c r="BW5" s="201"/>
      <c r="BX5" s="201"/>
      <c r="BY5" s="201"/>
      <c r="BZ5" s="201"/>
      <c r="CA5" s="201"/>
      <c r="CB5" s="201"/>
      <c r="CC5" s="201"/>
      <c r="CD5" s="201"/>
      <c r="CE5" s="201"/>
      <c r="CF5" s="201"/>
      <c r="CG5" s="201"/>
      <c r="CH5" s="201"/>
      <c r="CI5" s="201"/>
      <c r="CJ5" s="201"/>
      <c r="CK5" s="201" t="s">
        <v>210</v>
      </c>
      <c r="CL5" s="201"/>
      <c r="CM5" s="201"/>
      <c r="CN5" s="201"/>
      <c r="CO5" s="201"/>
      <c r="CP5" s="201"/>
      <c r="CQ5" s="201"/>
      <c r="CR5" s="201"/>
      <c r="CS5" s="201"/>
      <c r="CT5" s="201"/>
      <c r="CU5" s="201" t="s">
        <v>336</v>
      </c>
      <c r="CV5" s="201"/>
      <c r="CW5" s="201"/>
      <c r="CX5" s="201"/>
      <c r="CY5" s="201"/>
      <c r="CZ5" s="201"/>
      <c r="DA5" s="201"/>
      <c r="DB5" s="201"/>
      <c r="DC5" s="201"/>
      <c r="DD5" s="201"/>
      <c r="DE5" s="201" t="s">
        <v>350</v>
      </c>
      <c r="DF5" s="201" t="s">
        <v>351</v>
      </c>
    </row>
    <row r="6" spans="1:110" ht="15.75" thickBot="1">
      <c r="A6" s="441"/>
      <c r="B6" s="181"/>
      <c r="C6" s="444"/>
      <c r="D6" s="447"/>
      <c r="E6" s="182"/>
      <c r="F6" s="450"/>
      <c r="G6" s="329"/>
      <c r="H6" s="183"/>
      <c r="I6" s="331"/>
      <c r="J6" s="183"/>
      <c r="K6" s="325"/>
      <c r="L6" s="181"/>
      <c r="M6" s="333"/>
      <c r="N6" s="338"/>
      <c r="O6" s="182"/>
      <c r="P6" s="339"/>
      <c r="Q6" s="345"/>
      <c r="R6" s="11"/>
      <c r="S6" s="348"/>
      <c r="T6" s="148"/>
      <c r="U6" s="354"/>
      <c r="V6" s="9"/>
      <c r="W6" s="354"/>
      <c r="X6" s="9"/>
      <c r="Y6" s="354"/>
      <c r="Z6" s="13"/>
      <c r="AA6" s="354"/>
      <c r="AB6" s="358"/>
      <c r="AC6" s="173"/>
      <c r="AD6" s="358"/>
      <c r="AE6" s="173"/>
      <c r="AF6" s="358"/>
      <c r="AG6" s="14"/>
      <c r="AH6" s="358"/>
      <c r="AI6" s="173"/>
      <c r="AJ6" s="358"/>
      <c r="AK6" s="436"/>
      <c r="AL6" s="15"/>
      <c r="AM6" s="436"/>
      <c r="AN6" s="488"/>
      <c r="AO6" s="163">
        <f>SUM(Q9:Q428)/60/1440</f>
        <v>0</v>
      </c>
      <c r="AP6" s="488"/>
      <c r="AQ6" s="164">
        <f>SUM(Q429:Q728)/60/1440</f>
        <v>0</v>
      </c>
      <c r="AR6" s="15"/>
      <c r="AS6" s="163">
        <f>SUM(Q729:Q1148)/60/1440</f>
        <v>0</v>
      </c>
      <c r="AT6" s="15"/>
      <c r="AU6" s="164">
        <f>SUM(Q1148:Q1448)/60/1440</f>
        <v>0</v>
      </c>
      <c r="AV6" s="37"/>
      <c r="CK6" s="201" t="s">
        <v>349</v>
      </c>
    </row>
    <row r="7" spans="1:110" s="142" customFormat="1" ht="11.25" customHeight="1">
      <c r="A7" s="281">
        <v>1</v>
      </c>
      <c r="B7" s="282">
        <v>2</v>
      </c>
      <c r="C7" s="281">
        <v>3</v>
      </c>
      <c r="D7" s="281">
        <v>4</v>
      </c>
      <c r="E7" s="282">
        <v>5</v>
      </c>
      <c r="F7" s="281">
        <v>6</v>
      </c>
      <c r="G7" s="281">
        <v>7</v>
      </c>
      <c r="H7" s="282">
        <v>8</v>
      </c>
      <c r="I7" s="281">
        <v>9</v>
      </c>
      <c r="J7" s="282">
        <v>10</v>
      </c>
      <c r="K7" s="283" t="s">
        <v>135</v>
      </c>
      <c r="L7" s="284">
        <v>12</v>
      </c>
      <c r="M7" s="282">
        <v>13</v>
      </c>
      <c r="N7" s="282">
        <v>14</v>
      </c>
      <c r="O7" s="282">
        <v>15</v>
      </c>
      <c r="P7" s="285">
        <v>16</v>
      </c>
      <c r="Q7" s="286">
        <v>17</v>
      </c>
      <c r="R7" s="287">
        <v>18</v>
      </c>
      <c r="S7" s="155"/>
      <c r="T7" s="154"/>
      <c r="W7" s="156"/>
      <c r="AU7" s="154"/>
      <c r="AV7" s="154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I7" s="154"/>
      <c r="BJ7" s="154"/>
      <c r="BK7" s="154"/>
      <c r="BL7" s="154"/>
      <c r="BM7" s="154"/>
      <c r="BN7" s="154"/>
      <c r="BO7" s="154"/>
      <c r="BP7" s="154"/>
      <c r="BQ7" s="154"/>
      <c r="BR7" s="154"/>
      <c r="BS7" s="154"/>
      <c r="BT7" s="154"/>
      <c r="BU7" s="154"/>
      <c r="BV7" s="154"/>
      <c r="BW7" s="154"/>
      <c r="BX7" s="154"/>
      <c r="BY7" s="154"/>
      <c r="BZ7" s="154"/>
      <c r="CA7" s="154"/>
      <c r="CB7" s="154"/>
      <c r="CC7" s="154"/>
      <c r="CD7" s="154"/>
      <c r="CE7" s="154"/>
      <c r="CF7" s="154"/>
      <c r="CG7" s="154"/>
      <c r="CH7" s="154"/>
      <c r="CI7" s="154"/>
      <c r="CJ7" s="154"/>
      <c r="CK7" s="154"/>
    </row>
    <row r="8" spans="1:110">
      <c r="A8" s="500" t="s">
        <v>48</v>
      </c>
      <c r="B8" s="500" t="s">
        <v>85</v>
      </c>
      <c r="C8" s="500" t="s">
        <v>7</v>
      </c>
      <c r="D8" s="500" t="s">
        <v>318</v>
      </c>
      <c r="E8" s="500" t="s">
        <v>6</v>
      </c>
      <c r="F8" s="500" t="s">
        <v>384</v>
      </c>
      <c r="G8" s="500" t="s">
        <v>352</v>
      </c>
      <c r="H8" s="500" t="s">
        <v>353</v>
      </c>
      <c r="I8" s="500" t="s">
        <v>319</v>
      </c>
      <c r="J8" s="500" t="s">
        <v>320</v>
      </c>
      <c r="K8" s="280" t="s">
        <v>217</v>
      </c>
      <c r="L8" s="280" t="s">
        <v>1</v>
      </c>
      <c r="M8" s="660" t="s">
        <v>278</v>
      </c>
      <c r="N8" s="661"/>
      <c r="O8" s="280"/>
      <c r="P8" s="157" t="s">
        <v>6</v>
      </c>
      <c r="Q8" s="258" t="s">
        <v>8</v>
      </c>
      <c r="R8" s="9"/>
      <c r="S8" s="158"/>
      <c r="U8" s="201"/>
      <c r="AS8" s="9"/>
      <c r="AT8" s="9"/>
      <c r="AU8" s="467"/>
      <c r="AW8" s="9"/>
      <c r="BG8" s="373"/>
      <c r="BH8" s="373"/>
      <c r="BI8" s="9"/>
      <c r="BJ8" s="9"/>
      <c r="CJ8"/>
      <c r="CK8"/>
    </row>
    <row r="9" spans="1:110">
      <c r="A9" s="9">
        <v>1007</v>
      </c>
      <c r="B9" s="9">
        <v>7.3</v>
      </c>
      <c r="C9" s="9">
        <v>292</v>
      </c>
      <c r="D9" s="9">
        <v>0</v>
      </c>
      <c r="E9" s="9">
        <v>0</v>
      </c>
      <c r="F9" s="9">
        <v>384.81</v>
      </c>
      <c r="G9" s="9">
        <v>0</v>
      </c>
      <c r="H9" s="9">
        <v>0</v>
      </c>
      <c r="I9" s="9">
        <v>7.3</v>
      </c>
      <c r="J9" s="9">
        <v>83</v>
      </c>
      <c r="K9" s="158">
        <v>0</v>
      </c>
      <c r="L9" s="621" t="s">
        <v>402</v>
      </c>
      <c r="M9" s="633"/>
      <c r="N9" s="9"/>
      <c r="O9" s="9"/>
      <c r="P9" s="277">
        <f>IF(D9&lt;2,60,"")</f>
        <v>60</v>
      </c>
      <c r="Q9" s="275" t="str">
        <f>IF(H9&gt;0,60,"")</f>
        <v/>
      </c>
      <c r="R9" s="9"/>
      <c r="S9" s="9"/>
      <c r="U9" s="367"/>
      <c r="Y9" s="19" t="s">
        <v>38</v>
      </c>
      <c r="AC9">
        <v>0</v>
      </c>
      <c r="AD9">
        <v>0</v>
      </c>
      <c r="AS9" s="9"/>
      <c r="AT9" s="9"/>
      <c r="AU9" s="426"/>
      <c r="AW9" s="9"/>
      <c r="AX9" s="470"/>
      <c r="BG9" s="373"/>
      <c r="BH9" s="373"/>
      <c r="BI9" s="9"/>
      <c r="BJ9" s="9"/>
      <c r="CJ9"/>
      <c r="CK9"/>
    </row>
    <row r="10" spans="1:110">
      <c r="A10" s="9">
        <v>1007</v>
      </c>
      <c r="B10" s="9">
        <v>7.3</v>
      </c>
      <c r="C10" s="9">
        <v>292</v>
      </c>
      <c r="D10" s="9">
        <v>0</v>
      </c>
      <c r="E10" s="9">
        <v>0</v>
      </c>
      <c r="F10" s="9">
        <v>384.81</v>
      </c>
      <c r="G10" s="9">
        <v>0</v>
      </c>
      <c r="H10" s="9">
        <v>0</v>
      </c>
      <c r="I10" s="9">
        <v>7.3</v>
      </c>
      <c r="J10" s="9">
        <v>83</v>
      </c>
      <c r="K10" s="158">
        <v>6.9444444444444447E-4</v>
      </c>
      <c r="L10" s="9"/>
      <c r="M10" s="621"/>
      <c r="N10" s="9"/>
      <c r="O10" s="9"/>
      <c r="P10" s="278">
        <f>IF(D10&lt;2,60,"")</f>
        <v>60</v>
      </c>
      <c r="Q10" s="276" t="str">
        <f>IF(H10&gt;0,60,"")</f>
        <v/>
      </c>
      <c r="R10" s="9"/>
      <c r="S10" s="9"/>
      <c r="U10" s="367"/>
      <c r="V10" s="9"/>
      <c r="Y10" s="201" t="s">
        <v>38</v>
      </c>
      <c r="Z10" s="49"/>
      <c r="AB10">
        <v>0</v>
      </c>
      <c r="AC10" s="20">
        <v>11</v>
      </c>
      <c r="AD10">
        <v>22</v>
      </c>
      <c r="AS10" s="9"/>
      <c r="AT10" s="9"/>
      <c r="AU10" s="426"/>
      <c r="AW10" s="9"/>
      <c r="AX10" s="470"/>
      <c r="BG10" s="373"/>
      <c r="BH10" s="373"/>
      <c r="BI10" s="9"/>
      <c r="BJ10" s="9"/>
      <c r="CJ10"/>
      <c r="CK10"/>
    </row>
    <row r="11" spans="1:110" ht="15.75">
      <c r="A11" s="9">
        <v>1007</v>
      </c>
      <c r="B11" s="9">
        <v>7.3</v>
      </c>
      <c r="C11" s="9">
        <v>292</v>
      </c>
      <c r="D11" s="9">
        <v>0</v>
      </c>
      <c r="E11" s="9">
        <v>0</v>
      </c>
      <c r="F11" s="9">
        <v>384.81</v>
      </c>
      <c r="G11" s="9">
        <v>0</v>
      </c>
      <c r="H11" s="9">
        <v>0</v>
      </c>
      <c r="I11" s="9">
        <v>7.3</v>
      </c>
      <c r="J11" s="9">
        <v>83</v>
      </c>
      <c r="K11" s="158">
        <v>1.38888888888889E-3</v>
      </c>
      <c r="L11" s="9"/>
      <c r="M11" s="9"/>
      <c r="N11" s="9"/>
      <c r="O11" s="9"/>
      <c r="P11" s="278">
        <f>IF(D11&lt;2,60,"")</f>
        <v>60</v>
      </c>
      <c r="Q11" s="276" t="str">
        <f t="shared" ref="Q11:Q74" si="0">IF(H11&gt;0,60,"")</f>
        <v/>
      </c>
      <c r="R11" s="9"/>
      <c r="U11" s="367"/>
      <c r="V11" s="9"/>
      <c r="Y11" s="201" t="s">
        <v>49</v>
      </c>
      <c r="Z11" s="49"/>
      <c r="AB11">
        <v>22.5</v>
      </c>
      <c r="AC11" s="20">
        <f t="shared" ref="AC11:AC26" si="1">AB11+$AC$10</f>
        <v>33.5</v>
      </c>
      <c r="AD11">
        <v>45</v>
      </c>
      <c r="AF11" s="647"/>
      <c r="AS11" s="9"/>
      <c r="AT11" s="9"/>
      <c r="AU11" s="426"/>
      <c r="AW11" s="9"/>
      <c r="AX11" s="470"/>
      <c r="BG11" s="373"/>
      <c r="BH11" s="373"/>
      <c r="BI11" s="9"/>
      <c r="BJ11" s="9"/>
      <c r="CJ11"/>
      <c r="CK11"/>
    </row>
    <row r="12" spans="1:110">
      <c r="A12" s="9">
        <v>1007</v>
      </c>
      <c r="B12" s="9">
        <v>7.3</v>
      </c>
      <c r="C12" s="9">
        <v>292</v>
      </c>
      <c r="D12" s="9">
        <v>0</v>
      </c>
      <c r="E12" s="9">
        <v>0</v>
      </c>
      <c r="F12" s="9">
        <v>384.81</v>
      </c>
      <c r="G12" s="9">
        <v>0</v>
      </c>
      <c r="H12" s="9">
        <v>0</v>
      </c>
      <c r="I12" s="9">
        <v>7.3</v>
      </c>
      <c r="J12" s="9">
        <v>83</v>
      </c>
      <c r="K12" s="158">
        <v>2.0833333333333298E-3</v>
      </c>
      <c r="L12" s="9"/>
      <c r="M12" s="9"/>
      <c r="N12" s="9"/>
      <c r="O12" s="9"/>
      <c r="P12" s="278">
        <f>IF(D12&lt;2,60,"")</f>
        <v>60</v>
      </c>
      <c r="Q12" s="276" t="str">
        <f t="shared" si="0"/>
        <v/>
      </c>
      <c r="R12" s="9"/>
      <c r="U12" s="367"/>
      <c r="V12" s="9"/>
      <c r="Y12" s="201" t="s">
        <v>32</v>
      </c>
      <c r="Z12" s="49"/>
      <c r="AB12">
        <v>45</v>
      </c>
      <c r="AC12" s="20">
        <f t="shared" si="1"/>
        <v>56</v>
      </c>
      <c r="AD12">
        <v>67</v>
      </c>
      <c r="AS12" s="9"/>
      <c r="AT12" s="9"/>
      <c r="AU12" s="426"/>
      <c r="AW12" s="9"/>
      <c r="AX12" s="470"/>
      <c r="BG12" s="373"/>
      <c r="BH12" s="373"/>
      <c r="BI12" s="9"/>
      <c r="BJ12" s="9"/>
      <c r="CJ12"/>
      <c r="CK12"/>
    </row>
    <row r="13" spans="1:110">
      <c r="A13" s="9">
        <v>1007</v>
      </c>
      <c r="B13" s="9">
        <v>7.3</v>
      </c>
      <c r="C13" s="9">
        <v>292</v>
      </c>
      <c r="D13" s="9">
        <v>0</v>
      </c>
      <c r="E13" s="9">
        <v>0</v>
      </c>
      <c r="F13" s="9">
        <v>384.81</v>
      </c>
      <c r="G13" s="9">
        <v>0</v>
      </c>
      <c r="H13" s="9">
        <v>0</v>
      </c>
      <c r="I13" s="9">
        <v>7.3</v>
      </c>
      <c r="J13" s="9">
        <v>83</v>
      </c>
      <c r="K13" s="158">
        <v>2.7777777777777801E-3</v>
      </c>
      <c r="L13" s="9"/>
      <c r="M13" s="9"/>
      <c r="N13" s="9"/>
      <c r="O13" s="9"/>
      <c r="P13" s="278">
        <f t="shared" ref="P13:P76" si="2">IF(D13&lt;2,60,"")</f>
        <v>60</v>
      </c>
      <c r="Q13" s="276" t="str">
        <f t="shared" si="0"/>
        <v/>
      </c>
      <c r="R13" s="9"/>
      <c r="U13" s="367"/>
      <c r="V13" s="9"/>
      <c r="Y13" s="201" t="s">
        <v>35</v>
      </c>
      <c r="Z13" s="49"/>
      <c r="AB13">
        <v>67.5</v>
      </c>
      <c r="AC13" s="20">
        <f t="shared" si="1"/>
        <v>78.5</v>
      </c>
      <c r="AD13">
        <v>90</v>
      </c>
      <c r="AS13" s="9"/>
      <c r="AT13" s="9"/>
      <c r="AU13" s="426"/>
      <c r="AW13" s="9"/>
      <c r="AX13" s="470"/>
      <c r="BG13" s="373"/>
      <c r="BH13" s="373"/>
      <c r="BI13" s="9"/>
      <c r="BJ13" s="9"/>
      <c r="CJ13"/>
      <c r="CK13"/>
    </row>
    <row r="14" spans="1:110">
      <c r="A14" s="9">
        <v>1007</v>
      </c>
      <c r="B14" s="9">
        <v>7.3</v>
      </c>
      <c r="C14" s="9">
        <v>292</v>
      </c>
      <c r="D14" s="9">
        <v>0</v>
      </c>
      <c r="E14" s="9">
        <v>0</v>
      </c>
      <c r="F14" s="9">
        <v>384.81</v>
      </c>
      <c r="G14" s="9">
        <v>0</v>
      </c>
      <c r="H14" s="9">
        <v>0</v>
      </c>
      <c r="I14" s="9">
        <v>7.3</v>
      </c>
      <c r="J14" s="9">
        <v>83</v>
      </c>
      <c r="K14" s="158">
        <v>3.4722222222222199E-3</v>
      </c>
      <c r="L14" s="9"/>
      <c r="M14" s="9"/>
      <c r="N14" s="9"/>
      <c r="O14" s="9"/>
      <c r="P14" s="278">
        <f t="shared" si="2"/>
        <v>60</v>
      </c>
      <c r="Q14" s="276" t="str">
        <f t="shared" si="0"/>
        <v/>
      </c>
      <c r="R14" s="9"/>
      <c r="U14" s="367"/>
      <c r="V14" s="9"/>
      <c r="Y14" s="260" t="s">
        <v>50</v>
      </c>
      <c r="Z14" s="49"/>
      <c r="AB14">
        <v>90</v>
      </c>
      <c r="AC14" s="20">
        <f t="shared" si="1"/>
        <v>101</v>
      </c>
      <c r="AD14">
        <v>112</v>
      </c>
      <c r="AS14" s="9"/>
      <c r="AT14" s="9"/>
      <c r="AU14" s="426"/>
      <c r="AW14" s="9"/>
      <c r="AX14" s="470"/>
      <c r="BG14" s="373"/>
      <c r="BH14" s="373"/>
      <c r="BI14" s="9"/>
      <c r="BJ14" s="9"/>
      <c r="CJ14"/>
      <c r="CK14"/>
    </row>
    <row r="15" spans="1:110">
      <c r="A15" s="9">
        <v>1007</v>
      </c>
      <c r="B15" s="9">
        <v>7.2</v>
      </c>
      <c r="C15" s="9">
        <v>292</v>
      </c>
      <c r="D15" s="9">
        <v>0</v>
      </c>
      <c r="E15" s="9">
        <v>0</v>
      </c>
      <c r="F15" s="9">
        <v>384.81</v>
      </c>
      <c r="G15" s="9">
        <v>0</v>
      </c>
      <c r="H15" s="9">
        <v>0</v>
      </c>
      <c r="I15" s="9">
        <v>7.2</v>
      </c>
      <c r="J15" s="9">
        <v>83</v>
      </c>
      <c r="K15" s="158">
        <v>4.1666666666666701E-3</v>
      </c>
      <c r="L15" s="9"/>
      <c r="M15" s="9"/>
      <c r="N15" s="9"/>
      <c r="O15" s="9"/>
      <c r="P15" s="278">
        <f t="shared" si="2"/>
        <v>60</v>
      </c>
      <c r="Q15" s="276" t="str">
        <f t="shared" si="0"/>
        <v/>
      </c>
      <c r="R15" s="9"/>
      <c r="S15" s="9"/>
      <c r="U15" s="367"/>
      <c r="V15" s="9"/>
      <c r="Y15" s="19" t="s">
        <v>40</v>
      </c>
      <c r="Z15" s="49"/>
      <c r="AB15">
        <v>112.5</v>
      </c>
      <c r="AC15" s="20">
        <f t="shared" si="1"/>
        <v>123.5</v>
      </c>
      <c r="AD15">
        <v>135</v>
      </c>
      <c r="AS15" s="9"/>
      <c r="AT15" s="9"/>
      <c r="AU15" s="426"/>
      <c r="AW15" s="9"/>
      <c r="AX15" s="470"/>
      <c r="BG15" s="373"/>
      <c r="BH15" s="373"/>
      <c r="BI15" s="9"/>
      <c r="BJ15" s="9"/>
      <c r="CJ15"/>
      <c r="CK15"/>
    </row>
    <row r="16" spans="1:110">
      <c r="A16" s="9">
        <v>1007</v>
      </c>
      <c r="B16" s="9">
        <v>7.2</v>
      </c>
      <c r="C16" s="9">
        <v>292</v>
      </c>
      <c r="D16" s="9">
        <v>0</v>
      </c>
      <c r="E16" s="9">
        <v>0</v>
      </c>
      <c r="F16" s="9">
        <v>384.81</v>
      </c>
      <c r="G16" s="9">
        <v>0</v>
      </c>
      <c r="H16" s="9">
        <v>0</v>
      </c>
      <c r="I16" s="9">
        <v>7.2</v>
      </c>
      <c r="J16" s="9">
        <v>83</v>
      </c>
      <c r="K16" s="158">
        <v>4.8611111111111103E-3</v>
      </c>
      <c r="L16" s="9"/>
      <c r="M16" s="9"/>
      <c r="N16" s="9"/>
      <c r="O16" s="9"/>
      <c r="P16" s="278">
        <f t="shared" si="2"/>
        <v>60</v>
      </c>
      <c r="Q16" s="276" t="str">
        <f t="shared" si="0"/>
        <v/>
      </c>
      <c r="R16" s="9"/>
      <c r="S16" s="9"/>
      <c r="U16" s="367"/>
      <c r="V16" s="9"/>
      <c r="Y16" s="19" t="s">
        <v>34</v>
      </c>
      <c r="Z16" s="49"/>
      <c r="AB16">
        <v>135</v>
      </c>
      <c r="AC16" s="20">
        <f t="shared" si="1"/>
        <v>146</v>
      </c>
      <c r="AD16">
        <v>157</v>
      </c>
      <c r="AS16" s="9"/>
      <c r="AT16" s="9"/>
      <c r="AU16" s="426"/>
      <c r="AW16" s="9"/>
      <c r="AX16" s="470"/>
      <c r="BG16" s="373"/>
      <c r="BH16" s="373"/>
      <c r="BI16" s="9"/>
      <c r="BJ16" s="9"/>
      <c r="CJ16"/>
      <c r="CK16"/>
    </row>
    <row r="17" spans="1:89">
      <c r="A17" s="9">
        <v>1007</v>
      </c>
      <c r="B17" s="9">
        <v>7.2</v>
      </c>
      <c r="C17" s="9">
        <v>292</v>
      </c>
      <c r="D17" s="9">
        <v>0</v>
      </c>
      <c r="E17" s="9">
        <v>0</v>
      </c>
      <c r="F17" s="9">
        <v>384.81</v>
      </c>
      <c r="G17" s="9">
        <v>0</v>
      </c>
      <c r="H17" s="9">
        <v>0</v>
      </c>
      <c r="I17" s="9">
        <v>7.2</v>
      </c>
      <c r="J17" s="9">
        <v>83</v>
      </c>
      <c r="K17" s="158">
        <v>5.5555555555555601E-3</v>
      </c>
      <c r="L17" s="9"/>
      <c r="M17" s="9"/>
      <c r="N17" s="9"/>
      <c r="O17" s="9"/>
      <c r="P17" s="278">
        <f t="shared" si="2"/>
        <v>60</v>
      </c>
      <c r="Q17" s="276" t="str">
        <f t="shared" si="0"/>
        <v/>
      </c>
      <c r="R17" s="9"/>
      <c r="S17" s="9"/>
      <c r="U17" s="367"/>
      <c r="V17" s="9"/>
      <c r="Y17" s="19" t="s">
        <v>51</v>
      </c>
      <c r="Z17" s="49"/>
      <c r="AB17">
        <v>157.5</v>
      </c>
      <c r="AC17" s="20">
        <f t="shared" si="1"/>
        <v>168.5</v>
      </c>
      <c r="AD17">
        <v>180</v>
      </c>
      <c r="AS17" s="9"/>
      <c r="AT17" s="9"/>
      <c r="AU17" s="426"/>
      <c r="AW17" s="9"/>
      <c r="AX17" s="470"/>
      <c r="BG17" s="373"/>
      <c r="BH17" s="373"/>
      <c r="BI17" s="9"/>
      <c r="BJ17" s="9"/>
      <c r="CJ17"/>
      <c r="CK17"/>
    </row>
    <row r="18" spans="1:89">
      <c r="A18" s="9">
        <v>1007</v>
      </c>
      <c r="B18" s="9">
        <v>7.3</v>
      </c>
      <c r="C18" s="9">
        <v>292</v>
      </c>
      <c r="D18" s="9">
        <v>0</v>
      </c>
      <c r="E18" s="9">
        <v>0</v>
      </c>
      <c r="F18" s="9">
        <v>384.81</v>
      </c>
      <c r="G18" s="9">
        <v>0</v>
      </c>
      <c r="H18" s="9">
        <v>0</v>
      </c>
      <c r="I18" s="9">
        <v>7.3</v>
      </c>
      <c r="J18" s="9">
        <v>83</v>
      </c>
      <c r="K18" s="158">
        <v>6.2500000000000003E-3</v>
      </c>
      <c r="L18" s="9"/>
      <c r="M18" s="9"/>
      <c r="N18" s="9"/>
      <c r="O18" s="9"/>
      <c r="P18" s="278">
        <f t="shared" si="2"/>
        <v>60</v>
      </c>
      <c r="Q18" s="276" t="str">
        <f t="shared" si="0"/>
        <v/>
      </c>
      <c r="R18" s="9"/>
      <c r="S18" s="9"/>
      <c r="U18" s="367"/>
      <c r="V18" s="9"/>
      <c r="Y18" s="19" t="s">
        <v>36</v>
      </c>
      <c r="Z18" s="49"/>
      <c r="AB18">
        <v>180</v>
      </c>
      <c r="AC18" s="20">
        <f t="shared" si="1"/>
        <v>191</v>
      </c>
      <c r="AD18">
        <v>202</v>
      </c>
      <c r="AS18" s="9"/>
      <c r="AT18" s="9"/>
      <c r="AU18" s="426"/>
      <c r="AW18" s="9"/>
      <c r="AX18" s="470"/>
      <c r="BG18" s="373"/>
      <c r="BH18" s="373"/>
      <c r="BI18" s="9"/>
      <c r="BJ18" s="9"/>
      <c r="CJ18"/>
      <c r="CK18"/>
    </row>
    <row r="19" spans="1:89">
      <c r="A19" s="9">
        <v>1007</v>
      </c>
      <c r="B19" s="9">
        <v>7.2</v>
      </c>
      <c r="C19" s="9">
        <v>292</v>
      </c>
      <c r="D19" s="9">
        <v>0</v>
      </c>
      <c r="E19" s="9">
        <v>0</v>
      </c>
      <c r="F19" s="9">
        <v>384.81</v>
      </c>
      <c r="G19" s="9">
        <v>0</v>
      </c>
      <c r="H19" s="9">
        <v>0</v>
      </c>
      <c r="I19" s="9">
        <v>7.2</v>
      </c>
      <c r="J19" s="9">
        <v>83</v>
      </c>
      <c r="K19" s="158">
        <v>6.9444444444444397E-3</v>
      </c>
      <c r="L19" s="9"/>
      <c r="M19" s="9"/>
      <c r="N19" s="9"/>
      <c r="O19" s="9"/>
      <c r="P19" s="278">
        <f t="shared" si="2"/>
        <v>60</v>
      </c>
      <c r="Q19" s="276" t="str">
        <f t="shared" si="0"/>
        <v/>
      </c>
      <c r="R19" s="9"/>
      <c r="S19" s="9"/>
      <c r="U19" s="367"/>
      <c r="V19" s="9"/>
      <c r="Y19" s="19" t="s">
        <v>37</v>
      </c>
      <c r="Z19" s="49"/>
      <c r="AB19">
        <v>202.5</v>
      </c>
      <c r="AC19" s="20">
        <f t="shared" si="1"/>
        <v>213.5</v>
      </c>
      <c r="AD19">
        <v>225</v>
      </c>
      <c r="AS19" s="9"/>
      <c r="AT19" s="9"/>
      <c r="AU19" s="426"/>
      <c r="AW19" s="9"/>
      <c r="AX19" s="470"/>
      <c r="BG19" s="373"/>
      <c r="BH19" s="373"/>
      <c r="BI19" s="9"/>
      <c r="BJ19" s="9"/>
      <c r="CJ19"/>
      <c r="CK19"/>
    </row>
    <row r="20" spans="1:89">
      <c r="A20" s="9">
        <v>1007</v>
      </c>
      <c r="B20" s="9">
        <v>7.2</v>
      </c>
      <c r="C20" s="9">
        <v>292</v>
      </c>
      <c r="D20" s="9">
        <v>0</v>
      </c>
      <c r="E20" s="9">
        <v>0</v>
      </c>
      <c r="F20" s="9">
        <v>384.81</v>
      </c>
      <c r="G20" s="9">
        <v>0</v>
      </c>
      <c r="H20" s="9">
        <v>0</v>
      </c>
      <c r="I20" s="9">
        <v>7.2</v>
      </c>
      <c r="J20" s="9">
        <v>83</v>
      </c>
      <c r="K20" s="158">
        <v>7.6388888888888904E-3</v>
      </c>
      <c r="L20" s="9"/>
      <c r="M20" s="9"/>
      <c r="N20" s="9"/>
      <c r="O20" s="9"/>
      <c r="P20" s="278">
        <f t="shared" si="2"/>
        <v>60</v>
      </c>
      <c r="Q20" s="276" t="str">
        <f t="shared" si="0"/>
        <v/>
      </c>
      <c r="R20" s="9"/>
      <c r="S20" s="9"/>
      <c r="U20" s="367"/>
      <c r="V20" s="9"/>
      <c r="Y20" s="19" t="s">
        <v>44</v>
      </c>
      <c r="Z20" s="49"/>
      <c r="AB20">
        <v>225</v>
      </c>
      <c r="AC20" s="20">
        <f t="shared" si="1"/>
        <v>236</v>
      </c>
      <c r="AD20">
        <v>247</v>
      </c>
      <c r="AS20" s="9"/>
      <c r="AT20" s="9"/>
      <c r="AU20" s="426"/>
      <c r="AW20" s="9"/>
      <c r="AX20" s="470"/>
      <c r="BG20" s="373"/>
      <c r="BH20" s="373"/>
      <c r="BI20" s="9"/>
      <c r="BJ20" s="9"/>
      <c r="CJ20"/>
      <c r="CK20"/>
    </row>
    <row r="21" spans="1:89">
      <c r="A21" s="9">
        <v>1007</v>
      </c>
      <c r="B21" s="9">
        <v>7.3</v>
      </c>
      <c r="C21" s="9">
        <v>292</v>
      </c>
      <c r="D21" s="9">
        <v>0</v>
      </c>
      <c r="E21" s="9">
        <v>0</v>
      </c>
      <c r="F21" s="9">
        <v>384.81</v>
      </c>
      <c r="G21" s="9">
        <v>0</v>
      </c>
      <c r="H21" s="9">
        <v>0</v>
      </c>
      <c r="I21" s="9">
        <v>7.3</v>
      </c>
      <c r="J21" s="9">
        <v>83</v>
      </c>
      <c r="K21" s="158">
        <v>8.3333333333333297E-3</v>
      </c>
      <c r="L21" s="9"/>
      <c r="M21" s="9"/>
      <c r="N21" s="9"/>
      <c r="O21" s="9"/>
      <c r="P21" s="278">
        <f t="shared" si="2"/>
        <v>60</v>
      </c>
      <c r="Q21" s="276" t="str">
        <f t="shared" si="0"/>
        <v/>
      </c>
      <c r="R21" s="9"/>
      <c r="S21" s="9"/>
      <c r="U21" s="367"/>
      <c r="V21" s="9"/>
      <c r="Y21" s="19" t="s">
        <v>33</v>
      </c>
      <c r="Z21" s="49"/>
      <c r="AB21">
        <v>247.5</v>
      </c>
      <c r="AC21" s="20">
        <f t="shared" si="1"/>
        <v>258.5</v>
      </c>
      <c r="AD21">
        <v>270</v>
      </c>
      <c r="AS21" s="9"/>
      <c r="AT21" s="9"/>
      <c r="AU21" s="426"/>
      <c r="AW21" s="9"/>
      <c r="AX21" s="470"/>
      <c r="BG21" s="373"/>
      <c r="BH21" s="373"/>
      <c r="BI21" s="9"/>
      <c r="BJ21" s="9"/>
      <c r="CJ21"/>
      <c r="CK21"/>
    </row>
    <row r="22" spans="1:89">
      <c r="A22" s="9">
        <v>1007</v>
      </c>
      <c r="B22" s="9">
        <v>7.3</v>
      </c>
      <c r="C22" s="9">
        <v>292</v>
      </c>
      <c r="D22" s="9">
        <v>0</v>
      </c>
      <c r="E22" s="9">
        <v>0</v>
      </c>
      <c r="F22" s="9">
        <v>384.81</v>
      </c>
      <c r="G22" s="9">
        <v>0</v>
      </c>
      <c r="H22" s="9">
        <v>0</v>
      </c>
      <c r="I22" s="9">
        <v>7.3</v>
      </c>
      <c r="J22" s="9">
        <v>83</v>
      </c>
      <c r="K22" s="158">
        <v>9.0277777777777804E-3</v>
      </c>
      <c r="L22" s="9"/>
      <c r="M22" s="9"/>
      <c r="N22" s="9"/>
      <c r="O22" s="9"/>
      <c r="P22" s="278">
        <f t="shared" si="2"/>
        <v>60</v>
      </c>
      <c r="Q22" s="276" t="str">
        <f t="shared" si="0"/>
        <v/>
      </c>
      <c r="R22" s="9"/>
      <c r="S22" s="9"/>
      <c r="U22" s="367"/>
      <c r="V22" s="9"/>
      <c r="Y22" s="19" t="s">
        <v>39</v>
      </c>
      <c r="Z22" s="49"/>
      <c r="AB22">
        <v>270</v>
      </c>
      <c r="AC22" s="20">
        <f t="shared" si="1"/>
        <v>281</v>
      </c>
      <c r="AD22">
        <v>292</v>
      </c>
      <c r="AS22" s="9"/>
      <c r="AT22" s="9"/>
      <c r="AU22" s="426"/>
      <c r="AW22" s="9"/>
      <c r="AX22" s="470"/>
      <c r="BG22" s="373"/>
      <c r="BH22" s="373"/>
      <c r="BI22" s="9"/>
      <c r="BJ22" s="9"/>
      <c r="CJ22"/>
      <c r="CK22"/>
    </row>
    <row r="23" spans="1:89">
      <c r="A23" s="9">
        <v>1007</v>
      </c>
      <c r="B23" s="9">
        <v>7.2</v>
      </c>
      <c r="C23" s="9">
        <v>292</v>
      </c>
      <c r="D23" s="9">
        <v>0</v>
      </c>
      <c r="E23" s="9">
        <v>0</v>
      </c>
      <c r="F23" s="9">
        <v>384.81</v>
      </c>
      <c r="G23" s="9">
        <v>0</v>
      </c>
      <c r="H23" s="9">
        <v>0</v>
      </c>
      <c r="I23" s="9">
        <v>7.2</v>
      </c>
      <c r="J23" s="9">
        <v>83</v>
      </c>
      <c r="K23" s="158">
        <v>9.7222222222222206E-3</v>
      </c>
      <c r="L23" s="9"/>
      <c r="M23" s="9"/>
      <c r="N23" s="9"/>
      <c r="O23" s="9"/>
      <c r="P23" s="278">
        <f t="shared" si="2"/>
        <v>60</v>
      </c>
      <c r="Q23" s="276" t="str">
        <f t="shared" si="0"/>
        <v/>
      </c>
      <c r="R23" s="9"/>
      <c r="S23" s="9"/>
      <c r="U23" s="367"/>
      <c r="Y23" s="201" t="s">
        <v>41</v>
      </c>
      <c r="Z23" s="49"/>
      <c r="AB23">
        <v>292.5</v>
      </c>
      <c r="AC23" s="20">
        <f t="shared" si="1"/>
        <v>303.5</v>
      </c>
      <c r="AD23">
        <v>315</v>
      </c>
      <c r="AS23" s="9"/>
      <c r="AT23" s="9"/>
      <c r="AU23" s="426"/>
      <c r="AW23" s="9"/>
      <c r="AX23" s="470"/>
      <c r="BG23" s="373"/>
      <c r="BH23" s="373"/>
      <c r="BI23" s="9"/>
      <c r="BJ23" s="9"/>
      <c r="CJ23"/>
      <c r="CK23"/>
    </row>
    <row r="24" spans="1:89">
      <c r="A24" s="9">
        <v>1007</v>
      </c>
      <c r="B24" s="9">
        <v>7.2</v>
      </c>
      <c r="C24" s="9">
        <v>292</v>
      </c>
      <c r="D24" s="9">
        <v>0</v>
      </c>
      <c r="E24" s="9">
        <v>0</v>
      </c>
      <c r="F24" s="9">
        <v>384.81</v>
      </c>
      <c r="G24" s="9">
        <v>0</v>
      </c>
      <c r="H24" s="9">
        <v>0</v>
      </c>
      <c r="I24" s="9">
        <v>7.2</v>
      </c>
      <c r="J24" s="9">
        <v>83</v>
      </c>
      <c r="K24" s="158">
        <v>1.0416666666666701E-2</v>
      </c>
      <c r="L24" s="9"/>
      <c r="M24" s="9"/>
      <c r="N24" s="9"/>
      <c r="O24" s="9"/>
      <c r="P24" s="278">
        <f t="shared" si="2"/>
        <v>60</v>
      </c>
      <c r="Q24" s="276" t="str">
        <f t="shared" si="0"/>
        <v/>
      </c>
      <c r="R24" s="9"/>
      <c r="S24" s="9"/>
      <c r="U24" s="367"/>
      <c r="Y24" s="201" t="s">
        <v>43</v>
      </c>
      <c r="Z24" s="49"/>
      <c r="AB24">
        <v>315</v>
      </c>
      <c r="AC24" s="20">
        <f t="shared" si="1"/>
        <v>326</v>
      </c>
      <c r="AD24">
        <v>337</v>
      </c>
      <c r="AS24" s="9"/>
      <c r="AT24" s="9"/>
      <c r="AU24" s="426"/>
      <c r="AW24" s="9"/>
      <c r="AX24" s="470"/>
      <c r="BG24" s="373"/>
      <c r="BH24" s="373"/>
      <c r="BI24" s="9"/>
      <c r="BJ24" s="9"/>
      <c r="CJ24"/>
      <c r="CK24"/>
    </row>
    <row r="25" spans="1:89">
      <c r="A25" s="9">
        <v>1007</v>
      </c>
      <c r="B25" s="9">
        <v>7.2</v>
      </c>
      <c r="C25" s="9">
        <v>292</v>
      </c>
      <c r="D25" s="9">
        <v>0</v>
      </c>
      <c r="E25" s="9">
        <v>0</v>
      </c>
      <c r="F25" s="9">
        <v>384.81</v>
      </c>
      <c r="G25" s="9">
        <v>0</v>
      </c>
      <c r="H25" s="9">
        <v>0</v>
      </c>
      <c r="I25" s="9">
        <v>7.2</v>
      </c>
      <c r="J25" s="9">
        <v>83</v>
      </c>
      <c r="K25" s="158">
        <v>1.1111111111111099E-2</v>
      </c>
      <c r="L25" s="9"/>
      <c r="M25" s="9"/>
      <c r="N25" s="9"/>
      <c r="O25" s="9"/>
      <c r="P25" s="278">
        <f t="shared" si="2"/>
        <v>60</v>
      </c>
      <c r="Q25" s="276" t="str">
        <f t="shared" si="0"/>
        <v/>
      </c>
      <c r="R25" s="9"/>
      <c r="S25" s="9"/>
      <c r="U25" s="367"/>
      <c r="Y25" s="201" t="s">
        <v>42</v>
      </c>
      <c r="Z25" s="49"/>
      <c r="AB25">
        <v>337.5</v>
      </c>
      <c r="AC25" s="20">
        <f t="shared" si="1"/>
        <v>348.5</v>
      </c>
      <c r="AD25">
        <v>349</v>
      </c>
      <c r="AS25" s="9"/>
      <c r="AT25" s="9"/>
      <c r="AU25" s="426"/>
      <c r="AW25" s="9"/>
      <c r="AX25" s="470"/>
      <c r="BG25" s="373"/>
      <c r="BH25" s="373"/>
      <c r="BI25" s="9"/>
      <c r="BJ25" s="9"/>
      <c r="CJ25"/>
      <c r="CK25"/>
    </row>
    <row r="26" spans="1:89">
      <c r="A26" s="9">
        <v>1007</v>
      </c>
      <c r="B26" s="9">
        <v>7.2</v>
      </c>
      <c r="C26" s="9">
        <v>292</v>
      </c>
      <c r="D26" s="9">
        <v>0</v>
      </c>
      <c r="E26" s="9">
        <v>0</v>
      </c>
      <c r="F26" s="9">
        <v>384.81</v>
      </c>
      <c r="G26" s="9">
        <v>0</v>
      </c>
      <c r="H26" s="9">
        <v>0</v>
      </c>
      <c r="I26" s="9">
        <v>7.2</v>
      </c>
      <c r="J26" s="9">
        <v>83</v>
      </c>
      <c r="K26" s="158">
        <v>1.18055555555556E-2</v>
      </c>
      <c r="L26" s="9"/>
      <c r="M26" s="9"/>
      <c r="N26" s="9"/>
      <c r="O26" s="9"/>
      <c r="P26" s="278">
        <f t="shared" si="2"/>
        <v>60</v>
      </c>
      <c r="Q26" s="276" t="str">
        <f t="shared" si="0"/>
        <v/>
      </c>
      <c r="R26" s="9"/>
      <c r="S26" s="9"/>
      <c r="U26" s="367"/>
      <c r="Y26" s="19" t="s">
        <v>38</v>
      </c>
      <c r="Z26" s="49"/>
      <c r="AB26">
        <v>349</v>
      </c>
      <c r="AC26" s="20">
        <f t="shared" si="1"/>
        <v>360</v>
      </c>
      <c r="AE26" s="20"/>
      <c r="AS26" s="9"/>
      <c r="AT26" s="9"/>
      <c r="AU26" s="426"/>
      <c r="AW26" s="9"/>
      <c r="AX26" s="470"/>
      <c r="BG26" s="373"/>
      <c r="BH26" s="373"/>
      <c r="BI26" s="9"/>
      <c r="BJ26" s="9"/>
      <c r="CJ26"/>
      <c r="CK26"/>
    </row>
    <row r="27" spans="1:89">
      <c r="A27" s="9">
        <v>1007</v>
      </c>
      <c r="B27" s="9">
        <v>7.2</v>
      </c>
      <c r="C27" s="9">
        <v>292</v>
      </c>
      <c r="D27" s="9">
        <v>0</v>
      </c>
      <c r="E27" s="9">
        <v>0</v>
      </c>
      <c r="F27" s="9">
        <v>384.81</v>
      </c>
      <c r="G27" s="9">
        <v>0</v>
      </c>
      <c r="H27" s="9">
        <v>0</v>
      </c>
      <c r="I27" s="9">
        <v>7.2</v>
      </c>
      <c r="J27" s="9">
        <v>83</v>
      </c>
      <c r="K27" s="158">
        <v>1.2500000000000001E-2</v>
      </c>
      <c r="L27" s="9"/>
      <c r="M27" s="9"/>
      <c r="N27" s="9"/>
      <c r="O27" s="9"/>
      <c r="P27" s="278">
        <f t="shared" si="2"/>
        <v>60</v>
      </c>
      <c r="Q27" s="276" t="str">
        <f t="shared" si="0"/>
        <v/>
      </c>
      <c r="R27" s="9"/>
      <c r="S27" s="9"/>
      <c r="U27" s="367"/>
      <c r="Z27" s="377" t="str">
        <f>INDEX($Y$9:$Y$26,IF(ISNA(MATCH($Z$29,$AC$9:$AC$26,0)),MATCH($Z$29,$AC$9:$AC$26,1)+1,MATCH($Z$29,$AC$9:$AC$26,0)),1)</f>
        <v>NO</v>
      </c>
      <c r="AS27" s="9"/>
      <c r="AT27" s="9"/>
      <c r="AU27" s="426"/>
      <c r="AW27" s="9"/>
      <c r="AX27" s="470"/>
      <c r="BG27" s="373"/>
      <c r="BH27" s="373"/>
      <c r="BI27" s="9"/>
      <c r="BJ27" s="9"/>
      <c r="CJ27"/>
      <c r="CK27"/>
    </row>
    <row r="28" spans="1:89">
      <c r="A28" s="9">
        <v>1007</v>
      </c>
      <c r="B28" s="9">
        <v>7.3</v>
      </c>
      <c r="C28" s="9">
        <v>292</v>
      </c>
      <c r="D28" s="9">
        <v>0</v>
      </c>
      <c r="E28" s="9">
        <v>0</v>
      </c>
      <c r="F28" s="9">
        <v>384.81</v>
      </c>
      <c r="G28" s="9">
        <v>0</v>
      </c>
      <c r="H28" s="9">
        <v>0</v>
      </c>
      <c r="I28" s="9">
        <v>7.3</v>
      </c>
      <c r="J28" s="9">
        <v>83</v>
      </c>
      <c r="K28" s="158">
        <v>1.3194444444444399E-2</v>
      </c>
      <c r="L28" s="9"/>
      <c r="M28" s="9"/>
      <c r="N28" s="9"/>
      <c r="O28" s="9"/>
      <c r="P28" s="278">
        <f t="shared" si="2"/>
        <v>60</v>
      </c>
      <c r="Q28" s="276" t="str">
        <f t="shared" si="0"/>
        <v/>
      </c>
      <c r="R28" s="9"/>
      <c r="S28" s="9"/>
      <c r="U28" s="367"/>
      <c r="Y28" s="21">
        <f>SUM(Y31:Y46)</f>
        <v>0.99999999999999989</v>
      </c>
      <c r="Z28" s="22">
        <f>MAX(Y31:Y46)</f>
        <v>0.36249999999999999</v>
      </c>
      <c r="AA28" s="23">
        <f>SUM(AA31:AA46)</f>
        <v>1440</v>
      </c>
      <c r="AS28" s="9"/>
      <c r="AT28" s="9"/>
      <c r="AU28" s="426"/>
      <c r="AW28" s="9"/>
      <c r="AX28" s="470"/>
      <c r="BG28" s="373"/>
      <c r="BH28" s="373"/>
      <c r="BI28" s="9"/>
      <c r="BJ28" s="9"/>
      <c r="CJ28"/>
      <c r="CK28"/>
    </row>
    <row r="29" spans="1:89">
      <c r="A29" s="9">
        <v>1007</v>
      </c>
      <c r="B29" s="9">
        <v>7.3</v>
      </c>
      <c r="C29" s="9">
        <v>292</v>
      </c>
      <c r="D29" s="9">
        <v>0</v>
      </c>
      <c r="E29" s="9">
        <v>0</v>
      </c>
      <c r="F29" s="9">
        <v>384.81</v>
      </c>
      <c r="G29" s="9">
        <v>0</v>
      </c>
      <c r="H29" s="9">
        <v>0</v>
      </c>
      <c r="I29" s="9">
        <v>7.3</v>
      </c>
      <c r="J29" s="9">
        <v>83</v>
      </c>
      <c r="K29" s="158">
        <v>1.38888888888889E-2</v>
      </c>
      <c r="L29" s="9"/>
      <c r="M29" s="9"/>
      <c r="N29" s="9"/>
      <c r="O29" s="9"/>
      <c r="P29" s="278">
        <f t="shared" si="2"/>
        <v>60</v>
      </c>
      <c r="Q29" s="276" t="str">
        <f t="shared" si="0"/>
        <v/>
      </c>
      <c r="R29" s="9"/>
      <c r="S29" s="9"/>
      <c r="U29" s="367"/>
      <c r="Z29" s="24">
        <f>VLOOKUP(Z28,Y31:Z46,Z30,0)</f>
        <v>315</v>
      </c>
      <c r="AS29" s="9"/>
      <c r="AT29" s="9"/>
      <c r="AU29" s="426"/>
      <c r="AW29" s="9"/>
      <c r="AX29" s="470"/>
      <c r="BG29" s="373"/>
      <c r="BH29" s="373"/>
      <c r="BI29" s="9"/>
      <c r="BJ29" s="9"/>
      <c r="CJ29"/>
      <c r="CK29"/>
    </row>
    <row r="30" spans="1:89">
      <c r="A30" s="9">
        <v>1007</v>
      </c>
      <c r="B30" s="9">
        <v>7.3</v>
      </c>
      <c r="C30" s="9">
        <v>292</v>
      </c>
      <c r="D30" s="9">
        <v>0</v>
      </c>
      <c r="E30" s="9">
        <v>0</v>
      </c>
      <c r="F30" s="9">
        <v>384.81</v>
      </c>
      <c r="G30" s="9">
        <v>0</v>
      </c>
      <c r="H30" s="9">
        <v>0</v>
      </c>
      <c r="I30" s="9">
        <v>7.3</v>
      </c>
      <c r="J30" s="9">
        <v>83</v>
      </c>
      <c r="K30" s="158">
        <v>1.4583333333333301E-2</v>
      </c>
      <c r="L30" s="9"/>
      <c r="M30" s="9"/>
      <c r="N30" s="9"/>
      <c r="O30" s="9"/>
      <c r="P30" s="278">
        <f t="shared" si="2"/>
        <v>60</v>
      </c>
      <c r="Q30" s="276" t="str">
        <f t="shared" si="0"/>
        <v/>
      </c>
      <c r="R30" s="9"/>
      <c r="S30" s="9"/>
      <c r="U30" s="367"/>
      <c r="V30" s="9"/>
      <c r="Z30">
        <v>2</v>
      </c>
      <c r="AS30" s="9"/>
      <c r="AT30" s="9"/>
      <c r="AU30" s="426"/>
      <c r="AW30" s="9"/>
      <c r="AX30" s="470"/>
      <c r="BG30" s="373"/>
      <c r="BH30" s="373"/>
      <c r="BI30" s="9"/>
      <c r="BJ30" s="9"/>
      <c r="CJ30"/>
      <c r="CK30"/>
    </row>
    <row r="31" spans="1:89">
      <c r="A31" s="9">
        <v>1007</v>
      </c>
      <c r="B31" s="9">
        <v>7.3</v>
      </c>
      <c r="C31" s="9">
        <v>292</v>
      </c>
      <c r="D31" s="9">
        <v>0</v>
      </c>
      <c r="E31" s="9">
        <v>0.4</v>
      </c>
      <c r="F31" s="9">
        <v>384.81</v>
      </c>
      <c r="G31" s="9">
        <v>0</v>
      </c>
      <c r="H31" s="9">
        <v>0</v>
      </c>
      <c r="I31" s="9">
        <v>7.3</v>
      </c>
      <c r="J31" s="9">
        <v>83</v>
      </c>
      <c r="K31" s="158">
        <v>1.52777777777778E-2</v>
      </c>
      <c r="L31" s="9"/>
      <c r="M31" s="9"/>
      <c r="N31" s="9"/>
      <c r="O31" s="9"/>
      <c r="P31" s="278">
        <f t="shared" si="2"/>
        <v>60</v>
      </c>
      <c r="Q31" s="276" t="str">
        <f t="shared" si="0"/>
        <v/>
      </c>
      <c r="R31" s="9"/>
      <c r="S31" s="9"/>
      <c r="U31" s="367"/>
      <c r="V31" s="9"/>
      <c r="Y31" s="25">
        <f>AA31/$AA$28</f>
        <v>1.8749999999999999E-2</v>
      </c>
      <c r="Z31" s="369">
        <v>0</v>
      </c>
      <c r="AA31" s="26">
        <f>COUNTIF($C$9:$C$1448,Z31)</f>
        <v>27</v>
      </c>
      <c r="AS31" s="9"/>
      <c r="AT31" s="9"/>
      <c r="AU31" s="426"/>
      <c r="AW31" s="9"/>
      <c r="AX31" s="470"/>
      <c r="BG31" s="373"/>
      <c r="BH31" s="373"/>
      <c r="BI31" s="9"/>
      <c r="BJ31" s="9"/>
      <c r="CJ31"/>
      <c r="CK31"/>
    </row>
    <row r="32" spans="1:89">
      <c r="A32" s="9">
        <v>1007</v>
      </c>
      <c r="B32" s="9">
        <v>7.3</v>
      </c>
      <c r="C32" s="9">
        <v>292</v>
      </c>
      <c r="D32" s="9">
        <v>0</v>
      </c>
      <c r="E32" s="9">
        <v>1.2</v>
      </c>
      <c r="F32" s="9">
        <v>384.81</v>
      </c>
      <c r="G32" s="9">
        <v>0</v>
      </c>
      <c r="H32" s="9">
        <v>0</v>
      </c>
      <c r="I32" s="9">
        <v>7.3</v>
      </c>
      <c r="J32" s="9">
        <v>83</v>
      </c>
      <c r="K32" s="158">
        <v>1.59722222222222E-2</v>
      </c>
      <c r="L32" s="9"/>
      <c r="M32" s="9"/>
      <c r="N32" s="9"/>
      <c r="O32" s="9"/>
      <c r="P32" s="278">
        <f t="shared" si="2"/>
        <v>60</v>
      </c>
      <c r="Q32" s="276" t="str">
        <f t="shared" si="0"/>
        <v/>
      </c>
      <c r="R32" s="9"/>
      <c r="S32" s="9"/>
      <c r="U32" s="367"/>
      <c r="V32" s="9"/>
      <c r="Y32" s="25">
        <f t="shared" ref="Y32:Y46" si="3">AA32/$AA$28</f>
        <v>8.3333333333333332E-3</v>
      </c>
      <c r="Z32" s="369">
        <v>22</v>
      </c>
      <c r="AA32" s="26">
        <f t="shared" ref="AA32:AA46" si="4">COUNTIF($C$9:$C$1448,Z32)</f>
        <v>12</v>
      </c>
      <c r="AS32" s="9"/>
      <c r="AT32" s="9"/>
      <c r="AU32" s="426"/>
      <c r="AW32" s="9"/>
      <c r="AX32" s="470"/>
      <c r="BG32" s="373"/>
      <c r="BH32" s="373"/>
      <c r="BI32" s="9"/>
      <c r="BJ32" s="9"/>
      <c r="CJ32"/>
      <c r="CK32"/>
    </row>
    <row r="33" spans="1:89">
      <c r="A33" s="9">
        <v>1007</v>
      </c>
      <c r="B33" s="9">
        <v>7.3</v>
      </c>
      <c r="C33" s="9">
        <v>292</v>
      </c>
      <c r="D33" s="9">
        <v>0</v>
      </c>
      <c r="E33" s="9">
        <v>0</v>
      </c>
      <c r="F33" s="9">
        <v>384.81</v>
      </c>
      <c r="G33" s="9">
        <v>0</v>
      </c>
      <c r="H33" s="9">
        <v>0</v>
      </c>
      <c r="I33" s="9">
        <v>7.3</v>
      </c>
      <c r="J33" s="9">
        <v>83</v>
      </c>
      <c r="K33" s="158">
        <v>1.6666666666666701E-2</v>
      </c>
      <c r="L33" s="9"/>
      <c r="M33" s="9"/>
      <c r="N33" s="9"/>
      <c r="O33" s="9"/>
      <c r="P33" s="278">
        <f t="shared" si="2"/>
        <v>60</v>
      </c>
      <c r="Q33" s="276" t="str">
        <f t="shared" si="0"/>
        <v/>
      </c>
      <c r="R33" s="9"/>
      <c r="S33" s="9"/>
      <c r="U33" s="367"/>
      <c r="V33" s="9"/>
      <c r="Y33" s="25">
        <f t="shared" si="3"/>
        <v>0</v>
      </c>
      <c r="Z33" s="369">
        <v>45</v>
      </c>
      <c r="AA33" s="26">
        <f t="shared" si="4"/>
        <v>0</v>
      </c>
      <c r="AS33" s="9"/>
      <c r="AT33" s="9"/>
      <c r="AU33" s="426"/>
      <c r="AW33" s="9"/>
      <c r="AX33" s="470"/>
      <c r="BG33" s="373"/>
      <c r="BH33" s="373"/>
      <c r="BI33" s="9"/>
      <c r="BJ33" s="9"/>
      <c r="CJ33"/>
      <c r="CK33"/>
    </row>
    <row r="34" spans="1:89">
      <c r="A34" s="9">
        <v>1007</v>
      </c>
      <c r="B34" s="9">
        <v>7.3</v>
      </c>
      <c r="C34" s="9">
        <v>292</v>
      </c>
      <c r="D34" s="9">
        <v>0</v>
      </c>
      <c r="E34" s="9">
        <v>0</v>
      </c>
      <c r="F34" s="9">
        <v>384.81</v>
      </c>
      <c r="G34" s="9">
        <v>0</v>
      </c>
      <c r="H34" s="9">
        <v>0</v>
      </c>
      <c r="I34" s="9">
        <v>7.3</v>
      </c>
      <c r="J34" s="9">
        <v>83</v>
      </c>
      <c r="K34" s="158">
        <v>1.7361111111111101E-2</v>
      </c>
      <c r="L34" s="9"/>
      <c r="M34" s="9"/>
      <c r="N34" s="9"/>
      <c r="O34" s="9"/>
      <c r="P34" s="278">
        <f t="shared" si="2"/>
        <v>60</v>
      </c>
      <c r="Q34" s="276" t="str">
        <f t="shared" si="0"/>
        <v/>
      </c>
      <c r="R34" s="9"/>
      <c r="S34" s="9"/>
      <c r="U34" s="367"/>
      <c r="V34" s="9"/>
      <c r="Y34" s="25">
        <f t="shared" si="3"/>
        <v>0</v>
      </c>
      <c r="Z34" s="369">
        <v>67</v>
      </c>
      <c r="AA34" s="26">
        <f t="shared" si="4"/>
        <v>0</v>
      </c>
      <c r="AS34" s="9"/>
      <c r="AT34" s="9"/>
      <c r="AU34" s="426"/>
      <c r="AW34" s="9"/>
      <c r="AX34" s="470"/>
      <c r="BG34" s="373"/>
      <c r="BH34" s="373"/>
      <c r="BI34" s="9"/>
      <c r="BJ34" s="9"/>
      <c r="CJ34"/>
      <c r="CK34"/>
    </row>
    <row r="35" spans="1:89">
      <c r="A35" s="9">
        <v>1007</v>
      </c>
      <c r="B35" s="9">
        <v>7.3</v>
      </c>
      <c r="C35" s="9">
        <v>292</v>
      </c>
      <c r="D35" s="9">
        <v>0</v>
      </c>
      <c r="E35" s="9">
        <v>0</v>
      </c>
      <c r="F35" s="9">
        <v>384.81</v>
      </c>
      <c r="G35" s="9">
        <v>0</v>
      </c>
      <c r="H35" s="9">
        <v>0</v>
      </c>
      <c r="I35" s="9">
        <v>7.3</v>
      </c>
      <c r="J35" s="9">
        <v>83</v>
      </c>
      <c r="K35" s="158">
        <v>1.8055555555555599E-2</v>
      </c>
      <c r="L35" s="9"/>
      <c r="M35" s="9"/>
      <c r="N35" s="9"/>
      <c r="O35" s="9"/>
      <c r="P35" s="278">
        <f t="shared" si="2"/>
        <v>60</v>
      </c>
      <c r="Q35" s="276" t="str">
        <f t="shared" si="0"/>
        <v/>
      </c>
      <c r="R35" s="9"/>
      <c r="S35" s="9"/>
      <c r="U35" s="367"/>
      <c r="V35" s="9"/>
      <c r="Y35" s="25">
        <f t="shared" si="3"/>
        <v>0</v>
      </c>
      <c r="Z35" s="369">
        <v>90</v>
      </c>
      <c r="AA35" s="26">
        <f t="shared" si="4"/>
        <v>0</v>
      </c>
      <c r="AS35" s="9"/>
      <c r="AT35" s="9"/>
      <c r="AU35" s="426"/>
      <c r="AW35" s="9"/>
      <c r="AX35" s="470"/>
      <c r="BG35" s="373"/>
      <c r="BH35" s="373"/>
      <c r="BI35" s="9"/>
      <c r="BJ35" s="9"/>
      <c r="CJ35"/>
      <c r="CK35"/>
    </row>
    <row r="36" spans="1:89">
      <c r="A36" s="9">
        <v>1007</v>
      </c>
      <c r="B36" s="9">
        <v>7.4</v>
      </c>
      <c r="C36" s="9">
        <v>292</v>
      </c>
      <c r="D36" s="9">
        <v>0</v>
      </c>
      <c r="E36" s="9">
        <v>0</v>
      </c>
      <c r="F36" s="9">
        <v>384.81</v>
      </c>
      <c r="G36" s="9">
        <v>0</v>
      </c>
      <c r="H36" s="9">
        <v>0</v>
      </c>
      <c r="I36" s="9">
        <v>7.4</v>
      </c>
      <c r="J36" s="9">
        <v>83</v>
      </c>
      <c r="K36" s="158">
        <v>1.8749999999999999E-2</v>
      </c>
      <c r="L36" s="9"/>
      <c r="M36" s="9"/>
      <c r="N36" s="9"/>
      <c r="O36" s="9"/>
      <c r="P36" s="278">
        <f t="shared" si="2"/>
        <v>60</v>
      </c>
      <c r="Q36" s="276" t="str">
        <f t="shared" si="0"/>
        <v/>
      </c>
      <c r="R36" s="9"/>
      <c r="S36" s="9"/>
      <c r="U36" s="367"/>
      <c r="V36" s="9"/>
      <c r="Y36" s="25">
        <f t="shared" si="3"/>
        <v>0</v>
      </c>
      <c r="Z36" s="369">
        <v>112</v>
      </c>
      <c r="AA36" s="26">
        <f t="shared" si="4"/>
        <v>0</v>
      </c>
      <c r="AS36" s="9"/>
      <c r="AT36" s="9"/>
      <c r="AU36" s="426"/>
      <c r="AW36" s="9"/>
      <c r="AX36" s="470"/>
      <c r="BG36" s="373"/>
      <c r="BH36" s="373"/>
      <c r="BI36" s="9"/>
      <c r="BJ36" s="9"/>
      <c r="CJ36"/>
      <c r="CK36"/>
    </row>
    <row r="37" spans="1:89">
      <c r="A37" s="9">
        <v>1007</v>
      </c>
      <c r="B37" s="9">
        <v>7.4</v>
      </c>
      <c r="C37" s="9">
        <v>292</v>
      </c>
      <c r="D37" s="9">
        <v>0</v>
      </c>
      <c r="E37" s="9">
        <v>0</v>
      </c>
      <c r="F37" s="9">
        <v>384.81</v>
      </c>
      <c r="G37" s="9">
        <v>0</v>
      </c>
      <c r="H37" s="9">
        <v>0</v>
      </c>
      <c r="I37" s="9">
        <v>7.4</v>
      </c>
      <c r="J37" s="9">
        <v>83</v>
      </c>
      <c r="K37" s="158">
        <v>1.94444444444444E-2</v>
      </c>
      <c r="L37" s="9"/>
      <c r="M37" s="9"/>
      <c r="N37" s="9"/>
      <c r="O37" s="9"/>
      <c r="P37" s="278">
        <f t="shared" si="2"/>
        <v>60</v>
      </c>
      <c r="Q37" s="276" t="str">
        <f t="shared" si="0"/>
        <v/>
      </c>
      <c r="R37" s="9"/>
      <c r="S37" s="9"/>
      <c r="U37" s="367"/>
      <c r="V37" s="9"/>
      <c r="Y37" s="25">
        <f t="shared" si="3"/>
        <v>0</v>
      </c>
      <c r="Z37" s="369">
        <v>135</v>
      </c>
      <c r="AA37" s="26">
        <f t="shared" si="4"/>
        <v>0</v>
      </c>
      <c r="AS37" s="9"/>
      <c r="AT37" s="9"/>
      <c r="AU37" s="426"/>
      <c r="AW37" s="9"/>
      <c r="AX37" s="470"/>
      <c r="BG37" s="373"/>
      <c r="BH37" s="373"/>
      <c r="BI37" s="9"/>
      <c r="BJ37" s="9"/>
      <c r="CJ37"/>
      <c r="CK37"/>
    </row>
    <row r="38" spans="1:89">
      <c r="A38" s="9">
        <v>1007</v>
      </c>
      <c r="B38" s="9">
        <v>7.4</v>
      </c>
      <c r="C38" s="9">
        <v>292</v>
      </c>
      <c r="D38" s="9">
        <v>0</v>
      </c>
      <c r="E38" s="9">
        <v>0</v>
      </c>
      <c r="F38" s="9">
        <v>384.81</v>
      </c>
      <c r="G38" s="9">
        <v>0</v>
      </c>
      <c r="H38" s="9">
        <v>0</v>
      </c>
      <c r="I38" s="9">
        <v>7.4</v>
      </c>
      <c r="J38" s="9">
        <v>83</v>
      </c>
      <c r="K38" s="158">
        <v>2.0138888888888901E-2</v>
      </c>
      <c r="L38" s="9"/>
      <c r="M38" s="9"/>
      <c r="N38" s="9"/>
      <c r="O38" s="9"/>
      <c r="P38" s="278">
        <f t="shared" si="2"/>
        <v>60</v>
      </c>
      <c r="Q38" s="276" t="str">
        <f t="shared" si="0"/>
        <v/>
      </c>
      <c r="R38" s="9"/>
      <c r="S38" s="9"/>
      <c r="U38" s="367"/>
      <c r="V38" s="9"/>
      <c r="Y38" s="25">
        <f t="shared" si="3"/>
        <v>3.472222222222222E-3</v>
      </c>
      <c r="Z38" s="369">
        <v>157</v>
      </c>
      <c r="AA38" s="26">
        <f t="shared" si="4"/>
        <v>5</v>
      </c>
      <c r="AS38" s="9"/>
      <c r="AT38" s="9"/>
      <c r="AU38" s="426"/>
      <c r="AW38" s="9"/>
      <c r="AX38" s="470"/>
      <c r="BG38" s="373"/>
      <c r="BH38" s="373"/>
      <c r="BI38" s="9"/>
      <c r="BJ38" s="9"/>
      <c r="CJ38"/>
      <c r="CK38"/>
    </row>
    <row r="39" spans="1:89">
      <c r="A39" s="9">
        <v>1007</v>
      </c>
      <c r="B39" s="9">
        <v>7.4</v>
      </c>
      <c r="C39" s="9">
        <v>292</v>
      </c>
      <c r="D39" s="9">
        <v>0</v>
      </c>
      <c r="E39" s="9">
        <v>0</v>
      </c>
      <c r="F39" s="9">
        <v>384.81</v>
      </c>
      <c r="G39" s="9">
        <v>0</v>
      </c>
      <c r="H39" s="9">
        <v>0</v>
      </c>
      <c r="I39" s="9">
        <v>7.4</v>
      </c>
      <c r="J39" s="9">
        <v>83</v>
      </c>
      <c r="K39" s="158">
        <v>2.0833333333333301E-2</v>
      </c>
      <c r="L39" s="9"/>
      <c r="M39" s="9"/>
      <c r="N39" s="9"/>
      <c r="O39" s="9"/>
      <c r="P39" s="278">
        <f t="shared" si="2"/>
        <v>60</v>
      </c>
      <c r="Q39" s="276" t="str">
        <f t="shared" si="0"/>
        <v/>
      </c>
      <c r="R39" s="9"/>
      <c r="S39" s="9"/>
      <c r="U39" s="367"/>
      <c r="V39" s="9"/>
      <c r="Y39" s="25">
        <f t="shared" si="3"/>
        <v>6.9444444444444447E-4</v>
      </c>
      <c r="Z39" s="369">
        <v>180</v>
      </c>
      <c r="AA39" s="26">
        <f t="shared" si="4"/>
        <v>1</v>
      </c>
      <c r="AS39" s="9"/>
      <c r="AT39" s="9"/>
      <c r="AU39" s="426"/>
      <c r="AW39" s="9"/>
      <c r="AX39" s="470"/>
      <c r="BG39" s="373"/>
      <c r="BH39" s="373"/>
      <c r="BI39" s="9"/>
      <c r="BJ39" s="9"/>
      <c r="CJ39"/>
      <c r="CK39"/>
    </row>
    <row r="40" spans="1:89">
      <c r="A40" s="9">
        <v>1007</v>
      </c>
      <c r="B40" s="9">
        <v>7.4</v>
      </c>
      <c r="C40" s="9">
        <v>292</v>
      </c>
      <c r="D40" s="9">
        <v>0</v>
      </c>
      <c r="E40" s="9">
        <v>0</v>
      </c>
      <c r="F40" s="9">
        <v>384.81</v>
      </c>
      <c r="G40" s="9">
        <v>0</v>
      </c>
      <c r="H40" s="9">
        <v>0</v>
      </c>
      <c r="I40" s="9">
        <v>7.4</v>
      </c>
      <c r="J40" s="9">
        <v>83</v>
      </c>
      <c r="K40" s="158">
        <v>2.1527777777777798E-2</v>
      </c>
      <c r="L40" s="9"/>
      <c r="M40" s="9"/>
      <c r="N40" s="9"/>
      <c r="O40" s="9"/>
      <c r="P40" s="278">
        <f t="shared" si="2"/>
        <v>60</v>
      </c>
      <c r="Q40" s="276" t="str">
        <f t="shared" si="0"/>
        <v/>
      </c>
      <c r="R40" s="9"/>
      <c r="S40" s="9"/>
      <c r="U40" s="367"/>
      <c r="V40" s="9"/>
      <c r="Y40" s="25">
        <f t="shared" si="3"/>
        <v>1.1111111111111112E-2</v>
      </c>
      <c r="Z40" s="369">
        <v>202</v>
      </c>
      <c r="AA40" s="26">
        <f t="shared" si="4"/>
        <v>16</v>
      </c>
      <c r="AS40" s="9"/>
      <c r="AT40" s="9"/>
      <c r="AU40" s="426"/>
      <c r="AW40" s="9"/>
      <c r="AX40" s="470"/>
      <c r="BG40" s="373"/>
      <c r="BH40" s="373"/>
      <c r="BI40" s="9"/>
      <c r="BJ40" s="9"/>
      <c r="CJ40"/>
      <c r="CK40"/>
    </row>
    <row r="41" spans="1:89">
      <c r="A41" s="9">
        <v>1007</v>
      </c>
      <c r="B41" s="9">
        <v>7.4</v>
      </c>
      <c r="C41" s="9">
        <v>337</v>
      </c>
      <c r="D41" s="9">
        <v>0</v>
      </c>
      <c r="E41" s="9">
        <v>2</v>
      </c>
      <c r="F41" s="9">
        <v>384.81</v>
      </c>
      <c r="G41" s="9">
        <v>0</v>
      </c>
      <c r="H41" s="9">
        <v>0</v>
      </c>
      <c r="I41" s="9">
        <v>7.4</v>
      </c>
      <c r="J41" s="9">
        <v>83</v>
      </c>
      <c r="K41" s="158">
        <v>2.2222222222222199E-2</v>
      </c>
      <c r="L41" s="9"/>
      <c r="M41" s="9"/>
      <c r="N41" s="9"/>
      <c r="O41" s="9"/>
      <c r="P41" s="278">
        <f t="shared" si="2"/>
        <v>60</v>
      </c>
      <c r="Q41" s="276" t="str">
        <f t="shared" si="0"/>
        <v/>
      </c>
      <c r="R41" s="9"/>
      <c r="S41" s="9"/>
      <c r="U41" s="367"/>
      <c r="V41" s="9"/>
      <c r="Y41" s="25">
        <f t="shared" si="3"/>
        <v>7.6388888888888886E-3</v>
      </c>
      <c r="Z41" s="369">
        <v>225</v>
      </c>
      <c r="AA41" s="26">
        <f t="shared" si="4"/>
        <v>11</v>
      </c>
      <c r="AS41" s="9"/>
      <c r="AT41" s="9"/>
      <c r="AU41" s="426"/>
      <c r="AW41" s="9"/>
      <c r="AX41" s="470"/>
      <c r="BG41" s="373"/>
      <c r="BH41" s="373"/>
      <c r="BI41" s="9"/>
      <c r="BJ41" s="9"/>
      <c r="CJ41"/>
      <c r="CK41"/>
    </row>
    <row r="42" spans="1:89">
      <c r="A42" s="9">
        <v>1007</v>
      </c>
      <c r="B42" s="9">
        <v>7.4</v>
      </c>
      <c r="C42" s="9">
        <v>337</v>
      </c>
      <c r="D42" s="9">
        <v>0</v>
      </c>
      <c r="E42" s="9">
        <v>0</v>
      </c>
      <c r="F42" s="9">
        <v>384.81</v>
      </c>
      <c r="G42" s="9">
        <v>0</v>
      </c>
      <c r="H42" s="9">
        <v>0</v>
      </c>
      <c r="I42" s="9">
        <v>7.4</v>
      </c>
      <c r="J42" s="9">
        <v>83</v>
      </c>
      <c r="K42" s="158">
        <v>2.29166666666667E-2</v>
      </c>
      <c r="L42" s="9"/>
      <c r="M42" s="9"/>
      <c r="N42" s="9"/>
      <c r="O42" s="9"/>
      <c r="P42" s="278">
        <f t="shared" si="2"/>
        <v>60</v>
      </c>
      <c r="Q42" s="276" t="str">
        <f t="shared" si="0"/>
        <v/>
      </c>
      <c r="R42" s="9"/>
      <c r="S42" s="9"/>
      <c r="U42" s="367"/>
      <c r="V42" s="9"/>
      <c r="Y42" s="25">
        <f t="shared" si="3"/>
        <v>4.1666666666666664E-2</v>
      </c>
      <c r="Z42" s="369">
        <v>247</v>
      </c>
      <c r="AA42" s="26">
        <f t="shared" si="4"/>
        <v>60</v>
      </c>
      <c r="AS42" s="9"/>
      <c r="AT42" s="9"/>
      <c r="AU42" s="426"/>
      <c r="AW42" s="9"/>
      <c r="AX42" s="470"/>
      <c r="BG42" s="373"/>
      <c r="BH42" s="373"/>
      <c r="BI42" s="9"/>
      <c r="BJ42" s="9"/>
      <c r="CJ42"/>
      <c r="CK42"/>
    </row>
    <row r="43" spans="1:89">
      <c r="A43" s="9">
        <v>1007</v>
      </c>
      <c r="B43" s="9">
        <v>7.4</v>
      </c>
      <c r="C43" s="9">
        <v>337</v>
      </c>
      <c r="D43" s="9">
        <v>0</v>
      </c>
      <c r="E43" s="9">
        <v>0</v>
      </c>
      <c r="F43" s="9">
        <v>384.81</v>
      </c>
      <c r="G43" s="9">
        <v>0</v>
      </c>
      <c r="H43" s="9">
        <v>0</v>
      </c>
      <c r="I43" s="9">
        <v>7.4</v>
      </c>
      <c r="J43" s="9">
        <v>83</v>
      </c>
      <c r="K43" s="158">
        <v>2.36111111111111E-2</v>
      </c>
      <c r="L43" s="9"/>
      <c r="M43" s="9"/>
      <c r="N43" s="9"/>
      <c r="O43" s="9"/>
      <c r="P43" s="278">
        <f t="shared" si="2"/>
        <v>60</v>
      </c>
      <c r="Q43" s="276" t="str">
        <f t="shared" si="0"/>
        <v/>
      </c>
      <c r="R43" s="9"/>
      <c r="S43" s="9"/>
      <c r="U43" s="367"/>
      <c r="V43" s="9"/>
      <c r="Y43" s="25">
        <f t="shared" si="3"/>
        <v>0.14097222222222222</v>
      </c>
      <c r="Z43" s="369">
        <v>270</v>
      </c>
      <c r="AA43" s="26">
        <f t="shared" si="4"/>
        <v>203</v>
      </c>
      <c r="AS43" s="9"/>
      <c r="AT43" s="9"/>
      <c r="AU43" s="426"/>
      <c r="AW43" s="9"/>
      <c r="AX43" s="470"/>
      <c r="BG43" s="373"/>
      <c r="BH43" s="373"/>
      <c r="BI43" s="9"/>
      <c r="BJ43" s="9"/>
      <c r="CJ43"/>
      <c r="CK43"/>
    </row>
    <row r="44" spans="1:89">
      <c r="A44" s="9">
        <v>1007</v>
      </c>
      <c r="B44" s="9">
        <v>7.4</v>
      </c>
      <c r="C44" s="9">
        <v>337</v>
      </c>
      <c r="D44" s="9">
        <v>0</v>
      </c>
      <c r="E44" s="9">
        <v>0.4</v>
      </c>
      <c r="F44" s="9">
        <v>384.81</v>
      </c>
      <c r="G44" s="9">
        <v>0</v>
      </c>
      <c r="H44" s="9">
        <v>0</v>
      </c>
      <c r="I44" s="9">
        <v>7.4</v>
      </c>
      <c r="J44" s="9">
        <v>83</v>
      </c>
      <c r="K44" s="158">
        <v>2.4305555555555601E-2</v>
      </c>
      <c r="L44" s="9"/>
      <c r="M44" s="9"/>
      <c r="N44" s="9"/>
      <c r="O44" s="9"/>
      <c r="P44" s="278">
        <f t="shared" si="2"/>
        <v>60</v>
      </c>
      <c r="Q44" s="276" t="str">
        <f t="shared" si="0"/>
        <v/>
      </c>
      <c r="R44" s="9"/>
      <c r="S44" s="9"/>
      <c r="U44" s="367"/>
      <c r="V44" s="9"/>
      <c r="Y44" s="25">
        <f t="shared" si="3"/>
        <v>0.15138888888888888</v>
      </c>
      <c r="Z44" s="369">
        <v>292</v>
      </c>
      <c r="AA44" s="26">
        <f t="shared" si="4"/>
        <v>218</v>
      </c>
      <c r="AS44" s="9"/>
      <c r="AT44" s="9"/>
      <c r="AU44" s="426"/>
      <c r="AW44" s="9"/>
      <c r="AX44" s="470"/>
      <c r="BG44" s="373"/>
      <c r="BH44" s="373"/>
      <c r="BI44" s="9"/>
      <c r="BJ44" s="9"/>
      <c r="CJ44"/>
      <c r="CK44"/>
    </row>
    <row r="45" spans="1:89">
      <c r="A45" s="9">
        <v>1007</v>
      </c>
      <c r="B45" s="9">
        <v>7.4</v>
      </c>
      <c r="C45" s="9">
        <v>337</v>
      </c>
      <c r="D45" s="9">
        <v>0</v>
      </c>
      <c r="E45" s="9">
        <v>1.6</v>
      </c>
      <c r="F45" s="9">
        <v>384.81</v>
      </c>
      <c r="G45" s="9">
        <v>0</v>
      </c>
      <c r="H45" s="9">
        <v>0</v>
      </c>
      <c r="I45" s="9">
        <v>7.4</v>
      </c>
      <c r="J45" s="9">
        <v>83</v>
      </c>
      <c r="K45" s="158">
        <v>2.5000000000000001E-2</v>
      </c>
      <c r="L45" s="9"/>
      <c r="M45" s="9"/>
      <c r="N45" s="9"/>
      <c r="O45" s="9"/>
      <c r="P45" s="278">
        <f t="shared" si="2"/>
        <v>60</v>
      </c>
      <c r="Q45" s="276" t="str">
        <f t="shared" si="0"/>
        <v/>
      </c>
      <c r="R45" s="9"/>
      <c r="S45" s="9"/>
      <c r="U45" s="367"/>
      <c r="V45" s="9"/>
      <c r="Y45" s="25">
        <f t="shared" si="3"/>
        <v>0.36249999999999999</v>
      </c>
      <c r="Z45" s="369">
        <v>315</v>
      </c>
      <c r="AA45" s="26">
        <f t="shared" si="4"/>
        <v>522</v>
      </c>
      <c r="AS45" s="9"/>
      <c r="AT45" s="9"/>
      <c r="AU45" s="426"/>
      <c r="AW45" s="9"/>
      <c r="AX45" s="470"/>
      <c r="BG45" s="373"/>
      <c r="BH45" s="373"/>
      <c r="BI45" s="9"/>
      <c r="BJ45" s="9"/>
      <c r="CJ45"/>
      <c r="CK45"/>
    </row>
    <row r="46" spans="1:89">
      <c r="A46" s="9">
        <v>1007</v>
      </c>
      <c r="B46" s="9">
        <v>6.9565852680046607</v>
      </c>
      <c r="C46" s="9">
        <v>337</v>
      </c>
      <c r="D46" s="9">
        <v>4.8</v>
      </c>
      <c r="E46" s="9">
        <v>2.8</v>
      </c>
      <c r="F46" s="9">
        <v>384.81</v>
      </c>
      <c r="G46" s="9">
        <v>0</v>
      </c>
      <c r="H46" s="9">
        <v>0</v>
      </c>
      <c r="I46" s="9">
        <v>7.4</v>
      </c>
      <c r="J46" s="9">
        <v>83</v>
      </c>
      <c r="K46" s="158">
        <v>2.5694444444444402E-2</v>
      </c>
      <c r="L46" s="9"/>
      <c r="M46" s="9"/>
      <c r="N46" s="9"/>
      <c r="O46" s="9"/>
      <c r="P46" s="278" t="str">
        <f t="shared" si="2"/>
        <v/>
      </c>
      <c r="Q46" s="276" t="str">
        <f t="shared" si="0"/>
        <v/>
      </c>
      <c r="R46" s="9"/>
      <c r="S46" s="9"/>
      <c r="U46" s="367"/>
      <c r="V46" s="9"/>
      <c r="Y46" s="25">
        <f t="shared" si="3"/>
        <v>0.25347222222222221</v>
      </c>
      <c r="Z46" s="369">
        <v>337</v>
      </c>
      <c r="AA46" s="26">
        <f t="shared" si="4"/>
        <v>365</v>
      </c>
      <c r="AS46" s="9"/>
      <c r="AT46" s="9"/>
      <c r="AU46" s="426"/>
      <c r="AW46" s="9"/>
      <c r="AX46" s="470"/>
      <c r="BG46" s="373"/>
      <c r="BH46" s="373"/>
      <c r="BI46" s="9"/>
      <c r="BJ46" s="9"/>
      <c r="CJ46"/>
      <c r="CK46"/>
    </row>
    <row r="47" spans="1:89">
      <c r="A47" s="9">
        <v>1007</v>
      </c>
      <c r="B47" s="9">
        <v>7.0669680000000001</v>
      </c>
      <c r="C47" s="9">
        <v>337</v>
      </c>
      <c r="D47" s="9">
        <v>2.8</v>
      </c>
      <c r="E47" s="9">
        <v>3.2</v>
      </c>
      <c r="F47" s="9">
        <v>384.81</v>
      </c>
      <c r="G47" s="9">
        <v>0</v>
      </c>
      <c r="H47" s="9">
        <v>0</v>
      </c>
      <c r="I47" s="9">
        <v>7.4</v>
      </c>
      <c r="J47" s="9">
        <v>83</v>
      </c>
      <c r="K47" s="158">
        <v>2.6388888888888899E-2</v>
      </c>
      <c r="L47" s="9"/>
      <c r="M47" s="9"/>
      <c r="N47" s="9"/>
      <c r="O47" s="9"/>
      <c r="P47" s="278" t="str">
        <f t="shared" si="2"/>
        <v/>
      </c>
      <c r="Q47" s="276" t="str">
        <f t="shared" si="0"/>
        <v/>
      </c>
      <c r="R47" s="9"/>
      <c r="S47" s="9"/>
      <c r="U47" s="367"/>
      <c r="V47" s="9"/>
      <c r="W47" s="37"/>
      <c r="AS47" s="9"/>
      <c r="AT47" s="9"/>
      <c r="AU47" s="426"/>
      <c r="AW47" s="9"/>
      <c r="AX47" s="470"/>
      <c r="BG47" s="373"/>
      <c r="BH47" s="373"/>
      <c r="BI47" s="9"/>
      <c r="BJ47" s="9"/>
      <c r="CJ47"/>
      <c r="CK47"/>
    </row>
    <row r="48" spans="1:89">
      <c r="A48" s="9">
        <v>1007</v>
      </c>
      <c r="B48" s="9">
        <v>7.1145440000000004</v>
      </c>
      <c r="C48" s="9">
        <v>337</v>
      </c>
      <c r="D48" s="9">
        <v>2.4</v>
      </c>
      <c r="E48" s="9">
        <v>1.2</v>
      </c>
      <c r="F48" s="9">
        <v>384.81</v>
      </c>
      <c r="G48" s="9">
        <v>0</v>
      </c>
      <c r="H48" s="9">
        <v>0</v>
      </c>
      <c r="I48" s="9">
        <v>7.4</v>
      </c>
      <c r="J48" s="9">
        <v>83</v>
      </c>
      <c r="K48" s="158">
        <v>2.70833333333333E-2</v>
      </c>
      <c r="L48" s="9"/>
      <c r="M48" s="9"/>
      <c r="N48" s="9"/>
      <c r="O48" s="9"/>
      <c r="P48" s="278" t="str">
        <f t="shared" si="2"/>
        <v/>
      </c>
      <c r="Q48" s="276" t="str">
        <f t="shared" si="0"/>
        <v/>
      </c>
      <c r="R48" s="9"/>
      <c r="S48" s="9"/>
      <c r="U48" s="367"/>
      <c r="V48" s="9"/>
      <c r="W48" s="37"/>
      <c r="AS48" s="9"/>
      <c r="AT48" s="9"/>
      <c r="AU48" s="426"/>
      <c r="AW48" s="9"/>
      <c r="AX48" s="470"/>
      <c r="BG48" s="373"/>
      <c r="BH48" s="373"/>
      <c r="BI48" s="9"/>
      <c r="BJ48" s="9"/>
      <c r="CJ48"/>
      <c r="CK48"/>
    </row>
    <row r="49" spans="1:89">
      <c r="A49" s="9">
        <v>1007</v>
      </c>
      <c r="B49" s="9">
        <v>7.4</v>
      </c>
      <c r="C49" s="9">
        <v>337</v>
      </c>
      <c r="D49" s="9">
        <v>0</v>
      </c>
      <c r="E49" s="9">
        <v>0.4</v>
      </c>
      <c r="F49" s="9">
        <v>384.81</v>
      </c>
      <c r="G49" s="9">
        <v>0</v>
      </c>
      <c r="H49" s="9">
        <v>0</v>
      </c>
      <c r="I49" s="9">
        <v>7.4</v>
      </c>
      <c r="J49" s="9">
        <v>83</v>
      </c>
      <c r="K49" s="158">
        <v>2.7777777777777801E-2</v>
      </c>
      <c r="L49" s="9"/>
      <c r="M49" s="9"/>
      <c r="N49" s="9"/>
      <c r="O49" s="9"/>
      <c r="P49" s="278">
        <f t="shared" si="2"/>
        <v>60</v>
      </c>
      <c r="Q49" s="276" t="str">
        <f t="shared" si="0"/>
        <v/>
      </c>
      <c r="R49" s="9"/>
      <c r="S49" s="9"/>
      <c r="U49" s="367"/>
      <c r="V49" s="9"/>
      <c r="W49" s="37"/>
      <c r="AS49" s="9"/>
      <c r="AT49" s="9"/>
      <c r="AU49" s="426"/>
      <c r="AW49" s="9"/>
      <c r="AX49" s="470"/>
      <c r="BG49" s="373"/>
      <c r="BH49" s="373"/>
      <c r="BI49" s="9"/>
      <c r="BJ49" s="9"/>
      <c r="CJ49"/>
      <c r="CK49"/>
    </row>
    <row r="50" spans="1:89">
      <c r="A50" s="9">
        <v>1007</v>
      </c>
      <c r="B50" s="9">
        <v>7.4</v>
      </c>
      <c r="C50" s="9">
        <v>337</v>
      </c>
      <c r="D50" s="9">
        <v>0</v>
      </c>
      <c r="E50" s="9">
        <v>0</v>
      </c>
      <c r="F50" s="9">
        <v>384.81</v>
      </c>
      <c r="G50" s="9">
        <v>0</v>
      </c>
      <c r="H50" s="9">
        <v>0</v>
      </c>
      <c r="I50" s="9">
        <v>7.4</v>
      </c>
      <c r="J50" s="9">
        <v>83</v>
      </c>
      <c r="K50" s="158">
        <v>2.8472222222222201E-2</v>
      </c>
      <c r="L50" s="9"/>
      <c r="M50" s="9"/>
      <c r="N50" s="9"/>
      <c r="O50" s="9"/>
      <c r="P50" s="278">
        <f t="shared" si="2"/>
        <v>60</v>
      </c>
      <c r="Q50" s="276" t="str">
        <f t="shared" si="0"/>
        <v/>
      </c>
      <c r="R50" s="9"/>
      <c r="S50" s="9"/>
      <c r="U50" s="367"/>
      <c r="V50" s="9"/>
      <c r="W50" s="37" t="s">
        <v>169</v>
      </c>
      <c r="AS50" s="9"/>
      <c r="AT50" s="9"/>
      <c r="AU50" s="426"/>
      <c r="AW50" s="9"/>
      <c r="AX50" s="470"/>
      <c r="BG50" s="373"/>
      <c r="BH50" s="373"/>
      <c r="BI50" s="9"/>
      <c r="BJ50" s="9"/>
      <c r="CJ50"/>
      <c r="CK50"/>
    </row>
    <row r="51" spans="1:89">
      <c r="A51" s="9">
        <v>1007</v>
      </c>
      <c r="B51" s="9">
        <v>7.4</v>
      </c>
      <c r="C51" s="9">
        <v>337</v>
      </c>
      <c r="D51" s="9">
        <v>0</v>
      </c>
      <c r="E51" s="9">
        <v>0</v>
      </c>
      <c r="F51" s="9">
        <v>384.81</v>
      </c>
      <c r="G51" s="9">
        <v>0</v>
      </c>
      <c r="H51" s="9">
        <v>0</v>
      </c>
      <c r="I51" s="9">
        <v>7.4</v>
      </c>
      <c r="J51" s="9">
        <v>83</v>
      </c>
      <c r="K51" s="158">
        <v>2.9166666666666698E-2</v>
      </c>
      <c r="L51" s="9"/>
      <c r="M51" s="9"/>
      <c r="N51" s="9"/>
      <c r="O51" s="9"/>
      <c r="P51" s="278">
        <f t="shared" si="2"/>
        <v>60</v>
      </c>
      <c r="Q51" s="276" t="str">
        <f t="shared" si="0"/>
        <v/>
      </c>
      <c r="R51" s="9"/>
      <c r="S51" s="9"/>
      <c r="U51" s="367"/>
      <c r="V51" s="9"/>
      <c r="W51" s="37"/>
      <c r="AS51" s="9"/>
      <c r="AT51" s="9"/>
      <c r="AU51" s="426"/>
      <c r="AW51" s="9"/>
      <c r="AX51" s="470"/>
      <c r="BG51" s="373"/>
      <c r="BH51" s="373"/>
      <c r="BI51" s="9"/>
      <c r="BJ51" s="9"/>
      <c r="CJ51"/>
      <c r="CK51"/>
    </row>
    <row r="52" spans="1:89">
      <c r="A52" s="9">
        <v>1007</v>
      </c>
      <c r="B52" s="9">
        <v>7.4</v>
      </c>
      <c r="C52" s="9">
        <v>337</v>
      </c>
      <c r="D52" s="9">
        <v>0</v>
      </c>
      <c r="E52" s="9">
        <v>0</v>
      </c>
      <c r="F52" s="9">
        <v>384.81</v>
      </c>
      <c r="G52" s="9">
        <v>0</v>
      </c>
      <c r="H52" s="9">
        <v>0</v>
      </c>
      <c r="I52" s="9">
        <v>7.4</v>
      </c>
      <c r="J52" s="9">
        <v>83</v>
      </c>
      <c r="K52" s="158">
        <v>2.9861111111111099E-2</v>
      </c>
      <c r="L52" s="9"/>
      <c r="M52" s="9"/>
      <c r="N52" s="9"/>
      <c r="O52" s="9"/>
      <c r="P52" s="278">
        <f t="shared" si="2"/>
        <v>60</v>
      </c>
      <c r="Q52" s="276" t="str">
        <f t="shared" si="0"/>
        <v/>
      </c>
      <c r="R52" s="9"/>
      <c r="S52" s="9"/>
      <c r="U52" s="367"/>
      <c r="V52" s="9"/>
      <c r="W52" s="37"/>
      <c r="AS52" s="9"/>
      <c r="AT52" s="9"/>
      <c r="AU52" s="426"/>
      <c r="AW52" s="9"/>
      <c r="AX52" s="470"/>
      <c r="BG52" s="373"/>
      <c r="BH52" s="373"/>
      <c r="BI52" s="9"/>
      <c r="BJ52" s="9"/>
      <c r="CJ52"/>
      <c r="CK52"/>
    </row>
    <row r="53" spans="1:89">
      <c r="A53" s="9">
        <v>1006</v>
      </c>
      <c r="B53" s="9">
        <v>7.4</v>
      </c>
      <c r="C53" s="9">
        <v>337</v>
      </c>
      <c r="D53" s="9">
        <v>0</v>
      </c>
      <c r="E53" s="9">
        <v>0</v>
      </c>
      <c r="F53" s="9">
        <v>384.81</v>
      </c>
      <c r="G53" s="9">
        <v>0</v>
      </c>
      <c r="H53" s="9">
        <v>0</v>
      </c>
      <c r="I53" s="9">
        <v>7.4</v>
      </c>
      <c r="J53" s="9">
        <v>83</v>
      </c>
      <c r="K53" s="158">
        <v>3.05555555555556E-2</v>
      </c>
      <c r="L53" s="9"/>
      <c r="M53" s="9"/>
      <c r="N53" s="9"/>
      <c r="O53" s="9"/>
      <c r="P53" s="278">
        <f t="shared" si="2"/>
        <v>60</v>
      </c>
      <c r="Q53" s="276" t="str">
        <f t="shared" si="0"/>
        <v/>
      </c>
      <c r="R53" s="9"/>
      <c r="S53" s="9"/>
      <c r="U53" s="367"/>
      <c r="V53" s="9"/>
      <c r="W53" s="37"/>
      <c r="AS53" s="9"/>
      <c r="AT53" s="9"/>
      <c r="AU53" s="426"/>
      <c r="AW53" s="9"/>
      <c r="AX53" s="470"/>
      <c r="BG53" s="373"/>
      <c r="BH53" s="373"/>
      <c r="BI53" s="9"/>
      <c r="BJ53" s="9"/>
      <c r="CJ53"/>
      <c r="CK53"/>
    </row>
    <row r="54" spans="1:89">
      <c r="A54" s="9">
        <v>1006</v>
      </c>
      <c r="B54" s="9">
        <v>7.4</v>
      </c>
      <c r="C54" s="9">
        <v>337</v>
      </c>
      <c r="D54" s="9">
        <v>0</v>
      </c>
      <c r="E54" s="9">
        <v>0</v>
      </c>
      <c r="F54" s="9">
        <v>384.81</v>
      </c>
      <c r="G54" s="9">
        <v>0</v>
      </c>
      <c r="H54" s="9">
        <v>0</v>
      </c>
      <c r="I54" s="9">
        <v>7.4</v>
      </c>
      <c r="J54" s="9">
        <v>82</v>
      </c>
      <c r="K54" s="158">
        <v>3.125E-2</v>
      </c>
      <c r="L54" s="9"/>
      <c r="M54" s="9"/>
      <c r="N54" s="9"/>
      <c r="O54" s="9"/>
      <c r="P54" s="278">
        <f t="shared" si="2"/>
        <v>60</v>
      </c>
      <c r="Q54" s="276" t="str">
        <f t="shared" si="0"/>
        <v/>
      </c>
      <c r="R54" s="9"/>
      <c r="S54" s="9"/>
      <c r="U54" s="367"/>
      <c r="V54" s="9"/>
      <c r="W54" s="37"/>
      <c r="AS54" s="9"/>
      <c r="AT54" s="9"/>
      <c r="AU54" s="426"/>
      <c r="AW54" s="9"/>
      <c r="AX54" s="470"/>
      <c r="BG54" s="373"/>
      <c r="BH54" s="373"/>
      <c r="BI54" s="9"/>
      <c r="BJ54" s="9"/>
      <c r="CJ54"/>
      <c r="CK54"/>
    </row>
    <row r="55" spans="1:89">
      <c r="A55" s="9">
        <v>1006</v>
      </c>
      <c r="B55" s="9">
        <v>7.4</v>
      </c>
      <c r="C55" s="9">
        <v>337</v>
      </c>
      <c r="D55" s="9">
        <v>0</v>
      </c>
      <c r="E55" s="9">
        <v>2.4</v>
      </c>
      <c r="F55" s="9">
        <v>384.81</v>
      </c>
      <c r="G55" s="9">
        <v>0</v>
      </c>
      <c r="H55" s="9">
        <v>0</v>
      </c>
      <c r="I55" s="9">
        <v>7.4</v>
      </c>
      <c r="J55" s="9">
        <v>82</v>
      </c>
      <c r="K55" s="158">
        <v>3.19444444444444E-2</v>
      </c>
      <c r="L55" s="9"/>
      <c r="M55" s="9"/>
      <c r="N55" s="9"/>
      <c r="O55" s="9"/>
      <c r="P55" s="278">
        <f t="shared" si="2"/>
        <v>60</v>
      </c>
      <c r="Q55" s="276" t="str">
        <f t="shared" si="0"/>
        <v/>
      </c>
      <c r="R55" s="9"/>
      <c r="S55" s="9"/>
      <c r="U55" s="367"/>
      <c r="V55" s="9"/>
      <c r="W55" s="37"/>
      <c r="AS55" s="9"/>
      <c r="AT55" s="9"/>
      <c r="AU55" s="426"/>
      <c r="AW55" s="9"/>
      <c r="AX55" s="470"/>
      <c r="BG55" s="373"/>
      <c r="BH55" s="373"/>
      <c r="BI55" s="9"/>
      <c r="BJ55" s="9"/>
      <c r="CJ55"/>
      <c r="CK55"/>
    </row>
    <row r="56" spans="1:89">
      <c r="A56" s="9">
        <v>1006</v>
      </c>
      <c r="B56" s="9">
        <v>7.4</v>
      </c>
      <c r="C56" s="9">
        <v>337</v>
      </c>
      <c r="D56" s="9">
        <v>0</v>
      </c>
      <c r="E56" s="9">
        <v>0</v>
      </c>
      <c r="F56" s="9">
        <v>384.81</v>
      </c>
      <c r="G56" s="9">
        <v>0</v>
      </c>
      <c r="H56" s="9">
        <v>0</v>
      </c>
      <c r="I56" s="9">
        <v>7.4</v>
      </c>
      <c r="J56" s="9">
        <v>82</v>
      </c>
      <c r="K56" s="158">
        <v>3.2638888888888898E-2</v>
      </c>
      <c r="L56" s="9"/>
      <c r="M56" s="9"/>
      <c r="N56" s="9"/>
      <c r="O56" s="9"/>
      <c r="P56" s="278">
        <f t="shared" si="2"/>
        <v>60</v>
      </c>
      <c r="Q56" s="276" t="str">
        <f t="shared" si="0"/>
        <v/>
      </c>
      <c r="R56" s="9"/>
      <c r="S56" s="9"/>
      <c r="U56" s="367"/>
      <c r="V56" s="9"/>
      <c r="W56" s="37"/>
      <c r="AS56" s="9"/>
      <c r="AT56" s="9"/>
      <c r="AU56" s="426"/>
      <c r="AW56" s="9"/>
      <c r="AX56" s="470"/>
      <c r="BG56" s="373"/>
      <c r="BH56" s="373"/>
      <c r="BI56" s="9"/>
      <c r="BJ56" s="9"/>
      <c r="CJ56"/>
      <c r="CK56"/>
    </row>
    <row r="57" spans="1:89">
      <c r="A57" s="9">
        <v>1006</v>
      </c>
      <c r="B57" s="9">
        <v>7.4</v>
      </c>
      <c r="C57" s="9">
        <v>337</v>
      </c>
      <c r="D57" s="9">
        <v>0</v>
      </c>
      <c r="E57" s="9">
        <v>0.8</v>
      </c>
      <c r="F57" s="9">
        <v>384.81</v>
      </c>
      <c r="G57" s="9">
        <v>0</v>
      </c>
      <c r="H57" s="9">
        <v>0</v>
      </c>
      <c r="I57" s="9">
        <v>7.4</v>
      </c>
      <c r="J57" s="9">
        <v>82</v>
      </c>
      <c r="K57" s="158">
        <v>3.3333333333333298E-2</v>
      </c>
      <c r="L57" s="9"/>
      <c r="M57" s="9"/>
      <c r="N57" s="9"/>
      <c r="O57" s="9"/>
      <c r="P57" s="278">
        <f t="shared" si="2"/>
        <v>60</v>
      </c>
      <c r="Q57" s="276" t="str">
        <f t="shared" si="0"/>
        <v/>
      </c>
      <c r="R57" s="9"/>
      <c r="S57" s="9"/>
      <c r="U57" s="367"/>
      <c r="V57" s="9"/>
      <c r="W57" s="37"/>
      <c r="AS57" s="9"/>
      <c r="AT57" s="9"/>
      <c r="AU57" s="426"/>
      <c r="AW57" s="9"/>
      <c r="AX57" s="470"/>
      <c r="BG57" s="373"/>
      <c r="BH57" s="373"/>
      <c r="BI57" s="9"/>
      <c r="BJ57" s="9"/>
      <c r="CJ57"/>
      <c r="CK57"/>
    </row>
    <row r="58" spans="1:89">
      <c r="A58" s="9">
        <v>1006</v>
      </c>
      <c r="B58" s="9">
        <v>7.4</v>
      </c>
      <c r="C58" s="9">
        <v>337</v>
      </c>
      <c r="D58" s="9">
        <v>0</v>
      </c>
      <c r="E58" s="9">
        <v>0</v>
      </c>
      <c r="F58" s="9">
        <v>384.81</v>
      </c>
      <c r="G58" s="9">
        <v>0</v>
      </c>
      <c r="H58" s="9">
        <v>0</v>
      </c>
      <c r="I58" s="9">
        <v>7.4</v>
      </c>
      <c r="J58" s="9">
        <v>82</v>
      </c>
      <c r="K58" s="158">
        <v>3.4027777777777803E-2</v>
      </c>
      <c r="L58" s="9"/>
      <c r="M58" s="9"/>
      <c r="N58" s="9"/>
      <c r="O58" s="9"/>
      <c r="P58" s="278">
        <f t="shared" si="2"/>
        <v>60</v>
      </c>
      <c r="Q58" s="276" t="str">
        <f t="shared" si="0"/>
        <v/>
      </c>
      <c r="R58" s="9"/>
      <c r="S58" s="9"/>
      <c r="U58" s="367"/>
      <c r="V58" s="9"/>
      <c r="W58" s="37"/>
      <c r="AS58" s="9"/>
      <c r="AT58" s="9"/>
      <c r="AU58" s="426"/>
      <c r="AW58" s="9"/>
      <c r="AX58" s="470"/>
      <c r="BG58" s="373"/>
      <c r="BH58" s="373"/>
      <c r="BI58" s="9"/>
      <c r="BJ58" s="9"/>
      <c r="CJ58"/>
      <c r="CK58"/>
    </row>
    <row r="59" spans="1:89">
      <c r="A59" s="9">
        <v>1006</v>
      </c>
      <c r="B59" s="9">
        <v>6.9565852680046607</v>
      </c>
      <c r="C59" s="9">
        <v>337</v>
      </c>
      <c r="D59" s="9">
        <v>4.8</v>
      </c>
      <c r="E59" s="9">
        <v>2</v>
      </c>
      <c r="F59" s="9">
        <v>384.81</v>
      </c>
      <c r="G59" s="9">
        <v>0</v>
      </c>
      <c r="H59" s="9">
        <v>0</v>
      </c>
      <c r="I59" s="9">
        <v>7.4</v>
      </c>
      <c r="J59" s="9">
        <v>82</v>
      </c>
      <c r="K59" s="158">
        <v>3.4722222222222203E-2</v>
      </c>
      <c r="L59" s="9"/>
      <c r="M59" s="9"/>
      <c r="N59" s="9"/>
      <c r="O59" s="9"/>
      <c r="P59" s="278" t="str">
        <f t="shared" si="2"/>
        <v/>
      </c>
      <c r="Q59" s="276" t="str">
        <f t="shared" si="0"/>
        <v/>
      </c>
      <c r="R59" s="9"/>
      <c r="S59" s="9"/>
      <c r="U59" s="367"/>
      <c r="V59" s="9"/>
      <c r="W59" s="37"/>
      <c r="AS59" s="9"/>
      <c r="AT59" s="9"/>
      <c r="AU59" s="426"/>
      <c r="AW59" s="9"/>
      <c r="AX59" s="470"/>
      <c r="BG59" s="373"/>
      <c r="BH59" s="373"/>
      <c r="BI59" s="9"/>
      <c r="BJ59" s="9"/>
      <c r="CJ59"/>
      <c r="CK59"/>
    </row>
    <row r="60" spans="1:89">
      <c r="A60" s="9">
        <v>1006</v>
      </c>
      <c r="B60" s="9">
        <v>7.4</v>
      </c>
      <c r="C60" s="9">
        <v>337</v>
      </c>
      <c r="D60" s="9">
        <v>0</v>
      </c>
      <c r="E60" s="9">
        <v>0.8</v>
      </c>
      <c r="F60" s="9">
        <v>384.81</v>
      </c>
      <c r="G60" s="9">
        <v>0</v>
      </c>
      <c r="H60" s="9">
        <v>0</v>
      </c>
      <c r="I60" s="9">
        <v>7.4</v>
      </c>
      <c r="J60" s="9">
        <v>82</v>
      </c>
      <c r="K60" s="158">
        <v>3.54166666666667E-2</v>
      </c>
      <c r="L60" s="9"/>
      <c r="M60" s="9"/>
      <c r="N60" s="9"/>
      <c r="O60" s="9"/>
      <c r="P60" s="278">
        <f t="shared" si="2"/>
        <v>60</v>
      </c>
      <c r="Q60" s="276" t="str">
        <f t="shared" si="0"/>
        <v/>
      </c>
      <c r="R60" s="9"/>
      <c r="S60" s="9"/>
      <c r="U60" s="367"/>
      <c r="V60" s="9"/>
      <c r="W60" s="37"/>
      <c r="AS60" s="9"/>
      <c r="AT60" s="9"/>
      <c r="AU60" s="426"/>
      <c r="AW60" s="9"/>
      <c r="AX60" s="470"/>
      <c r="BG60" s="373"/>
      <c r="BH60" s="373"/>
      <c r="BI60" s="9"/>
      <c r="BJ60" s="9"/>
      <c r="CJ60"/>
      <c r="CK60"/>
    </row>
    <row r="61" spans="1:89">
      <c r="A61" s="9">
        <v>1006</v>
      </c>
      <c r="B61" s="9">
        <v>7.4</v>
      </c>
      <c r="C61" s="9">
        <v>337</v>
      </c>
      <c r="D61" s="9">
        <v>0</v>
      </c>
      <c r="E61" s="9">
        <v>0.8</v>
      </c>
      <c r="F61" s="9">
        <v>384.81</v>
      </c>
      <c r="G61" s="9">
        <v>0</v>
      </c>
      <c r="H61" s="9">
        <v>0</v>
      </c>
      <c r="I61" s="9">
        <v>7.4</v>
      </c>
      <c r="J61" s="9">
        <v>82</v>
      </c>
      <c r="K61" s="158">
        <v>3.6111111111111101E-2</v>
      </c>
      <c r="L61" s="9"/>
      <c r="M61" s="9"/>
      <c r="N61" s="9"/>
      <c r="O61" s="9"/>
      <c r="P61" s="278">
        <f t="shared" si="2"/>
        <v>60</v>
      </c>
      <c r="Q61" s="276" t="str">
        <f t="shared" si="0"/>
        <v/>
      </c>
      <c r="R61" s="9"/>
      <c r="S61" s="9"/>
      <c r="U61" s="367"/>
      <c r="V61" s="9"/>
      <c r="W61" s="37"/>
      <c r="AS61" s="9"/>
      <c r="AT61" s="9"/>
      <c r="AU61" s="426"/>
      <c r="AW61" s="9"/>
      <c r="AX61" s="470"/>
      <c r="BG61" s="373"/>
      <c r="BH61" s="373"/>
      <c r="BI61" s="9"/>
      <c r="BJ61" s="9"/>
      <c r="CJ61"/>
      <c r="CK61"/>
    </row>
    <row r="62" spans="1:89">
      <c r="A62" s="9">
        <v>1006</v>
      </c>
      <c r="B62" s="9">
        <v>7.4</v>
      </c>
      <c r="C62" s="9">
        <v>337</v>
      </c>
      <c r="D62" s="9">
        <v>0</v>
      </c>
      <c r="E62" s="9">
        <v>0</v>
      </c>
      <c r="F62" s="9">
        <v>384.81</v>
      </c>
      <c r="G62" s="9">
        <v>0</v>
      </c>
      <c r="H62" s="9">
        <v>0</v>
      </c>
      <c r="I62" s="9">
        <v>7.4</v>
      </c>
      <c r="J62" s="9">
        <v>82</v>
      </c>
      <c r="K62" s="158">
        <v>3.6805555555555598E-2</v>
      </c>
      <c r="L62" s="9"/>
      <c r="M62" s="9"/>
      <c r="N62" s="9"/>
      <c r="O62" s="9"/>
      <c r="P62" s="278">
        <f t="shared" si="2"/>
        <v>60</v>
      </c>
      <c r="Q62" s="276" t="str">
        <f t="shared" si="0"/>
        <v/>
      </c>
      <c r="R62" s="9"/>
      <c r="S62" s="9"/>
      <c r="U62" s="367"/>
      <c r="V62" s="9"/>
      <c r="W62" s="37"/>
      <c r="AS62" s="9"/>
      <c r="AT62" s="9"/>
      <c r="AU62" s="426"/>
      <c r="AW62" s="9"/>
      <c r="AX62" s="470"/>
      <c r="BG62" s="373"/>
      <c r="BH62" s="373"/>
      <c r="BI62" s="9"/>
      <c r="BJ62" s="9"/>
      <c r="CJ62"/>
      <c r="CK62"/>
    </row>
    <row r="63" spans="1:89">
      <c r="A63" s="9">
        <v>1006</v>
      </c>
      <c r="B63" s="9">
        <v>7.4</v>
      </c>
      <c r="C63" s="9">
        <v>337</v>
      </c>
      <c r="D63" s="9">
        <v>0</v>
      </c>
      <c r="E63" s="9">
        <v>0</v>
      </c>
      <c r="F63" s="9">
        <v>384.81</v>
      </c>
      <c r="G63" s="9">
        <v>0</v>
      </c>
      <c r="H63" s="9">
        <v>0</v>
      </c>
      <c r="I63" s="9">
        <v>7.4</v>
      </c>
      <c r="J63" s="9">
        <v>82</v>
      </c>
      <c r="K63" s="158">
        <v>3.7499999999999999E-2</v>
      </c>
      <c r="L63" s="9"/>
      <c r="M63" s="9"/>
      <c r="N63" s="9"/>
      <c r="O63" s="9"/>
      <c r="P63" s="278">
        <f t="shared" si="2"/>
        <v>60</v>
      </c>
      <c r="Q63" s="276" t="str">
        <f t="shared" si="0"/>
        <v/>
      </c>
      <c r="R63" s="9"/>
      <c r="S63" s="9"/>
      <c r="U63" s="367"/>
      <c r="V63" s="9"/>
      <c r="W63" s="37"/>
      <c r="AS63" s="9"/>
      <c r="AT63" s="9"/>
      <c r="AU63" s="426"/>
      <c r="AW63" s="9"/>
      <c r="AX63" s="470"/>
      <c r="BG63" s="373"/>
      <c r="BH63" s="373"/>
      <c r="BI63" s="9"/>
      <c r="BJ63" s="9"/>
      <c r="CJ63"/>
      <c r="CK63"/>
    </row>
    <row r="64" spans="1:89">
      <c r="A64" s="9">
        <v>1006</v>
      </c>
      <c r="B64" s="9">
        <v>7.4</v>
      </c>
      <c r="C64" s="9">
        <v>337</v>
      </c>
      <c r="D64" s="9">
        <v>0</v>
      </c>
      <c r="E64" s="9">
        <v>0</v>
      </c>
      <c r="F64" s="9">
        <v>384.81</v>
      </c>
      <c r="G64" s="9">
        <v>0</v>
      </c>
      <c r="H64" s="9">
        <v>0</v>
      </c>
      <c r="I64" s="9">
        <v>7.4</v>
      </c>
      <c r="J64" s="9">
        <v>82</v>
      </c>
      <c r="K64" s="158">
        <v>3.8194444444444399E-2</v>
      </c>
      <c r="L64" s="9"/>
      <c r="M64" s="9"/>
      <c r="N64" s="9"/>
      <c r="O64" s="9"/>
      <c r="P64" s="278">
        <f t="shared" si="2"/>
        <v>60</v>
      </c>
      <c r="Q64" s="276" t="str">
        <f t="shared" si="0"/>
        <v/>
      </c>
      <c r="R64" s="9"/>
      <c r="S64" s="9"/>
      <c r="U64" s="367"/>
      <c r="V64" s="9"/>
      <c r="W64" s="37"/>
      <c r="AS64" s="9"/>
      <c r="AT64" s="9"/>
      <c r="AU64" s="426"/>
      <c r="AW64" s="9"/>
      <c r="AX64" s="470"/>
      <c r="BG64" s="373"/>
      <c r="BH64" s="373"/>
      <c r="BI64" s="9"/>
      <c r="BJ64" s="9"/>
      <c r="CJ64"/>
      <c r="CK64"/>
    </row>
    <row r="65" spans="1:89">
      <c r="A65" s="9">
        <v>1006</v>
      </c>
      <c r="B65" s="9">
        <v>7.3</v>
      </c>
      <c r="C65" s="9">
        <v>337</v>
      </c>
      <c r="D65" s="9">
        <v>0</v>
      </c>
      <c r="E65" s="9">
        <v>0</v>
      </c>
      <c r="F65" s="9">
        <v>384.81</v>
      </c>
      <c r="G65" s="9">
        <v>0</v>
      </c>
      <c r="H65" s="9">
        <v>0</v>
      </c>
      <c r="I65" s="9">
        <v>7.3</v>
      </c>
      <c r="J65" s="9">
        <v>82</v>
      </c>
      <c r="K65" s="158">
        <v>3.8888888888888903E-2</v>
      </c>
      <c r="L65" s="9"/>
      <c r="M65" s="9"/>
      <c r="N65" s="9"/>
      <c r="O65" s="9"/>
      <c r="P65" s="278">
        <f t="shared" si="2"/>
        <v>60</v>
      </c>
      <c r="Q65" s="276" t="str">
        <f t="shared" si="0"/>
        <v/>
      </c>
      <c r="R65" s="9"/>
      <c r="S65" s="9"/>
      <c r="U65" s="367"/>
      <c r="V65" s="9"/>
      <c r="W65" s="37"/>
      <c r="AS65" s="9"/>
      <c r="AT65" s="9"/>
      <c r="AU65" s="426"/>
      <c r="AW65" s="9"/>
      <c r="AX65" s="470"/>
      <c r="BG65" s="373"/>
      <c r="BH65" s="373"/>
      <c r="BI65" s="9"/>
      <c r="BJ65" s="9"/>
      <c r="CJ65"/>
      <c r="CK65"/>
    </row>
    <row r="66" spans="1:89">
      <c r="A66" s="9">
        <v>1006</v>
      </c>
      <c r="B66" s="9">
        <v>7.3</v>
      </c>
      <c r="C66" s="9">
        <v>337</v>
      </c>
      <c r="D66" s="9">
        <v>0</v>
      </c>
      <c r="E66" s="9">
        <v>0</v>
      </c>
      <c r="F66" s="9">
        <v>384.81</v>
      </c>
      <c r="G66" s="9">
        <v>0</v>
      </c>
      <c r="H66" s="9">
        <v>0</v>
      </c>
      <c r="I66" s="9">
        <v>7.3</v>
      </c>
      <c r="J66" s="9">
        <v>82</v>
      </c>
      <c r="K66" s="158">
        <v>3.9583333333333297E-2</v>
      </c>
      <c r="L66" s="9"/>
      <c r="M66" s="9"/>
      <c r="N66" s="9"/>
      <c r="O66" s="9"/>
      <c r="P66" s="278">
        <f t="shared" si="2"/>
        <v>60</v>
      </c>
      <c r="Q66" s="276" t="str">
        <f t="shared" si="0"/>
        <v/>
      </c>
      <c r="R66" s="9"/>
      <c r="S66" s="9"/>
      <c r="U66" s="367"/>
      <c r="V66" s="9"/>
      <c r="W66" s="37"/>
      <c r="AS66" s="9"/>
      <c r="AT66" s="9"/>
      <c r="AU66" s="426"/>
      <c r="AW66" s="9"/>
      <c r="AX66" s="470"/>
      <c r="BG66" s="373"/>
      <c r="BH66" s="373"/>
      <c r="BI66" s="9"/>
      <c r="BJ66" s="9"/>
      <c r="CJ66"/>
      <c r="CK66"/>
    </row>
    <row r="67" spans="1:89">
      <c r="A67" s="9">
        <v>1006</v>
      </c>
      <c r="B67" s="9">
        <v>7.3</v>
      </c>
      <c r="C67" s="9">
        <v>337</v>
      </c>
      <c r="D67" s="9">
        <v>0</v>
      </c>
      <c r="E67" s="9">
        <v>0</v>
      </c>
      <c r="F67" s="9">
        <v>384.81</v>
      </c>
      <c r="G67" s="9">
        <v>0</v>
      </c>
      <c r="H67" s="9">
        <v>0</v>
      </c>
      <c r="I67" s="9">
        <v>7.3</v>
      </c>
      <c r="J67" s="9">
        <v>82</v>
      </c>
      <c r="K67" s="158">
        <v>4.0277777777777801E-2</v>
      </c>
      <c r="L67" s="9"/>
      <c r="M67" s="9"/>
      <c r="N67" s="9"/>
      <c r="O67" s="9"/>
      <c r="P67" s="278">
        <f t="shared" si="2"/>
        <v>60</v>
      </c>
      <c r="Q67" s="276" t="str">
        <f t="shared" si="0"/>
        <v/>
      </c>
      <c r="R67" s="9"/>
      <c r="S67" s="9"/>
      <c r="U67" s="367"/>
      <c r="V67" s="9"/>
      <c r="W67" s="37"/>
      <c r="AS67" s="9"/>
      <c r="AT67" s="9"/>
      <c r="AU67" s="426"/>
      <c r="AW67" s="9"/>
      <c r="AX67" s="470"/>
      <c r="BG67" s="373"/>
      <c r="BH67" s="373"/>
      <c r="BI67" s="9"/>
      <c r="BJ67" s="9"/>
      <c r="CJ67"/>
      <c r="CK67"/>
    </row>
    <row r="68" spans="1:89">
      <c r="A68" s="9">
        <v>1006</v>
      </c>
      <c r="B68" s="9">
        <v>7.4</v>
      </c>
      <c r="C68" s="9">
        <v>337</v>
      </c>
      <c r="D68" s="9">
        <v>0</v>
      </c>
      <c r="E68" s="9">
        <v>0</v>
      </c>
      <c r="F68" s="9">
        <v>384.81</v>
      </c>
      <c r="G68" s="9">
        <v>0</v>
      </c>
      <c r="H68" s="9">
        <v>0</v>
      </c>
      <c r="I68" s="9">
        <v>7.4</v>
      </c>
      <c r="J68" s="9">
        <v>82</v>
      </c>
      <c r="K68" s="158">
        <v>4.0972222222222202E-2</v>
      </c>
      <c r="L68" s="9"/>
      <c r="M68" s="9"/>
      <c r="N68" s="9"/>
      <c r="O68" s="9"/>
      <c r="P68" s="278">
        <f t="shared" si="2"/>
        <v>60</v>
      </c>
      <c r="Q68" s="276" t="str">
        <f t="shared" si="0"/>
        <v/>
      </c>
      <c r="R68" s="9"/>
      <c r="S68" s="9"/>
      <c r="U68" s="367"/>
      <c r="V68" s="9"/>
      <c r="W68" s="37"/>
      <c r="AS68" s="9"/>
      <c r="AT68" s="9"/>
      <c r="AU68" s="426"/>
      <c r="AW68" s="9"/>
      <c r="AX68" s="470"/>
      <c r="BG68" s="373"/>
      <c r="BH68" s="373"/>
      <c r="BI68" s="9"/>
      <c r="BJ68" s="9"/>
      <c r="CJ68"/>
      <c r="CK68"/>
    </row>
    <row r="69" spans="1:89">
      <c r="A69" s="9">
        <v>1006</v>
      </c>
      <c r="B69" s="9">
        <v>7.4</v>
      </c>
      <c r="C69" s="9">
        <v>337</v>
      </c>
      <c r="D69" s="9">
        <v>0</v>
      </c>
      <c r="E69" s="9">
        <v>0</v>
      </c>
      <c r="F69" s="9">
        <v>384.81</v>
      </c>
      <c r="G69" s="9">
        <v>0</v>
      </c>
      <c r="H69" s="9">
        <v>0</v>
      </c>
      <c r="I69" s="9">
        <v>7.4</v>
      </c>
      <c r="J69" s="9">
        <v>82</v>
      </c>
      <c r="K69" s="158">
        <v>4.1666666666666699E-2</v>
      </c>
      <c r="L69" s="9"/>
      <c r="M69" s="9"/>
      <c r="N69" s="9"/>
      <c r="O69" s="9"/>
      <c r="P69" s="278">
        <f t="shared" si="2"/>
        <v>60</v>
      </c>
      <c r="Q69" s="276" t="str">
        <f t="shared" si="0"/>
        <v/>
      </c>
      <c r="R69" s="9"/>
      <c r="S69" s="9"/>
      <c r="U69" s="367"/>
      <c r="V69" s="9"/>
      <c r="W69" s="37"/>
      <c r="AS69" s="9"/>
      <c r="AT69" s="9"/>
      <c r="AU69" s="426"/>
      <c r="AW69" s="9"/>
      <c r="AX69" s="470"/>
      <c r="BG69" s="373"/>
      <c r="BH69" s="373"/>
      <c r="BI69" s="9"/>
      <c r="BJ69" s="9"/>
      <c r="CJ69"/>
      <c r="CK69"/>
    </row>
    <row r="70" spans="1:89">
      <c r="A70" s="9">
        <v>1006</v>
      </c>
      <c r="B70" s="9">
        <v>7.4</v>
      </c>
      <c r="C70" s="9">
        <v>337</v>
      </c>
      <c r="D70" s="9">
        <v>0</v>
      </c>
      <c r="E70" s="9">
        <v>0</v>
      </c>
      <c r="F70" s="9">
        <v>384.81</v>
      </c>
      <c r="G70" s="9">
        <v>0</v>
      </c>
      <c r="H70" s="9">
        <v>0</v>
      </c>
      <c r="I70" s="9">
        <v>7.4</v>
      </c>
      <c r="J70" s="9">
        <v>82</v>
      </c>
      <c r="K70" s="158">
        <v>4.2361111111111099E-2</v>
      </c>
      <c r="L70" s="9"/>
      <c r="M70" s="9"/>
      <c r="N70" s="9"/>
      <c r="O70" s="9"/>
      <c r="P70" s="278">
        <f t="shared" si="2"/>
        <v>60</v>
      </c>
      <c r="Q70" s="276" t="str">
        <f t="shared" si="0"/>
        <v/>
      </c>
      <c r="R70" s="9"/>
      <c r="S70" s="9"/>
      <c r="U70" s="367"/>
      <c r="V70" s="9"/>
      <c r="W70" s="37"/>
      <c r="AS70" s="9"/>
      <c r="AT70" s="9"/>
      <c r="AU70" s="426"/>
      <c r="AW70" s="9"/>
      <c r="AX70" s="470"/>
      <c r="BG70" s="373"/>
      <c r="BH70" s="373"/>
      <c r="BI70" s="9"/>
      <c r="BJ70" s="9"/>
      <c r="CJ70"/>
      <c r="CK70"/>
    </row>
    <row r="71" spans="1:89">
      <c r="A71" s="9">
        <v>1006</v>
      </c>
      <c r="B71" s="9">
        <v>6.2298655436968424</v>
      </c>
      <c r="C71" s="9">
        <v>292</v>
      </c>
      <c r="D71" s="9">
        <v>7.2</v>
      </c>
      <c r="E71" s="9">
        <v>0.8</v>
      </c>
      <c r="F71" s="9">
        <v>384.81</v>
      </c>
      <c r="G71" s="9">
        <v>0</v>
      </c>
      <c r="H71" s="9">
        <v>0</v>
      </c>
      <c r="I71" s="9">
        <v>7.4</v>
      </c>
      <c r="J71" s="9">
        <v>82</v>
      </c>
      <c r="K71" s="158">
        <v>4.3055555555555597E-2</v>
      </c>
      <c r="L71" s="9"/>
      <c r="M71" s="9"/>
      <c r="N71" s="9"/>
      <c r="O71" s="9"/>
      <c r="P71" s="278" t="str">
        <f t="shared" si="2"/>
        <v/>
      </c>
      <c r="Q71" s="276" t="str">
        <f t="shared" si="0"/>
        <v/>
      </c>
      <c r="R71" s="9"/>
      <c r="S71" s="9"/>
      <c r="U71" s="367"/>
      <c r="V71" s="9"/>
      <c r="W71" s="37"/>
      <c r="AS71" s="9"/>
      <c r="AT71" s="9"/>
      <c r="AU71" s="426"/>
      <c r="AW71" s="9"/>
      <c r="AX71" s="470"/>
      <c r="BG71" s="373"/>
      <c r="BH71" s="373"/>
      <c r="BI71" s="9"/>
      <c r="BJ71" s="9"/>
      <c r="CJ71"/>
      <c r="CK71"/>
    </row>
    <row r="72" spans="1:89">
      <c r="A72" s="9">
        <v>1006</v>
      </c>
      <c r="B72" s="9">
        <v>7.3</v>
      </c>
      <c r="C72" s="9">
        <v>292</v>
      </c>
      <c r="D72" s="9">
        <v>0</v>
      </c>
      <c r="E72" s="9">
        <v>2</v>
      </c>
      <c r="F72" s="9">
        <v>384.81</v>
      </c>
      <c r="G72" s="9">
        <v>0</v>
      </c>
      <c r="H72" s="9">
        <v>0</v>
      </c>
      <c r="I72" s="9">
        <v>7.3</v>
      </c>
      <c r="J72" s="9">
        <v>82</v>
      </c>
      <c r="K72" s="158">
        <v>4.3749999999999997E-2</v>
      </c>
      <c r="L72" s="9"/>
      <c r="M72" s="9"/>
      <c r="N72" s="9"/>
      <c r="O72" s="9"/>
      <c r="P72" s="278">
        <f t="shared" si="2"/>
        <v>60</v>
      </c>
      <c r="Q72" s="276" t="str">
        <f t="shared" si="0"/>
        <v/>
      </c>
      <c r="R72" s="9"/>
      <c r="S72" s="9"/>
      <c r="U72" s="367"/>
      <c r="V72" s="9"/>
      <c r="W72" s="37"/>
      <c r="AS72" s="9"/>
      <c r="AT72" s="9"/>
      <c r="AU72" s="426"/>
      <c r="AW72" s="9"/>
      <c r="AX72" s="470"/>
      <c r="BG72" s="373"/>
      <c r="BH72" s="373"/>
      <c r="BI72" s="9"/>
      <c r="BJ72" s="9"/>
      <c r="CJ72"/>
      <c r="CK72"/>
    </row>
    <row r="73" spans="1:89">
      <c r="A73" s="9">
        <v>1006</v>
      </c>
      <c r="B73" s="9">
        <v>7.4</v>
      </c>
      <c r="C73" s="9">
        <v>292</v>
      </c>
      <c r="D73" s="9">
        <v>0</v>
      </c>
      <c r="E73" s="9">
        <v>0</v>
      </c>
      <c r="F73" s="9">
        <v>384.81</v>
      </c>
      <c r="G73" s="9">
        <v>0</v>
      </c>
      <c r="H73" s="9">
        <v>0</v>
      </c>
      <c r="I73" s="9">
        <v>7.4</v>
      </c>
      <c r="J73" s="9">
        <v>82</v>
      </c>
      <c r="K73" s="158">
        <v>4.4444444444444398E-2</v>
      </c>
      <c r="L73" s="9"/>
      <c r="M73" s="9"/>
      <c r="N73" s="9"/>
      <c r="O73" s="9"/>
      <c r="P73" s="278">
        <f t="shared" si="2"/>
        <v>60</v>
      </c>
      <c r="Q73" s="276" t="str">
        <f t="shared" si="0"/>
        <v/>
      </c>
      <c r="R73" s="9"/>
      <c r="S73" s="9"/>
      <c r="U73" s="367"/>
      <c r="V73" s="9"/>
      <c r="W73" s="37"/>
      <c r="AS73" s="9"/>
      <c r="AT73" s="9"/>
      <c r="AU73" s="426"/>
      <c r="AW73" s="9"/>
      <c r="AX73" s="470"/>
      <c r="BG73" s="373"/>
      <c r="BH73" s="373"/>
      <c r="BI73" s="9"/>
      <c r="BJ73" s="9"/>
      <c r="CJ73"/>
      <c r="CK73"/>
    </row>
    <row r="74" spans="1:89">
      <c r="A74" s="9">
        <v>1006</v>
      </c>
      <c r="B74" s="9">
        <v>7.3</v>
      </c>
      <c r="C74" s="9">
        <v>292</v>
      </c>
      <c r="D74" s="9">
        <v>0</v>
      </c>
      <c r="E74" s="9">
        <v>0</v>
      </c>
      <c r="F74" s="9">
        <v>384.81</v>
      </c>
      <c r="G74" s="9">
        <v>0</v>
      </c>
      <c r="H74" s="9">
        <v>0</v>
      </c>
      <c r="I74" s="9">
        <v>7.3</v>
      </c>
      <c r="J74" s="9">
        <v>83</v>
      </c>
      <c r="K74" s="158">
        <v>4.5138888888888902E-2</v>
      </c>
      <c r="L74" s="9"/>
      <c r="M74" s="9"/>
      <c r="N74" s="9"/>
      <c r="O74" s="9"/>
      <c r="P74" s="278">
        <f t="shared" si="2"/>
        <v>60</v>
      </c>
      <c r="Q74" s="276" t="str">
        <f t="shared" si="0"/>
        <v/>
      </c>
      <c r="R74" s="9"/>
      <c r="S74" s="9"/>
      <c r="U74" s="367"/>
      <c r="V74" s="9"/>
      <c r="W74" s="37"/>
      <c r="AS74" s="9"/>
      <c r="AT74" s="9"/>
      <c r="AU74" s="426"/>
      <c r="AW74" s="9"/>
      <c r="AX74" s="470"/>
      <c r="BG74" s="373"/>
      <c r="BH74" s="373"/>
      <c r="BI74" s="9"/>
      <c r="BJ74" s="9"/>
      <c r="CJ74"/>
      <c r="CK74"/>
    </row>
    <row r="75" spans="1:89">
      <c r="A75" s="9">
        <v>1006</v>
      </c>
      <c r="B75" s="9">
        <v>7.3</v>
      </c>
      <c r="C75" s="9">
        <v>292</v>
      </c>
      <c r="D75" s="9">
        <v>0</v>
      </c>
      <c r="E75" s="9">
        <v>0</v>
      </c>
      <c r="F75" s="9">
        <v>384.81</v>
      </c>
      <c r="G75" s="9">
        <v>0</v>
      </c>
      <c r="H75" s="9">
        <v>0</v>
      </c>
      <c r="I75" s="9">
        <v>7.3</v>
      </c>
      <c r="J75" s="9">
        <v>83</v>
      </c>
      <c r="K75" s="158">
        <v>4.5833333333333302E-2</v>
      </c>
      <c r="L75" s="9"/>
      <c r="M75" s="9"/>
      <c r="N75" s="9"/>
      <c r="O75" s="9"/>
      <c r="P75" s="278">
        <f t="shared" si="2"/>
        <v>60</v>
      </c>
      <c r="Q75" s="276" t="str">
        <f t="shared" ref="Q75:Q138" si="5">IF(H75&gt;0,60,"")</f>
        <v/>
      </c>
      <c r="R75" s="9"/>
      <c r="S75" s="9"/>
      <c r="U75" s="367"/>
      <c r="V75" s="9"/>
      <c r="W75" s="37"/>
      <c r="AS75" s="9"/>
      <c r="AT75" s="9"/>
      <c r="AU75" s="426"/>
      <c r="AW75" s="9"/>
      <c r="AX75" s="470"/>
      <c r="BG75" s="373"/>
      <c r="BH75" s="373"/>
      <c r="BI75" s="9"/>
      <c r="BJ75" s="9"/>
      <c r="CJ75"/>
      <c r="CK75"/>
    </row>
    <row r="76" spans="1:89">
      <c r="A76" s="9">
        <v>1006</v>
      </c>
      <c r="B76" s="9">
        <v>7.3</v>
      </c>
      <c r="C76" s="9">
        <v>292</v>
      </c>
      <c r="D76" s="9">
        <v>0</v>
      </c>
      <c r="E76" s="9">
        <v>0</v>
      </c>
      <c r="F76" s="9">
        <v>384.81</v>
      </c>
      <c r="G76" s="9">
        <v>0</v>
      </c>
      <c r="H76" s="9">
        <v>0</v>
      </c>
      <c r="I76" s="9">
        <v>7.3</v>
      </c>
      <c r="J76" s="9">
        <v>83</v>
      </c>
      <c r="K76" s="158">
        <v>4.65277777777778E-2</v>
      </c>
      <c r="L76" s="9"/>
      <c r="M76" s="9"/>
      <c r="N76" s="9"/>
      <c r="O76" s="9"/>
      <c r="P76" s="278">
        <f t="shared" si="2"/>
        <v>60</v>
      </c>
      <c r="Q76" s="276" t="str">
        <f t="shared" si="5"/>
        <v/>
      </c>
      <c r="R76" s="9"/>
      <c r="S76" s="9"/>
      <c r="U76" s="367"/>
      <c r="V76" s="9"/>
      <c r="W76" s="37"/>
      <c r="AS76" s="9"/>
      <c r="AT76" s="9"/>
      <c r="AU76" s="426"/>
      <c r="AW76" s="9"/>
      <c r="AX76" s="470"/>
      <c r="BG76" s="373"/>
      <c r="BH76" s="373"/>
      <c r="BI76" s="9"/>
      <c r="BJ76" s="9"/>
      <c r="CJ76"/>
      <c r="CK76"/>
    </row>
    <row r="77" spans="1:89">
      <c r="A77" s="9">
        <v>1006</v>
      </c>
      <c r="B77" s="9">
        <v>7.3</v>
      </c>
      <c r="C77" s="9">
        <v>292</v>
      </c>
      <c r="D77" s="9">
        <v>0</v>
      </c>
      <c r="E77" s="9">
        <v>0</v>
      </c>
      <c r="F77" s="9">
        <v>384.81</v>
      </c>
      <c r="G77" s="9">
        <v>0</v>
      </c>
      <c r="H77" s="9">
        <v>0</v>
      </c>
      <c r="I77" s="9">
        <v>7.3</v>
      </c>
      <c r="J77" s="9">
        <v>83</v>
      </c>
      <c r="K77" s="158">
        <v>4.72222222222222E-2</v>
      </c>
      <c r="L77" s="9"/>
      <c r="M77" s="9"/>
      <c r="N77" s="9"/>
      <c r="O77" s="9"/>
      <c r="P77" s="278">
        <f t="shared" ref="P77:P140" si="6">IF(D77&lt;2,60,"")</f>
        <v>60</v>
      </c>
      <c r="Q77" s="276" t="str">
        <f t="shared" si="5"/>
        <v/>
      </c>
      <c r="R77" s="9"/>
      <c r="S77" s="9"/>
      <c r="U77" s="367"/>
      <c r="V77" s="9"/>
      <c r="W77" s="37"/>
      <c r="AS77" s="9"/>
      <c r="AT77" s="9"/>
      <c r="AU77" s="426"/>
      <c r="AW77" s="9"/>
      <c r="AX77" s="470"/>
      <c r="BG77" s="373"/>
      <c r="BH77" s="373"/>
      <c r="BI77" s="9"/>
      <c r="BJ77" s="9"/>
      <c r="CJ77"/>
      <c r="CK77"/>
    </row>
    <row r="78" spans="1:89">
      <c r="A78" s="9">
        <v>1006</v>
      </c>
      <c r="B78" s="9">
        <v>7.3</v>
      </c>
      <c r="C78" s="9">
        <v>292</v>
      </c>
      <c r="D78" s="9">
        <v>0</v>
      </c>
      <c r="E78" s="9">
        <v>0</v>
      </c>
      <c r="F78" s="9">
        <v>384.81</v>
      </c>
      <c r="G78" s="9">
        <v>0</v>
      </c>
      <c r="H78" s="9">
        <v>0</v>
      </c>
      <c r="I78" s="9">
        <v>7.3</v>
      </c>
      <c r="J78" s="9">
        <v>83</v>
      </c>
      <c r="K78" s="158">
        <v>4.7916666666666698E-2</v>
      </c>
      <c r="L78" s="9"/>
      <c r="M78" s="9"/>
      <c r="N78" s="9"/>
      <c r="O78" s="9"/>
      <c r="P78" s="278">
        <f t="shared" si="6"/>
        <v>60</v>
      </c>
      <c r="Q78" s="276" t="str">
        <f t="shared" si="5"/>
        <v/>
      </c>
      <c r="R78" s="9"/>
      <c r="S78" s="9"/>
      <c r="U78" s="367"/>
      <c r="V78" s="9"/>
      <c r="W78" s="37"/>
      <c r="AS78" s="9"/>
      <c r="AT78" s="9"/>
      <c r="AU78" s="426"/>
      <c r="AW78" s="9"/>
      <c r="AX78" s="470"/>
      <c r="BG78" s="373"/>
      <c r="BH78" s="373"/>
      <c r="BI78" s="9"/>
      <c r="BJ78" s="9"/>
      <c r="CJ78"/>
      <c r="CK78"/>
    </row>
    <row r="79" spans="1:89">
      <c r="A79" s="9">
        <v>1006</v>
      </c>
      <c r="B79" s="9">
        <v>7.3</v>
      </c>
      <c r="C79" s="9">
        <v>292</v>
      </c>
      <c r="D79" s="9">
        <v>0</v>
      </c>
      <c r="E79" s="9">
        <v>0</v>
      </c>
      <c r="F79" s="9">
        <v>384.81</v>
      </c>
      <c r="G79" s="9">
        <v>0</v>
      </c>
      <c r="H79" s="9">
        <v>0</v>
      </c>
      <c r="I79" s="9">
        <v>7.3</v>
      </c>
      <c r="J79" s="9">
        <v>83</v>
      </c>
      <c r="K79" s="158">
        <v>4.8611111111111098E-2</v>
      </c>
      <c r="L79" s="9"/>
      <c r="M79" s="9"/>
      <c r="N79" s="9"/>
      <c r="O79" s="9"/>
      <c r="P79" s="278">
        <f t="shared" si="6"/>
        <v>60</v>
      </c>
      <c r="Q79" s="276" t="str">
        <f t="shared" si="5"/>
        <v/>
      </c>
      <c r="R79" s="9"/>
      <c r="S79" s="9"/>
      <c r="U79" s="367"/>
      <c r="V79" s="9"/>
      <c r="W79" s="37"/>
      <c r="AS79" s="9"/>
      <c r="AT79" s="9"/>
      <c r="AU79" s="426"/>
      <c r="AW79" s="9"/>
      <c r="AX79" s="470"/>
      <c r="BG79" s="373"/>
      <c r="BH79" s="373"/>
      <c r="BI79" s="9"/>
      <c r="BJ79" s="9"/>
      <c r="CJ79"/>
      <c r="CK79"/>
    </row>
    <row r="80" spans="1:89">
      <c r="A80" s="9">
        <v>1006</v>
      </c>
      <c r="B80" s="9">
        <v>6.8621319999999999</v>
      </c>
      <c r="C80" s="9">
        <v>292</v>
      </c>
      <c r="D80" s="9">
        <v>3.6</v>
      </c>
      <c r="E80" s="9">
        <v>2.8</v>
      </c>
      <c r="F80" s="9">
        <v>384.81</v>
      </c>
      <c r="G80" s="9">
        <v>0</v>
      </c>
      <c r="H80" s="9">
        <v>0</v>
      </c>
      <c r="I80" s="9">
        <v>7.3</v>
      </c>
      <c r="J80" s="9">
        <v>83</v>
      </c>
      <c r="K80" s="158">
        <v>4.9305555555555602E-2</v>
      </c>
      <c r="L80" s="9"/>
      <c r="M80" s="9"/>
      <c r="N80" s="9"/>
      <c r="O80" s="9"/>
      <c r="P80" s="278" t="str">
        <f t="shared" si="6"/>
        <v/>
      </c>
      <c r="Q80" s="276" t="str">
        <f t="shared" si="5"/>
        <v/>
      </c>
      <c r="R80" s="9"/>
      <c r="S80" s="9"/>
      <c r="U80" s="367"/>
      <c r="V80" s="9"/>
      <c r="W80" s="37"/>
      <c r="AS80" s="9"/>
      <c r="AT80" s="9"/>
      <c r="AU80" s="426"/>
      <c r="AW80" s="9"/>
      <c r="AX80" s="470"/>
      <c r="BG80" s="373"/>
      <c r="BH80" s="373"/>
      <c r="BI80" s="9"/>
      <c r="BJ80" s="9"/>
      <c r="CJ80"/>
      <c r="CK80"/>
    </row>
    <row r="81" spans="1:89">
      <c r="A81" s="9">
        <v>1006</v>
      </c>
      <c r="B81" s="9">
        <v>7.3</v>
      </c>
      <c r="C81" s="9">
        <v>292</v>
      </c>
      <c r="D81" s="9">
        <v>0</v>
      </c>
      <c r="E81" s="9">
        <v>0</v>
      </c>
      <c r="F81" s="9">
        <v>384.81</v>
      </c>
      <c r="G81" s="9">
        <v>0</v>
      </c>
      <c r="H81" s="9">
        <v>0</v>
      </c>
      <c r="I81" s="9">
        <v>7.3</v>
      </c>
      <c r="J81" s="9">
        <v>83</v>
      </c>
      <c r="K81" s="158">
        <v>0.05</v>
      </c>
      <c r="L81" s="9"/>
      <c r="M81" s="9"/>
      <c r="N81" s="9"/>
      <c r="O81" s="9"/>
      <c r="P81" s="278">
        <f t="shared" si="6"/>
        <v>60</v>
      </c>
      <c r="Q81" s="276" t="str">
        <f t="shared" si="5"/>
        <v/>
      </c>
      <c r="R81" s="9"/>
      <c r="S81" s="9"/>
      <c r="U81" s="367"/>
      <c r="V81" s="9"/>
      <c r="W81" s="37"/>
      <c r="AS81" s="9"/>
      <c r="AT81" s="9"/>
      <c r="AU81" s="426"/>
      <c r="AW81" s="9"/>
      <c r="AX81" s="470"/>
      <c r="BG81" s="373"/>
      <c r="BH81" s="373"/>
      <c r="BI81" s="9"/>
      <c r="BJ81" s="9"/>
      <c r="CJ81"/>
      <c r="CK81"/>
    </row>
    <row r="82" spans="1:89">
      <c r="A82" s="9">
        <v>1006</v>
      </c>
      <c r="B82" s="9">
        <v>7.3</v>
      </c>
      <c r="C82" s="9">
        <v>292</v>
      </c>
      <c r="D82" s="9">
        <v>0</v>
      </c>
      <c r="E82" s="9">
        <v>0</v>
      </c>
      <c r="F82" s="9">
        <v>384.81</v>
      </c>
      <c r="G82" s="9">
        <v>0</v>
      </c>
      <c r="H82" s="9">
        <v>0</v>
      </c>
      <c r="I82" s="9">
        <v>7.3</v>
      </c>
      <c r="J82" s="9">
        <v>83</v>
      </c>
      <c r="K82" s="158">
        <v>5.0694444444444403E-2</v>
      </c>
      <c r="L82" s="9"/>
      <c r="M82" s="9"/>
      <c r="N82" s="9"/>
      <c r="O82" s="9"/>
      <c r="P82" s="278">
        <f t="shared" si="6"/>
        <v>60</v>
      </c>
      <c r="Q82" s="276" t="str">
        <f t="shared" si="5"/>
        <v/>
      </c>
      <c r="R82" s="9"/>
      <c r="S82" s="9"/>
      <c r="U82" s="367"/>
      <c r="V82" s="9"/>
      <c r="W82" s="37"/>
      <c r="AS82" s="9"/>
      <c r="AT82" s="9"/>
      <c r="AU82" s="426"/>
      <c r="AW82" s="9"/>
      <c r="AX82" s="470"/>
      <c r="BG82" s="373"/>
      <c r="BH82" s="373"/>
      <c r="BI82" s="9"/>
      <c r="BJ82" s="9"/>
      <c r="CJ82"/>
      <c r="CK82"/>
    </row>
    <row r="83" spans="1:89">
      <c r="A83" s="9">
        <v>1006</v>
      </c>
      <c r="B83" s="9">
        <v>7.0193919999999999</v>
      </c>
      <c r="C83" s="9">
        <v>292</v>
      </c>
      <c r="D83" s="9">
        <v>3.2</v>
      </c>
      <c r="E83" s="9">
        <v>0.4</v>
      </c>
      <c r="F83" s="9">
        <v>384.81</v>
      </c>
      <c r="G83" s="9">
        <v>0</v>
      </c>
      <c r="H83" s="9">
        <v>0</v>
      </c>
      <c r="I83" s="9">
        <v>7.4</v>
      </c>
      <c r="J83" s="9">
        <v>83</v>
      </c>
      <c r="K83" s="158">
        <v>5.1388888888888901E-2</v>
      </c>
      <c r="L83" s="9"/>
      <c r="M83" s="9"/>
      <c r="N83" s="9"/>
      <c r="O83" s="9"/>
      <c r="P83" s="278" t="str">
        <f t="shared" si="6"/>
        <v/>
      </c>
      <c r="Q83" s="276" t="str">
        <f t="shared" si="5"/>
        <v/>
      </c>
      <c r="R83" s="9"/>
      <c r="S83" s="9"/>
      <c r="U83" s="367"/>
      <c r="V83" s="9"/>
      <c r="W83" s="37"/>
      <c r="AS83" s="9"/>
      <c r="AT83" s="9"/>
      <c r="AU83" s="426"/>
      <c r="AW83" s="9"/>
      <c r="AX83" s="470"/>
      <c r="BG83" s="373"/>
      <c r="BH83" s="373"/>
      <c r="BI83" s="9"/>
      <c r="BJ83" s="9"/>
      <c r="CJ83"/>
      <c r="CK83"/>
    </row>
    <row r="84" spans="1:89">
      <c r="A84" s="9">
        <v>1006</v>
      </c>
      <c r="B84" s="9">
        <v>7.4</v>
      </c>
      <c r="C84" s="9">
        <v>225</v>
      </c>
      <c r="D84" s="9">
        <v>0</v>
      </c>
      <c r="E84" s="9">
        <v>2.8</v>
      </c>
      <c r="F84" s="9">
        <v>384.81</v>
      </c>
      <c r="G84" s="9">
        <v>0</v>
      </c>
      <c r="H84" s="9">
        <v>0</v>
      </c>
      <c r="I84" s="9">
        <v>7.4</v>
      </c>
      <c r="J84" s="9">
        <v>83</v>
      </c>
      <c r="K84" s="158">
        <v>5.2083333333333301E-2</v>
      </c>
      <c r="L84" s="9"/>
      <c r="M84" s="9"/>
      <c r="N84" s="9"/>
      <c r="O84" s="9"/>
      <c r="P84" s="278">
        <f t="shared" si="6"/>
        <v>60</v>
      </c>
      <c r="Q84" s="276" t="str">
        <f t="shared" si="5"/>
        <v/>
      </c>
      <c r="R84" s="9"/>
      <c r="S84" s="9"/>
      <c r="U84" s="367"/>
      <c r="V84" s="9"/>
      <c r="W84" s="37"/>
      <c r="AS84" s="9"/>
      <c r="AT84" s="9"/>
      <c r="AU84" s="426"/>
      <c r="AW84" s="9"/>
      <c r="AX84" s="470"/>
      <c r="BG84" s="373"/>
      <c r="BH84" s="373"/>
      <c r="BI84" s="9"/>
      <c r="BJ84" s="9"/>
      <c r="CJ84"/>
      <c r="CK84"/>
    </row>
    <row r="85" spans="1:89">
      <c r="A85" s="9">
        <v>1006</v>
      </c>
      <c r="B85" s="9">
        <v>7.4</v>
      </c>
      <c r="C85" s="9">
        <v>225</v>
      </c>
      <c r="D85" s="9">
        <v>0</v>
      </c>
      <c r="E85" s="9">
        <v>0.8</v>
      </c>
      <c r="F85" s="9">
        <v>384.81</v>
      </c>
      <c r="G85" s="9">
        <v>0</v>
      </c>
      <c r="H85" s="9">
        <v>0</v>
      </c>
      <c r="I85" s="9">
        <v>7.4</v>
      </c>
      <c r="J85" s="9">
        <v>83</v>
      </c>
      <c r="K85" s="158">
        <v>5.2777777777777798E-2</v>
      </c>
      <c r="L85" s="9"/>
      <c r="M85" s="9"/>
      <c r="N85" s="9"/>
      <c r="O85" s="9"/>
      <c r="P85" s="278">
        <f t="shared" si="6"/>
        <v>60</v>
      </c>
      <c r="Q85" s="276" t="str">
        <f t="shared" si="5"/>
        <v/>
      </c>
      <c r="R85" s="9"/>
      <c r="S85" s="9"/>
      <c r="U85" s="367"/>
      <c r="V85" s="9"/>
      <c r="W85" s="37"/>
      <c r="AS85" s="9"/>
      <c r="AT85" s="9"/>
      <c r="AU85" s="426"/>
      <c r="AW85" s="9"/>
      <c r="AX85" s="470"/>
      <c r="BG85" s="373"/>
      <c r="BH85" s="373"/>
      <c r="BI85" s="9"/>
      <c r="BJ85" s="9"/>
      <c r="CJ85"/>
      <c r="CK85"/>
    </row>
    <row r="86" spans="1:89">
      <c r="A86" s="9">
        <v>1006</v>
      </c>
      <c r="B86" s="9">
        <v>7.4</v>
      </c>
      <c r="C86" s="9">
        <v>247</v>
      </c>
      <c r="D86" s="9">
        <v>0</v>
      </c>
      <c r="E86" s="9">
        <v>0.8</v>
      </c>
      <c r="F86" s="9">
        <v>384.81</v>
      </c>
      <c r="G86" s="9">
        <v>0</v>
      </c>
      <c r="H86" s="9">
        <v>0</v>
      </c>
      <c r="I86" s="9">
        <v>7.4</v>
      </c>
      <c r="J86" s="9">
        <v>83</v>
      </c>
      <c r="K86" s="158">
        <v>5.3472222222222199E-2</v>
      </c>
      <c r="L86" s="9"/>
      <c r="M86" s="9"/>
      <c r="N86" s="9"/>
      <c r="O86" s="9"/>
      <c r="P86" s="278">
        <f t="shared" si="6"/>
        <v>60</v>
      </c>
      <c r="Q86" s="276" t="str">
        <f t="shared" si="5"/>
        <v/>
      </c>
      <c r="R86" s="9"/>
      <c r="S86" s="9"/>
      <c r="U86" s="367"/>
      <c r="V86" s="9"/>
      <c r="W86" s="37"/>
      <c r="AS86" s="9"/>
      <c r="AT86" s="9"/>
      <c r="AU86" s="426"/>
      <c r="AW86" s="9"/>
      <c r="AX86" s="470"/>
      <c r="BG86" s="373"/>
      <c r="BH86" s="373"/>
      <c r="BI86" s="9"/>
      <c r="BJ86" s="9"/>
      <c r="CJ86"/>
      <c r="CK86"/>
    </row>
    <row r="87" spans="1:89">
      <c r="A87" s="9">
        <v>1006</v>
      </c>
      <c r="B87" s="9">
        <v>7.4</v>
      </c>
      <c r="C87" s="9">
        <v>247</v>
      </c>
      <c r="D87" s="9">
        <v>0</v>
      </c>
      <c r="E87" s="9">
        <v>0.8</v>
      </c>
      <c r="F87" s="9">
        <v>384.81</v>
      </c>
      <c r="G87" s="9">
        <v>0</v>
      </c>
      <c r="H87" s="9">
        <v>0</v>
      </c>
      <c r="I87" s="9">
        <v>7.4</v>
      </c>
      <c r="J87" s="9">
        <v>83</v>
      </c>
      <c r="K87" s="158">
        <v>5.4166666666666703E-2</v>
      </c>
      <c r="L87" s="9"/>
      <c r="M87" s="9"/>
      <c r="N87" s="9"/>
      <c r="O87" s="9"/>
      <c r="P87" s="278">
        <f t="shared" si="6"/>
        <v>60</v>
      </c>
      <c r="Q87" s="276" t="str">
        <f t="shared" si="5"/>
        <v/>
      </c>
      <c r="R87" s="9"/>
      <c r="S87" s="9"/>
      <c r="U87" s="367"/>
      <c r="V87" s="9"/>
      <c r="W87" s="37"/>
      <c r="AS87" s="9"/>
      <c r="AT87" s="9"/>
      <c r="AU87" s="426"/>
      <c r="AW87" s="9"/>
      <c r="AX87" s="470"/>
      <c r="BG87" s="373"/>
      <c r="BH87" s="373"/>
      <c r="BI87" s="9"/>
      <c r="BJ87" s="9"/>
      <c r="CJ87"/>
      <c r="CK87"/>
    </row>
    <row r="88" spans="1:89">
      <c r="A88" s="9">
        <v>1006</v>
      </c>
      <c r="B88" s="9">
        <v>7.4</v>
      </c>
      <c r="C88" s="9">
        <v>247</v>
      </c>
      <c r="D88" s="9">
        <v>0</v>
      </c>
      <c r="E88" s="9">
        <v>0</v>
      </c>
      <c r="F88" s="9">
        <v>384.81</v>
      </c>
      <c r="G88" s="9">
        <v>0</v>
      </c>
      <c r="H88" s="9">
        <v>0</v>
      </c>
      <c r="I88" s="9">
        <v>7.4</v>
      </c>
      <c r="J88" s="9">
        <v>83</v>
      </c>
      <c r="K88" s="158">
        <v>5.4861111111111097E-2</v>
      </c>
      <c r="L88" s="9"/>
      <c r="M88" s="9"/>
      <c r="N88" s="9"/>
      <c r="O88" s="9"/>
      <c r="P88" s="278">
        <f t="shared" si="6"/>
        <v>60</v>
      </c>
      <c r="Q88" s="276" t="str">
        <f t="shared" si="5"/>
        <v/>
      </c>
      <c r="R88" s="9"/>
      <c r="S88" s="9"/>
      <c r="U88" s="367"/>
      <c r="V88" s="9"/>
      <c r="W88" s="37"/>
      <c r="AS88" s="9"/>
      <c r="AT88" s="9"/>
      <c r="AU88" s="426"/>
      <c r="AW88" s="9"/>
      <c r="AX88" s="470"/>
      <c r="BG88" s="373"/>
      <c r="BH88" s="373"/>
      <c r="BI88" s="9"/>
      <c r="BJ88" s="9"/>
      <c r="CJ88"/>
      <c r="CK88"/>
    </row>
    <row r="89" spans="1:89">
      <c r="A89" s="9">
        <v>1006</v>
      </c>
      <c r="B89" s="9">
        <v>6.4475180439685094</v>
      </c>
      <c r="C89" s="9">
        <v>292</v>
      </c>
      <c r="D89" s="9">
        <v>6</v>
      </c>
      <c r="E89" s="9">
        <v>2.4</v>
      </c>
      <c r="F89" s="9">
        <v>384.81</v>
      </c>
      <c r="G89" s="9">
        <v>0</v>
      </c>
      <c r="H89" s="9">
        <v>0</v>
      </c>
      <c r="I89" s="9">
        <v>7.3</v>
      </c>
      <c r="J89" s="9">
        <v>83</v>
      </c>
      <c r="K89" s="158">
        <v>5.5555555555555601E-2</v>
      </c>
      <c r="L89" s="9"/>
      <c r="M89" s="9"/>
      <c r="N89" s="9"/>
      <c r="O89" s="9"/>
      <c r="P89" s="278" t="str">
        <f t="shared" si="6"/>
        <v/>
      </c>
      <c r="Q89" s="276" t="str">
        <f t="shared" si="5"/>
        <v/>
      </c>
      <c r="R89" s="9"/>
      <c r="S89" s="9"/>
      <c r="U89" s="367"/>
      <c r="V89" s="9"/>
      <c r="W89" s="37"/>
      <c r="AS89" s="9"/>
      <c r="AT89" s="9"/>
      <c r="AU89" s="426"/>
      <c r="AW89" s="9"/>
      <c r="AX89" s="470"/>
      <c r="BG89" s="373"/>
      <c r="BH89" s="373"/>
      <c r="BI89" s="9"/>
      <c r="BJ89" s="9"/>
      <c r="CJ89"/>
      <c r="CK89"/>
    </row>
    <row r="90" spans="1:89">
      <c r="A90" s="9">
        <v>1006</v>
      </c>
      <c r="B90" s="9">
        <v>7.3</v>
      </c>
      <c r="C90" s="9">
        <v>292</v>
      </c>
      <c r="D90" s="9">
        <v>0</v>
      </c>
      <c r="E90" s="9">
        <v>0</v>
      </c>
      <c r="F90" s="9">
        <v>384.81</v>
      </c>
      <c r="G90" s="9">
        <v>0</v>
      </c>
      <c r="H90" s="9">
        <v>0</v>
      </c>
      <c r="I90" s="9">
        <v>7.3</v>
      </c>
      <c r="J90" s="9">
        <v>83</v>
      </c>
      <c r="K90" s="158">
        <v>5.6250000000000001E-2</v>
      </c>
      <c r="L90" s="9"/>
      <c r="M90" s="9"/>
      <c r="N90" s="9"/>
      <c r="O90" s="9"/>
      <c r="P90" s="278">
        <f t="shared" si="6"/>
        <v>60</v>
      </c>
      <c r="Q90" s="276" t="str">
        <f t="shared" si="5"/>
        <v/>
      </c>
      <c r="R90" s="9"/>
      <c r="S90" s="9"/>
      <c r="U90" s="367"/>
      <c r="V90" s="9"/>
      <c r="W90" s="37"/>
      <c r="AS90" s="9"/>
      <c r="AT90" s="9"/>
      <c r="AU90" s="426"/>
      <c r="AW90" s="9"/>
      <c r="AX90" s="470"/>
      <c r="BG90" s="373"/>
      <c r="BH90" s="373"/>
      <c r="BI90" s="9"/>
      <c r="BJ90" s="9"/>
      <c r="CJ90"/>
      <c r="CK90"/>
    </row>
    <row r="91" spans="1:89">
      <c r="A91" s="9">
        <v>1006</v>
      </c>
      <c r="B91" s="9">
        <v>7.3</v>
      </c>
      <c r="C91" s="9">
        <v>292</v>
      </c>
      <c r="D91" s="9">
        <v>0</v>
      </c>
      <c r="E91" s="9">
        <v>0</v>
      </c>
      <c r="F91" s="9">
        <v>384.81</v>
      </c>
      <c r="G91" s="9">
        <v>0</v>
      </c>
      <c r="H91" s="9">
        <v>0</v>
      </c>
      <c r="I91" s="9">
        <v>7.3</v>
      </c>
      <c r="J91" s="9">
        <v>83</v>
      </c>
      <c r="K91" s="158">
        <v>5.6944444444444402E-2</v>
      </c>
      <c r="L91" s="9"/>
      <c r="M91" s="9"/>
      <c r="N91" s="9"/>
      <c r="O91" s="9"/>
      <c r="P91" s="278">
        <f t="shared" si="6"/>
        <v>60</v>
      </c>
      <c r="Q91" s="276" t="str">
        <f t="shared" si="5"/>
        <v/>
      </c>
      <c r="R91" s="9"/>
      <c r="S91" s="9"/>
      <c r="U91" s="367"/>
      <c r="V91" s="9"/>
      <c r="W91" s="37"/>
      <c r="AS91" s="9"/>
      <c r="AT91" s="9"/>
      <c r="AU91" s="426"/>
      <c r="AW91" s="9"/>
      <c r="AX91" s="470"/>
      <c r="BG91" s="373"/>
      <c r="BH91" s="373"/>
      <c r="BI91" s="9"/>
      <c r="BJ91" s="9"/>
      <c r="CJ91"/>
      <c r="CK91"/>
    </row>
    <row r="92" spans="1:89">
      <c r="A92" s="9">
        <v>1006</v>
      </c>
      <c r="B92" s="9">
        <v>7.3</v>
      </c>
      <c r="C92" s="9">
        <v>292</v>
      </c>
      <c r="D92" s="9">
        <v>0</v>
      </c>
      <c r="E92" s="9">
        <v>0</v>
      </c>
      <c r="F92" s="9">
        <v>384.81</v>
      </c>
      <c r="G92" s="9">
        <v>0</v>
      </c>
      <c r="H92" s="9">
        <v>0</v>
      </c>
      <c r="I92" s="9">
        <v>7.3</v>
      </c>
      <c r="J92" s="9">
        <v>83</v>
      </c>
      <c r="K92" s="158">
        <v>5.7638888888888899E-2</v>
      </c>
      <c r="L92" s="9"/>
      <c r="M92" s="9"/>
      <c r="N92" s="9"/>
      <c r="O92" s="9"/>
      <c r="P92" s="278">
        <f t="shared" si="6"/>
        <v>60</v>
      </c>
      <c r="Q92" s="276" t="str">
        <f t="shared" si="5"/>
        <v/>
      </c>
      <c r="R92" s="9"/>
      <c r="S92" s="9"/>
      <c r="U92" s="367"/>
      <c r="V92" s="9"/>
      <c r="W92" s="37"/>
      <c r="AS92" s="9"/>
      <c r="AT92" s="9"/>
      <c r="AU92" s="426"/>
      <c r="AW92" s="9"/>
      <c r="AX92" s="470"/>
      <c r="BG92" s="373"/>
      <c r="BH92" s="373"/>
      <c r="BI92" s="9"/>
      <c r="BJ92" s="9"/>
      <c r="CJ92"/>
      <c r="CK92"/>
    </row>
    <row r="93" spans="1:89">
      <c r="A93" s="9">
        <v>1006</v>
      </c>
      <c r="B93" s="9">
        <v>7.4</v>
      </c>
      <c r="C93" s="9">
        <v>292</v>
      </c>
      <c r="D93" s="9">
        <v>0</v>
      </c>
      <c r="E93" s="9">
        <v>0</v>
      </c>
      <c r="F93" s="9">
        <v>384.81</v>
      </c>
      <c r="G93" s="9">
        <v>0</v>
      </c>
      <c r="H93" s="9">
        <v>0</v>
      </c>
      <c r="I93" s="9">
        <v>7.4</v>
      </c>
      <c r="J93" s="9">
        <v>83</v>
      </c>
      <c r="K93" s="158">
        <v>5.83333333333333E-2</v>
      </c>
      <c r="L93" s="9"/>
      <c r="M93" s="9"/>
      <c r="N93" s="9"/>
      <c r="O93" s="9"/>
      <c r="P93" s="278">
        <f t="shared" si="6"/>
        <v>60</v>
      </c>
      <c r="Q93" s="276" t="str">
        <f t="shared" si="5"/>
        <v/>
      </c>
      <c r="R93" s="9"/>
      <c r="S93" s="9"/>
      <c r="U93" s="367"/>
      <c r="V93" s="9"/>
      <c r="W93" s="37"/>
      <c r="AS93" s="9"/>
      <c r="AT93" s="9"/>
      <c r="AU93" s="426"/>
      <c r="AW93" s="9"/>
      <c r="AX93" s="470"/>
      <c r="BG93" s="373"/>
      <c r="BH93" s="373"/>
      <c r="BI93" s="9"/>
      <c r="BJ93" s="9"/>
      <c r="CJ93"/>
      <c r="CK93"/>
    </row>
    <row r="94" spans="1:89">
      <c r="A94" s="9">
        <v>1006</v>
      </c>
      <c r="B94" s="9">
        <v>7.3</v>
      </c>
      <c r="C94" s="9">
        <v>292</v>
      </c>
      <c r="D94" s="9">
        <v>0</v>
      </c>
      <c r="E94" s="9">
        <v>0</v>
      </c>
      <c r="F94" s="9">
        <v>384.81</v>
      </c>
      <c r="G94" s="9">
        <v>0</v>
      </c>
      <c r="H94" s="9">
        <v>0</v>
      </c>
      <c r="I94" s="9">
        <v>7.3</v>
      </c>
      <c r="J94" s="9">
        <v>83</v>
      </c>
      <c r="K94" s="158">
        <v>5.9027777777777797E-2</v>
      </c>
      <c r="L94" s="9"/>
      <c r="M94" s="9"/>
      <c r="N94" s="9"/>
      <c r="O94" s="9"/>
      <c r="P94" s="278">
        <f t="shared" si="6"/>
        <v>60</v>
      </c>
      <c r="Q94" s="276" t="str">
        <f t="shared" si="5"/>
        <v/>
      </c>
      <c r="R94" s="9"/>
      <c r="S94" s="9"/>
      <c r="U94" s="367"/>
      <c r="V94" s="9"/>
      <c r="W94" s="37"/>
      <c r="AS94" s="9"/>
      <c r="AT94" s="9"/>
      <c r="AU94" s="426"/>
      <c r="AW94" s="9"/>
      <c r="AX94" s="470"/>
      <c r="BG94" s="373"/>
      <c r="BH94" s="373"/>
      <c r="BI94" s="9"/>
      <c r="BJ94" s="9"/>
      <c r="CJ94"/>
      <c r="CK94"/>
    </row>
    <row r="95" spans="1:89">
      <c r="A95" s="9">
        <v>1006</v>
      </c>
      <c r="B95" s="9">
        <v>7.3</v>
      </c>
      <c r="C95" s="9">
        <v>292</v>
      </c>
      <c r="D95" s="9">
        <v>0</v>
      </c>
      <c r="E95" s="9">
        <v>0</v>
      </c>
      <c r="F95" s="9">
        <v>384.81</v>
      </c>
      <c r="G95" s="9">
        <v>0</v>
      </c>
      <c r="H95" s="9">
        <v>0</v>
      </c>
      <c r="I95" s="9">
        <v>7.3</v>
      </c>
      <c r="J95" s="9">
        <v>83</v>
      </c>
      <c r="K95" s="158">
        <v>5.9722222222222197E-2</v>
      </c>
      <c r="L95" s="9"/>
      <c r="M95" s="9"/>
      <c r="N95" s="9"/>
      <c r="O95" s="9"/>
      <c r="P95" s="278">
        <f t="shared" si="6"/>
        <v>60</v>
      </c>
      <c r="Q95" s="276" t="str">
        <f t="shared" si="5"/>
        <v/>
      </c>
      <c r="R95" s="9"/>
      <c r="S95" s="9"/>
      <c r="U95" s="367"/>
      <c r="V95" s="9"/>
      <c r="W95" s="37"/>
      <c r="AS95" s="9"/>
      <c r="AT95" s="9"/>
      <c r="AU95" s="426"/>
      <c r="AW95" s="9"/>
      <c r="AX95" s="470"/>
      <c r="BG95" s="373"/>
      <c r="BH95" s="373"/>
      <c r="BI95" s="9"/>
      <c r="BJ95" s="9"/>
      <c r="CJ95"/>
      <c r="CK95"/>
    </row>
    <row r="96" spans="1:89">
      <c r="A96" s="9">
        <v>1006</v>
      </c>
      <c r="B96" s="9">
        <v>7.3</v>
      </c>
      <c r="C96" s="9">
        <v>292</v>
      </c>
      <c r="D96" s="9">
        <v>0</v>
      </c>
      <c r="E96" s="9">
        <v>0</v>
      </c>
      <c r="F96" s="9">
        <v>384.81</v>
      </c>
      <c r="G96" s="9">
        <v>0</v>
      </c>
      <c r="H96" s="9">
        <v>0</v>
      </c>
      <c r="I96" s="9">
        <v>7.3</v>
      </c>
      <c r="J96" s="9">
        <v>83</v>
      </c>
      <c r="K96" s="158">
        <v>6.0416666666666702E-2</v>
      </c>
      <c r="L96" s="9"/>
      <c r="M96" s="9"/>
      <c r="N96" s="9"/>
      <c r="O96" s="9"/>
      <c r="P96" s="278">
        <f t="shared" si="6"/>
        <v>60</v>
      </c>
      <c r="Q96" s="276" t="str">
        <f t="shared" si="5"/>
        <v/>
      </c>
      <c r="R96" s="9"/>
      <c r="S96" s="9"/>
      <c r="U96" s="367"/>
      <c r="V96" s="9"/>
      <c r="W96" s="37"/>
      <c r="AS96" s="9"/>
      <c r="AT96" s="9"/>
      <c r="AU96" s="426"/>
      <c r="AW96" s="9"/>
      <c r="AX96" s="470"/>
      <c r="BG96" s="373"/>
      <c r="BH96" s="373"/>
      <c r="BI96" s="9"/>
      <c r="BJ96" s="9"/>
      <c r="CJ96"/>
      <c r="CK96"/>
    </row>
    <row r="97" spans="1:89">
      <c r="A97" s="9">
        <v>1006</v>
      </c>
      <c r="B97" s="9">
        <v>7.2</v>
      </c>
      <c r="C97" s="9">
        <v>292</v>
      </c>
      <c r="D97" s="9">
        <v>0</v>
      </c>
      <c r="E97" s="9">
        <v>0</v>
      </c>
      <c r="F97" s="9">
        <v>384.81</v>
      </c>
      <c r="G97" s="9">
        <v>0</v>
      </c>
      <c r="H97" s="9">
        <v>0</v>
      </c>
      <c r="I97" s="9">
        <v>7.2</v>
      </c>
      <c r="J97" s="9">
        <v>82</v>
      </c>
      <c r="K97" s="158">
        <v>6.1111111111111102E-2</v>
      </c>
      <c r="L97" s="9"/>
      <c r="M97" s="9"/>
      <c r="N97" s="9"/>
      <c r="O97" s="9"/>
      <c r="P97" s="278">
        <f t="shared" si="6"/>
        <v>60</v>
      </c>
      <c r="Q97" s="276" t="str">
        <f t="shared" si="5"/>
        <v/>
      </c>
      <c r="R97" s="9"/>
      <c r="S97" s="9"/>
      <c r="U97" s="367"/>
      <c r="V97" s="9"/>
      <c r="W97" s="37"/>
      <c r="AS97" s="9"/>
      <c r="AT97" s="9"/>
      <c r="AU97" s="426"/>
      <c r="AW97" s="9"/>
      <c r="AX97" s="470"/>
      <c r="BG97" s="373"/>
      <c r="BH97" s="373"/>
      <c r="BI97" s="9"/>
      <c r="BJ97" s="9"/>
      <c r="CJ97"/>
      <c r="CK97"/>
    </row>
    <row r="98" spans="1:89">
      <c r="A98" s="9">
        <v>1006</v>
      </c>
      <c r="B98" s="9">
        <v>7.2</v>
      </c>
      <c r="C98" s="9">
        <v>292</v>
      </c>
      <c r="D98" s="9">
        <v>0</v>
      </c>
      <c r="E98" s="9">
        <v>0</v>
      </c>
      <c r="F98" s="9">
        <v>384.81</v>
      </c>
      <c r="G98" s="9">
        <v>0</v>
      </c>
      <c r="H98" s="9">
        <v>0</v>
      </c>
      <c r="I98" s="9">
        <v>7.2</v>
      </c>
      <c r="J98" s="9">
        <v>82</v>
      </c>
      <c r="K98" s="158">
        <v>6.18055555555556E-2</v>
      </c>
      <c r="L98" s="9"/>
      <c r="M98" s="9"/>
      <c r="N98" s="9"/>
      <c r="O98" s="9"/>
      <c r="P98" s="278">
        <f t="shared" si="6"/>
        <v>60</v>
      </c>
      <c r="Q98" s="276" t="str">
        <f t="shared" si="5"/>
        <v/>
      </c>
      <c r="R98" s="9"/>
      <c r="S98" s="9"/>
      <c r="U98" s="367"/>
      <c r="V98" s="9"/>
      <c r="W98" s="37"/>
      <c r="AS98" s="9"/>
      <c r="AT98" s="9"/>
      <c r="AU98" s="426"/>
      <c r="AW98" s="9"/>
      <c r="AX98" s="470"/>
      <c r="BG98" s="373"/>
      <c r="BH98" s="373"/>
      <c r="BI98" s="9"/>
      <c r="BJ98" s="9"/>
      <c r="CJ98"/>
      <c r="CK98"/>
    </row>
    <row r="99" spans="1:89">
      <c r="A99" s="9">
        <v>1006</v>
      </c>
      <c r="B99" s="9">
        <v>7.1</v>
      </c>
      <c r="C99" s="9">
        <v>292</v>
      </c>
      <c r="D99" s="9">
        <v>0</v>
      </c>
      <c r="E99" s="9">
        <v>0</v>
      </c>
      <c r="F99" s="9">
        <v>384.81</v>
      </c>
      <c r="G99" s="9">
        <v>0</v>
      </c>
      <c r="H99" s="9">
        <v>0</v>
      </c>
      <c r="I99" s="9">
        <v>7.1</v>
      </c>
      <c r="J99" s="9">
        <v>82</v>
      </c>
      <c r="K99" s="158">
        <v>6.25E-2</v>
      </c>
      <c r="L99" s="9"/>
      <c r="M99" s="9"/>
      <c r="N99" s="9"/>
      <c r="O99" s="9"/>
      <c r="P99" s="278">
        <f t="shared" si="6"/>
        <v>60</v>
      </c>
      <c r="Q99" s="276" t="str">
        <f t="shared" si="5"/>
        <v/>
      </c>
      <c r="R99" s="9"/>
      <c r="S99" s="9"/>
      <c r="U99" s="367"/>
      <c r="V99" s="9"/>
      <c r="W99" s="37"/>
      <c r="AS99" s="9"/>
      <c r="AT99" s="9"/>
      <c r="AU99" s="426"/>
      <c r="AW99" s="9"/>
      <c r="AX99" s="470"/>
      <c r="BG99" s="373"/>
      <c r="BH99" s="373"/>
      <c r="BI99" s="9"/>
      <c r="BJ99" s="9"/>
      <c r="CJ99"/>
      <c r="CK99"/>
    </row>
    <row r="100" spans="1:89">
      <c r="A100" s="9">
        <v>1006</v>
      </c>
      <c r="B100" s="9">
        <v>7.1</v>
      </c>
      <c r="C100" s="9">
        <v>292</v>
      </c>
      <c r="D100" s="9">
        <v>0</v>
      </c>
      <c r="E100" s="9">
        <v>0</v>
      </c>
      <c r="F100" s="9">
        <v>384.81</v>
      </c>
      <c r="G100" s="9">
        <v>0</v>
      </c>
      <c r="H100" s="9">
        <v>0</v>
      </c>
      <c r="I100" s="9">
        <v>7.1</v>
      </c>
      <c r="J100" s="9">
        <v>82</v>
      </c>
      <c r="K100" s="158">
        <v>6.31944444444444E-2</v>
      </c>
      <c r="L100" s="9"/>
      <c r="M100" s="9"/>
      <c r="N100" s="9"/>
      <c r="O100" s="9"/>
      <c r="P100" s="278">
        <f t="shared" si="6"/>
        <v>60</v>
      </c>
      <c r="Q100" s="276" t="str">
        <f t="shared" si="5"/>
        <v/>
      </c>
      <c r="R100" s="9"/>
      <c r="S100" s="9"/>
      <c r="U100" s="367"/>
      <c r="V100" s="9"/>
      <c r="W100" s="37"/>
      <c r="AS100" s="9"/>
      <c r="AT100" s="9"/>
      <c r="AU100" s="426"/>
      <c r="AW100" s="9"/>
      <c r="AX100" s="470"/>
      <c r="BG100" s="373"/>
      <c r="BH100" s="373"/>
      <c r="BI100" s="9"/>
      <c r="BJ100" s="9"/>
      <c r="CJ100"/>
      <c r="CK100"/>
    </row>
    <row r="101" spans="1:89">
      <c r="A101" s="9">
        <v>1006</v>
      </c>
      <c r="B101" s="9">
        <v>7.1</v>
      </c>
      <c r="C101" s="9">
        <v>292</v>
      </c>
      <c r="D101" s="9">
        <v>0</v>
      </c>
      <c r="E101" s="9">
        <v>0</v>
      </c>
      <c r="F101" s="9">
        <v>384.81</v>
      </c>
      <c r="G101" s="9">
        <v>0</v>
      </c>
      <c r="H101" s="9">
        <v>0</v>
      </c>
      <c r="I101" s="9">
        <v>7.1</v>
      </c>
      <c r="J101" s="9">
        <v>82</v>
      </c>
      <c r="K101" s="158">
        <v>6.3888888888888898E-2</v>
      </c>
      <c r="L101" s="9"/>
      <c r="M101" s="9"/>
      <c r="N101" s="9"/>
      <c r="O101" s="9"/>
      <c r="P101" s="278">
        <f t="shared" si="6"/>
        <v>60</v>
      </c>
      <c r="Q101" s="276" t="str">
        <f t="shared" si="5"/>
        <v/>
      </c>
      <c r="R101" s="9"/>
      <c r="S101" s="9"/>
      <c r="U101" s="367"/>
      <c r="V101" s="9"/>
      <c r="W101" s="37"/>
      <c r="AS101" s="9"/>
      <c r="AT101" s="9"/>
      <c r="AU101" s="426"/>
      <c r="AW101" s="9"/>
      <c r="AX101" s="470"/>
      <c r="BG101" s="373"/>
      <c r="BH101" s="373"/>
      <c r="BI101" s="9"/>
      <c r="BJ101" s="9"/>
      <c r="CJ101"/>
      <c r="CK101"/>
    </row>
    <row r="102" spans="1:89">
      <c r="A102" s="9">
        <v>1006</v>
      </c>
      <c r="B102" s="9">
        <v>7.1</v>
      </c>
      <c r="C102" s="9">
        <v>270</v>
      </c>
      <c r="D102" s="9">
        <v>0</v>
      </c>
      <c r="E102" s="9">
        <v>2.4</v>
      </c>
      <c r="F102" s="9">
        <v>384.81</v>
      </c>
      <c r="G102" s="9">
        <v>0</v>
      </c>
      <c r="H102" s="9">
        <v>0</v>
      </c>
      <c r="I102" s="9">
        <v>7.1</v>
      </c>
      <c r="J102" s="9">
        <v>82</v>
      </c>
      <c r="K102" s="158">
        <v>6.4583333333333298E-2</v>
      </c>
      <c r="L102" s="9"/>
      <c r="M102" s="9"/>
      <c r="N102" s="9"/>
      <c r="O102" s="9"/>
      <c r="P102" s="278">
        <f t="shared" si="6"/>
        <v>60</v>
      </c>
      <c r="Q102" s="276" t="str">
        <f t="shared" si="5"/>
        <v/>
      </c>
      <c r="R102" s="9"/>
      <c r="S102" s="9"/>
      <c r="U102" s="367"/>
      <c r="V102" s="9"/>
      <c r="W102" s="37"/>
      <c r="AS102" s="9"/>
      <c r="AT102" s="9"/>
      <c r="AU102" s="426"/>
      <c r="AW102" s="9"/>
      <c r="AX102" s="470"/>
      <c r="BG102" s="373"/>
      <c r="BH102" s="373"/>
      <c r="BI102" s="9"/>
      <c r="BJ102" s="9"/>
      <c r="CJ102"/>
      <c r="CK102"/>
    </row>
    <row r="103" spans="1:89">
      <c r="A103" s="9">
        <v>1006</v>
      </c>
      <c r="B103" s="9">
        <v>7.1</v>
      </c>
      <c r="C103" s="9">
        <v>270</v>
      </c>
      <c r="D103" s="9">
        <v>0</v>
      </c>
      <c r="E103" s="9">
        <v>0</v>
      </c>
      <c r="F103" s="9">
        <v>384.81</v>
      </c>
      <c r="G103" s="9">
        <v>0</v>
      </c>
      <c r="H103" s="9">
        <v>0</v>
      </c>
      <c r="I103" s="9">
        <v>7.1</v>
      </c>
      <c r="J103" s="9">
        <v>82</v>
      </c>
      <c r="K103" s="158">
        <v>6.5277777777777796E-2</v>
      </c>
      <c r="L103" s="9"/>
      <c r="M103" s="9"/>
      <c r="N103" s="9"/>
      <c r="O103" s="9"/>
      <c r="P103" s="278">
        <f t="shared" si="6"/>
        <v>60</v>
      </c>
      <c r="Q103" s="276" t="str">
        <f t="shared" si="5"/>
        <v/>
      </c>
      <c r="R103" s="9"/>
      <c r="S103" s="9"/>
      <c r="U103" s="367"/>
      <c r="V103" s="9"/>
      <c r="W103" s="37"/>
      <c r="AS103" s="9"/>
      <c r="AT103" s="9"/>
      <c r="AU103" s="426"/>
      <c r="AW103" s="9"/>
      <c r="AX103" s="470"/>
      <c r="BG103" s="373"/>
      <c r="BH103" s="373"/>
      <c r="BI103" s="9"/>
      <c r="BJ103" s="9"/>
      <c r="CJ103"/>
      <c r="CK103"/>
    </row>
    <row r="104" spans="1:89">
      <c r="A104" s="9">
        <v>1006</v>
      </c>
      <c r="B104" s="9">
        <v>7.1</v>
      </c>
      <c r="C104" s="9">
        <v>270</v>
      </c>
      <c r="D104" s="9">
        <v>0</v>
      </c>
      <c r="E104" s="9">
        <v>0</v>
      </c>
      <c r="F104" s="9">
        <v>384.81</v>
      </c>
      <c r="G104" s="9">
        <v>0</v>
      </c>
      <c r="H104" s="9">
        <v>0</v>
      </c>
      <c r="I104" s="9">
        <v>7.1</v>
      </c>
      <c r="J104" s="9">
        <v>82</v>
      </c>
      <c r="K104" s="158">
        <v>6.5972222222222196E-2</v>
      </c>
      <c r="L104" s="9"/>
      <c r="M104" s="9"/>
      <c r="N104" s="9"/>
      <c r="O104" s="9"/>
      <c r="P104" s="278">
        <f t="shared" si="6"/>
        <v>60</v>
      </c>
      <c r="Q104" s="276" t="str">
        <f t="shared" si="5"/>
        <v/>
      </c>
      <c r="R104" s="9"/>
      <c r="S104" s="9"/>
      <c r="U104" s="367"/>
      <c r="V104" s="9"/>
      <c r="W104" s="37"/>
      <c r="X104" s="18"/>
      <c r="AS104" s="9"/>
      <c r="AT104" s="9"/>
      <c r="AU104" s="426"/>
      <c r="AW104" s="9"/>
      <c r="AX104" s="470"/>
      <c r="BG104" s="373"/>
      <c r="BH104" s="373"/>
      <c r="BI104" s="9"/>
      <c r="BJ104" s="9"/>
      <c r="CJ104"/>
      <c r="CK104"/>
    </row>
    <row r="105" spans="1:89">
      <c r="A105" s="9">
        <v>1006</v>
      </c>
      <c r="B105" s="9">
        <v>7</v>
      </c>
      <c r="C105" s="9">
        <v>270</v>
      </c>
      <c r="D105" s="9">
        <v>0</v>
      </c>
      <c r="E105" s="9">
        <v>0</v>
      </c>
      <c r="F105" s="9">
        <v>384.81</v>
      </c>
      <c r="G105" s="9">
        <v>0</v>
      </c>
      <c r="H105" s="9">
        <v>0</v>
      </c>
      <c r="I105" s="9">
        <v>7</v>
      </c>
      <c r="J105" s="9">
        <v>82</v>
      </c>
      <c r="K105" s="158">
        <v>6.6666666666666693E-2</v>
      </c>
      <c r="L105" s="9"/>
      <c r="M105" s="9"/>
      <c r="N105" s="9"/>
      <c r="O105" s="9"/>
      <c r="P105" s="278">
        <f t="shared" si="6"/>
        <v>60</v>
      </c>
      <c r="Q105" s="276" t="str">
        <f t="shared" si="5"/>
        <v/>
      </c>
      <c r="R105" s="9"/>
      <c r="S105" s="9"/>
      <c r="U105" s="367"/>
      <c r="V105" s="9"/>
      <c r="W105" s="37"/>
      <c r="X105" s="18"/>
      <c r="AS105" s="9"/>
      <c r="AT105" s="9"/>
      <c r="AU105" s="426"/>
      <c r="AW105" s="9"/>
      <c r="AX105" s="470"/>
      <c r="BG105" s="373"/>
      <c r="BH105" s="373"/>
      <c r="BI105" s="9"/>
      <c r="BJ105" s="9"/>
      <c r="CJ105"/>
      <c r="CK105"/>
    </row>
    <row r="106" spans="1:89">
      <c r="A106" s="9">
        <v>1006</v>
      </c>
      <c r="B106" s="9">
        <v>7</v>
      </c>
      <c r="C106" s="9">
        <v>270</v>
      </c>
      <c r="D106" s="9">
        <v>0</v>
      </c>
      <c r="E106" s="9">
        <v>0</v>
      </c>
      <c r="F106" s="9">
        <v>384.81</v>
      </c>
      <c r="G106" s="9">
        <v>0</v>
      </c>
      <c r="H106" s="9">
        <v>0</v>
      </c>
      <c r="I106" s="9">
        <v>7</v>
      </c>
      <c r="J106" s="9">
        <v>82</v>
      </c>
      <c r="K106" s="158">
        <v>6.7361111111111094E-2</v>
      </c>
      <c r="L106" s="9"/>
      <c r="M106" s="9"/>
      <c r="N106" s="9"/>
      <c r="O106" s="9"/>
      <c r="P106" s="278">
        <f t="shared" si="6"/>
        <v>60</v>
      </c>
      <c r="Q106" s="276" t="str">
        <f t="shared" si="5"/>
        <v/>
      </c>
      <c r="R106" s="9"/>
      <c r="S106" s="9"/>
      <c r="U106" s="367"/>
      <c r="V106" s="9"/>
      <c r="W106" s="37"/>
      <c r="AS106" s="9"/>
      <c r="AT106" s="9"/>
      <c r="AU106" s="426"/>
      <c r="AW106" s="9"/>
      <c r="AX106" s="470"/>
      <c r="BG106" s="373"/>
      <c r="BH106" s="373"/>
      <c r="BI106" s="9"/>
      <c r="BJ106" s="9"/>
      <c r="CJ106"/>
      <c r="CK106"/>
    </row>
    <row r="107" spans="1:89">
      <c r="A107" s="9">
        <v>1006</v>
      </c>
      <c r="B107" s="9">
        <v>7</v>
      </c>
      <c r="C107" s="9">
        <v>270</v>
      </c>
      <c r="D107" s="9">
        <v>0</v>
      </c>
      <c r="E107" s="9">
        <v>0</v>
      </c>
      <c r="F107" s="9">
        <v>384.81</v>
      </c>
      <c r="G107" s="9">
        <v>0</v>
      </c>
      <c r="H107" s="9">
        <v>0</v>
      </c>
      <c r="I107" s="9">
        <v>7</v>
      </c>
      <c r="J107" s="9">
        <v>82</v>
      </c>
      <c r="K107" s="158">
        <v>6.8055555555555605E-2</v>
      </c>
      <c r="L107" s="9"/>
      <c r="M107" s="9"/>
      <c r="N107" s="9"/>
      <c r="O107" s="9"/>
      <c r="P107" s="278">
        <f t="shared" si="6"/>
        <v>60</v>
      </c>
      <c r="Q107" s="276" t="str">
        <f t="shared" si="5"/>
        <v/>
      </c>
      <c r="R107" s="9"/>
      <c r="S107" s="9"/>
      <c r="U107" s="367"/>
      <c r="V107" s="9"/>
      <c r="W107" s="37"/>
      <c r="AS107" s="9"/>
      <c r="AT107" s="9"/>
      <c r="AU107" s="426"/>
      <c r="AW107" s="9"/>
      <c r="AX107" s="470"/>
      <c r="BG107" s="373"/>
      <c r="BH107" s="373"/>
      <c r="BI107" s="9"/>
      <c r="BJ107" s="9"/>
      <c r="CJ107"/>
      <c r="CK107"/>
    </row>
    <row r="108" spans="1:89">
      <c r="A108" s="9">
        <v>1006</v>
      </c>
      <c r="B108" s="9">
        <v>7</v>
      </c>
      <c r="C108" s="9">
        <v>270</v>
      </c>
      <c r="D108" s="9">
        <v>0</v>
      </c>
      <c r="E108" s="9">
        <v>0</v>
      </c>
      <c r="F108" s="9">
        <v>384.81</v>
      </c>
      <c r="G108" s="9">
        <v>0</v>
      </c>
      <c r="H108" s="9">
        <v>0</v>
      </c>
      <c r="I108" s="9">
        <v>7</v>
      </c>
      <c r="J108" s="9">
        <v>82</v>
      </c>
      <c r="K108" s="158">
        <v>6.8750000000000006E-2</v>
      </c>
      <c r="L108" s="9"/>
      <c r="M108" s="9"/>
      <c r="N108" s="9"/>
      <c r="O108" s="9"/>
      <c r="P108" s="278">
        <f t="shared" si="6"/>
        <v>60</v>
      </c>
      <c r="Q108" s="276" t="str">
        <f t="shared" si="5"/>
        <v/>
      </c>
      <c r="R108" s="9"/>
      <c r="S108" s="9"/>
      <c r="U108" s="367"/>
      <c r="V108" s="9"/>
      <c r="W108" s="37"/>
      <c r="AS108" s="9"/>
      <c r="AT108" s="9"/>
      <c r="AU108" s="426"/>
      <c r="AW108" s="9"/>
      <c r="AX108" s="470"/>
      <c r="BG108" s="373"/>
      <c r="BH108" s="373"/>
      <c r="BI108" s="9"/>
      <c r="BJ108" s="9"/>
      <c r="CJ108"/>
      <c r="CK108"/>
    </row>
    <row r="109" spans="1:89">
      <c r="A109" s="9">
        <v>1006</v>
      </c>
      <c r="B109" s="9">
        <v>6.9</v>
      </c>
      <c r="C109" s="9">
        <v>292</v>
      </c>
      <c r="D109" s="9">
        <v>0</v>
      </c>
      <c r="E109" s="9">
        <v>1.2</v>
      </c>
      <c r="F109" s="9">
        <v>384.81</v>
      </c>
      <c r="G109" s="9">
        <v>0</v>
      </c>
      <c r="H109" s="9">
        <v>0</v>
      </c>
      <c r="I109" s="9">
        <v>6.9</v>
      </c>
      <c r="J109" s="9">
        <v>82</v>
      </c>
      <c r="K109" s="158">
        <v>6.9444444444444406E-2</v>
      </c>
      <c r="L109" s="9"/>
      <c r="M109" s="9"/>
      <c r="N109" s="9"/>
      <c r="O109" s="9"/>
      <c r="P109" s="278">
        <f t="shared" si="6"/>
        <v>60</v>
      </c>
      <c r="Q109" s="276" t="str">
        <f t="shared" si="5"/>
        <v/>
      </c>
      <c r="R109" s="9"/>
      <c r="S109" s="9"/>
      <c r="U109" s="367"/>
      <c r="V109" s="9"/>
      <c r="W109" s="37"/>
      <c r="AS109" s="9"/>
      <c r="AT109" s="9"/>
      <c r="AU109" s="426"/>
      <c r="AW109" s="9"/>
      <c r="AX109" s="470"/>
      <c r="BG109" s="373"/>
      <c r="BH109" s="373"/>
      <c r="BI109" s="9"/>
      <c r="BJ109" s="9"/>
      <c r="CJ109"/>
      <c r="CK109"/>
    </row>
    <row r="110" spans="1:89">
      <c r="A110" s="9">
        <v>1006</v>
      </c>
      <c r="B110" s="9">
        <v>6.9</v>
      </c>
      <c r="C110" s="9">
        <v>292</v>
      </c>
      <c r="D110" s="9">
        <v>0</v>
      </c>
      <c r="E110" s="9">
        <v>3.6</v>
      </c>
      <c r="F110" s="9">
        <v>384.81</v>
      </c>
      <c r="G110" s="9">
        <v>0</v>
      </c>
      <c r="H110" s="9">
        <v>0</v>
      </c>
      <c r="I110" s="9">
        <v>6.9</v>
      </c>
      <c r="J110" s="9">
        <v>82</v>
      </c>
      <c r="K110" s="158">
        <v>7.0138888888888903E-2</v>
      </c>
      <c r="L110" s="9"/>
      <c r="M110" s="9"/>
      <c r="N110" s="9"/>
      <c r="O110" s="9"/>
      <c r="P110" s="278">
        <f t="shared" si="6"/>
        <v>60</v>
      </c>
      <c r="Q110" s="276" t="str">
        <f t="shared" si="5"/>
        <v/>
      </c>
      <c r="R110" s="9"/>
      <c r="S110" s="9"/>
      <c r="U110" s="367"/>
      <c r="V110" s="9"/>
      <c r="W110" s="37"/>
      <c r="AS110" s="9"/>
      <c r="AT110" s="9"/>
      <c r="AU110" s="426"/>
      <c r="AW110" s="9"/>
      <c r="AX110" s="470"/>
      <c r="BG110" s="373"/>
      <c r="BH110" s="373"/>
      <c r="BI110" s="9"/>
      <c r="BJ110" s="9"/>
      <c r="CJ110"/>
      <c r="CK110"/>
    </row>
    <row r="111" spans="1:89">
      <c r="A111" s="9">
        <v>1006</v>
      </c>
      <c r="B111" s="9">
        <v>6.9</v>
      </c>
      <c r="C111" s="9">
        <v>292</v>
      </c>
      <c r="D111" s="9">
        <v>0</v>
      </c>
      <c r="E111" s="9">
        <v>0.8</v>
      </c>
      <c r="F111" s="9">
        <v>384.81</v>
      </c>
      <c r="G111" s="9">
        <v>0</v>
      </c>
      <c r="H111" s="9">
        <v>0</v>
      </c>
      <c r="I111" s="9">
        <v>6.9</v>
      </c>
      <c r="J111" s="9">
        <v>82</v>
      </c>
      <c r="K111" s="158">
        <v>7.0833333333333304E-2</v>
      </c>
      <c r="L111" s="9"/>
      <c r="M111" s="9"/>
      <c r="N111" s="9"/>
      <c r="O111" s="9"/>
      <c r="P111" s="278">
        <f t="shared" si="6"/>
        <v>60</v>
      </c>
      <c r="Q111" s="276" t="str">
        <f t="shared" si="5"/>
        <v/>
      </c>
      <c r="R111" s="9"/>
      <c r="S111" s="9"/>
      <c r="U111" s="367"/>
      <c r="V111" s="9"/>
      <c r="W111" s="37"/>
      <c r="AS111" s="9"/>
      <c r="AT111" s="9"/>
      <c r="AU111" s="426"/>
      <c r="AW111" s="9"/>
      <c r="AX111" s="470"/>
      <c r="BG111" s="373"/>
      <c r="BH111" s="373"/>
      <c r="BI111" s="9"/>
      <c r="BJ111" s="9"/>
      <c r="CJ111"/>
      <c r="CK111"/>
    </row>
    <row r="112" spans="1:89">
      <c r="A112" s="9">
        <v>1006</v>
      </c>
      <c r="B112" s="9">
        <v>6.2479924972730227</v>
      </c>
      <c r="C112" s="9">
        <v>292</v>
      </c>
      <c r="D112" s="9">
        <v>5.2</v>
      </c>
      <c r="E112" s="9">
        <v>1.2</v>
      </c>
      <c r="F112" s="9">
        <v>384.81</v>
      </c>
      <c r="G112" s="9">
        <v>0</v>
      </c>
      <c r="H112" s="9">
        <v>0</v>
      </c>
      <c r="I112" s="9">
        <v>6.9</v>
      </c>
      <c r="J112" s="9">
        <v>82</v>
      </c>
      <c r="K112" s="158">
        <v>7.1527777777777801E-2</v>
      </c>
      <c r="L112" s="9"/>
      <c r="M112" s="9"/>
      <c r="N112" s="9"/>
      <c r="O112" s="9"/>
      <c r="P112" s="278" t="str">
        <f t="shared" si="6"/>
        <v/>
      </c>
      <c r="Q112" s="276" t="str">
        <f t="shared" si="5"/>
        <v/>
      </c>
      <c r="R112" s="9"/>
      <c r="S112" s="9"/>
      <c r="U112" s="367"/>
      <c r="V112" s="9"/>
      <c r="W112" s="37"/>
      <c r="AS112" s="9"/>
      <c r="AT112" s="9"/>
      <c r="AU112" s="426"/>
      <c r="AW112" s="9"/>
      <c r="AX112" s="470"/>
      <c r="BG112" s="373"/>
      <c r="BH112" s="373"/>
      <c r="BI112" s="9"/>
      <c r="BJ112" s="9"/>
      <c r="CJ112"/>
      <c r="CK112"/>
    </row>
    <row r="113" spans="1:89">
      <c r="A113" s="9">
        <v>1006</v>
      </c>
      <c r="B113" s="9">
        <v>6.9</v>
      </c>
      <c r="C113" s="9">
        <v>292</v>
      </c>
      <c r="D113" s="9">
        <v>0</v>
      </c>
      <c r="E113" s="9">
        <v>0.8</v>
      </c>
      <c r="F113" s="9">
        <v>384.81</v>
      </c>
      <c r="G113" s="9">
        <v>0</v>
      </c>
      <c r="H113" s="9">
        <v>0</v>
      </c>
      <c r="I113" s="9">
        <v>6.9</v>
      </c>
      <c r="J113" s="9">
        <v>82</v>
      </c>
      <c r="K113" s="158">
        <v>7.2222222222222202E-2</v>
      </c>
      <c r="L113" s="9"/>
      <c r="M113" s="9"/>
      <c r="N113" s="9"/>
      <c r="O113" s="9"/>
      <c r="P113" s="278">
        <f t="shared" si="6"/>
        <v>60</v>
      </c>
      <c r="Q113" s="276" t="str">
        <f t="shared" si="5"/>
        <v/>
      </c>
      <c r="R113" s="9"/>
      <c r="S113" s="9"/>
      <c r="U113" s="367"/>
      <c r="V113" s="9"/>
      <c r="W113" s="37"/>
      <c r="AS113" s="9"/>
      <c r="AT113" s="9"/>
      <c r="AU113" s="426"/>
      <c r="AW113" s="9"/>
      <c r="AX113" s="470"/>
      <c r="BG113" s="373"/>
      <c r="BH113" s="373"/>
      <c r="BI113" s="9"/>
      <c r="BJ113" s="9"/>
      <c r="CJ113"/>
      <c r="CK113"/>
    </row>
    <row r="114" spans="1:89">
      <c r="A114" s="9">
        <v>1006</v>
      </c>
      <c r="B114" s="9">
        <v>5.9876628560188667</v>
      </c>
      <c r="C114" s="9">
        <v>315</v>
      </c>
      <c r="D114" s="9">
        <v>6</v>
      </c>
      <c r="E114" s="9">
        <v>6.4</v>
      </c>
      <c r="F114" s="9">
        <v>384.81</v>
      </c>
      <c r="G114" s="9">
        <v>0</v>
      </c>
      <c r="H114" s="9">
        <v>0</v>
      </c>
      <c r="I114" s="9">
        <v>6.9</v>
      </c>
      <c r="J114" s="9">
        <v>82</v>
      </c>
      <c r="K114" s="158">
        <v>7.2916666666666699E-2</v>
      </c>
      <c r="L114" s="9"/>
      <c r="M114" s="9"/>
      <c r="N114" s="9"/>
      <c r="O114" s="9"/>
      <c r="P114" s="278" t="str">
        <f t="shared" si="6"/>
        <v/>
      </c>
      <c r="Q114" s="276" t="str">
        <f t="shared" si="5"/>
        <v/>
      </c>
      <c r="R114" s="9"/>
      <c r="S114" s="9"/>
      <c r="U114" s="367"/>
      <c r="V114" s="9"/>
      <c r="W114" s="37"/>
      <c r="AS114" s="9"/>
      <c r="AT114" s="9"/>
      <c r="AU114" s="426"/>
      <c r="AW114" s="9"/>
      <c r="AX114" s="470"/>
      <c r="BG114" s="373"/>
      <c r="BH114" s="373"/>
      <c r="BI114" s="9"/>
      <c r="BJ114" s="9"/>
      <c r="CJ114"/>
      <c r="CK114"/>
    </row>
    <row r="115" spans="1:89">
      <c r="A115" s="9">
        <v>1006</v>
      </c>
      <c r="B115" s="9">
        <v>6.5293080000000003</v>
      </c>
      <c r="C115" s="9">
        <v>337</v>
      </c>
      <c r="D115" s="9">
        <v>2.8</v>
      </c>
      <c r="E115" s="9">
        <v>1.6</v>
      </c>
      <c r="F115" s="9">
        <v>384.81</v>
      </c>
      <c r="G115" s="9">
        <v>0</v>
      </c>
      <c r="H115" s="9">
        <v>0</v>
      </c>
      <c r="I115" s="9">
        <v>6.9</v>
      </c>
      <c r="J115" s="9">
        <v>82</v>
      </c>
      <c r="K115" s="158">
        <v>7.3611111111111099E-2</v>
      </c>
      <c r="L115" s="9"/>
      <c r="M115" s="9"/>
      <c r="N115" s="9"/>
      <c r="O115" s="9"/>
      <c r="P115" s="278" t="str">
        <f t="shared" si="6"/>
        <v/>
      </c>
      <c r="Q115" s="276" t="str">
        <f t="shared" si="5"/>
        <v/>
      </c>
      <c r="R115" s="9"/>
      <c r="S115" s="9"/>
      <c r="U115" s="367"/>
      <c r="V115" s="9"/>
      <c r="W115" s="37"/>
      <c r="AS115" s="9"/>
      <c r="AT115" s="9"/>
      <c r="AU115" s="426"/>
      <c r="AW115" s="9"/>
      <c r="AX115" s="470"/>
      <c r="BG115" s="373"/>
      <c r="BH115" s="373"/>
      <c r="BI115" s="9"/>
      <c r="BJ115" s="9"/>
      <c r="CJ115"/>
      <c r="CK115"/>
    </row>
    <row r="116" spans="1:89">
      <c r="A116" s="9">
        <v>1006</v>
      </c>
      <c r="B116" s="9">
        <v>6.8</v>
      </c>
      <c r="C116" s="9">
        <v>337</v>
      </c>
      <c r="D116" s="9">
        <v>0</v>
      </c>
      <c r="E116" s="9">
        <v>1.2</v>
      </c>
      <c r="F116" s="9">
        <v>384.81</v>
      </c>
      <c r="G116" s="9">
        <v>0</v>
      </c>
      <c r="H116" s="9">
        <v>0</v>
      </c>
      <c r="I116" s="9">
        <v>6.8</v>
      </c>
      <c r="J116" s="9">
        <v>82</v>
      </c>
      <c r="K116" s="158">
        <v>7.4305555555555597E-2</v>
      </c>
      <c r="L116" s="9"/>
      <c r="M116" s="9"/>
      <c r="N116" s="9"/>
      <c r="O116" s="9"/>
      <c r="P116" s="278">
        <f t="shared" si="6"/>
        <v>60</v>
      </c>
      <c r="Q116" s="276" t="str">
        <f t="shared" si="5"/>
        <v/>
      </c>
      <c r="R116" s="9"/>
      <c r="S116" s="9"/>
      <c r="U116" s="367"/>
      <c r="V116" s="9"/>
      <c r="W116" s="37"/>
      <c r="AS116" s="9"/>
      <c r="AT116" s="9"/>
      <c r="AU116" s="426"/>
      <c r="AW116" s="9"/>
      <c r="AX116" s="470"/>
      <c r="BG116" s="373"/>
      <c r="BH116" s="373"/>
      <c r="BI116" s="9"/>
      <c r="BJ116" s="9"/>
      <c r="CJ116"/>
      <c r="CK116"/>
    </row>
    <row r="117" spans="1:89">
      <c r="A117" s="9">
        <v>1006</v>
      </c>
      <c r="B117" s="9">
        <v>6.3677440000000001</v>
      </c>
      <c r="C117" s="9">
        <v>337</v>
      </c>
      <c r="D117" s="9">
        <v>3.2</v>
      </c>
      <c r="E117" s="9">
        <v>0.4</v>
      </c>
      <c r="F117" s="9">
        <v>384.81</v>
      </c>
      <c r="G117" s="9">
        <v>0</v>
      </c>
      <c r="H117" s="9">
        <v>0</v>
      </c>
      <c r="I117" s="9">
        <v>6.8</v>
      </c>
      <c r="J117" s="9">
        <v>82</v>
      </c>
      <c r="K117" s="158">
        <v>7.4999999999999997E-2</v>
      </c>
      <c r="L117" s="9"/>
      <c r="M117" s="9"/>
      <c r="N117" s="9"/>
      <c r="O117" s="9"/>
      <c r="P117" s="278" t="str">
        <f t="shared" si="6"/>
        <v/>
      </c>
      <c r="Q117" s="276" t="str">
        <f t="shared" si="5"/>
        <v/>
      </c>
      <c r="R117" s="9"/>
      <c r="S117" s="9"/>
      <c r="U117" s="367"/>
      <c r="V117" s="9"/>
      <c r="W117" s="37"/>
      <c r="AS117" s="9"/>
      <c r="AT117" s="9"/>
      <c r="AU117" s="426"/>
      <c r="AW117" s="9"/>
      <c r="AX117" s="470"/>
      <c r="BG117" s="373"/>
      <c r="BH117" s="373"/>
      <c r="BI117" s="9"/>
      <c r="BJ117" s="9"/>
      <c r="CJ117"/>
      <c r="CK117"/>
    </row>
    <row r="118" spans="1:89">
      <c r="A118" s="9">
        <v>1006</v>
      </c>
      <c r="B118" s="9">
        <v>6.8</v>
      </c>
      <c r="C118" s="9">
        <v>337</v>
      </c>
      <c r="D118" s="9">
        <v>0</v>
      </c>
      <c r="E118" s="9">
        <v>1.6</v>
      </c>
      <c r="F118" s="9">
        <v>384.81</v>
      </c>
      <c r="G118" s="9">
        <v>0</v>
      </c>
      <c r="H118" s="9">
        <v>0</v>
      </c>
      <c r="I118" s="9">
        <v>6.8</v>
      </c>
      <c r="J118" s="9">
        <v>82</v>
      </c>
      <c r="K118" s="158">
        <v>7.5694444444444495E-2</v>
      </c>
      <c r="L118" s="9"/>
      <c r="M118" s="9"/>
      <c r="N118" s="9"/>
      <c r="O118" s="9"/>
      <c r="P118" s="278">
        <f t="shared" si="6"/>
        <v>60</v>
      </c>
      <c r="Q118" s="276" t="str">
        <f t="shared" si="5"/>
        <v/>
      </c>
      <c r="R118" s="9"/>
      <c r="S118" s="9"/>
      <c r="U118" s="367"/>
      <c r="V118" s="9"/>
      <c r="W118" s="37"/>
      <c r="AS118" s="9"/>
      <c r="AT118" s="9"/>
      <c r="AU118" s="426"/>
      <c r="AW118" s="9"/>
      <c r="AX118" s="470"/>
      <c r="BG118" s="373"/>
      <c r="BH118" s="373"/>
      <c r="BI118" s="9"/>
      <c r="BJ118" s="9"/>
      <c r="CJ118"/>
      <c r="CK118"/>
    </row>
    <row r="119" spans="1:89">
      <c r="A119" s="9">
        <v>1006</v>
      </c>
      <c r="B119" s="9">
        <v>6.8</v>
      </c>
      <c r="C119" s="9">
        <v>337</v>
      </c>
      <c r="D119" s="9">
        <v>0</v>
      </c>
      <c r="E119" s="9">
        <v>0</v>
      </c>
      <c r="F119" s="9">
        <v>384.81</v>
      </c>
      <c r="G119" s="9">
        <v>0</v>
      </c>
      <c r="H119" s="9">
        <v>0</v>
      </c>
      <c r="I119" s="9">
        <v>6.8</v>
      </c>
      <c r="J119" s="9">
        <v>82</v>
      </c>
      <c r="K119" s="158">
        <v>7.6388888888888895E-2</v>
      </c>
      <c r="L119" s="9"/>
      <c r="M119" s="9"/>
      <c r="N119" s="9"/>
      <c r="O119" s="9"/>
      <c r="P119" s="278">
        <f t="shared" si="6"/>
        <v>60</v>
      </c>
      <c r="Q119" s="276" t="str">
        <f t="shared" si="5"/>
        <v/>
      </c>
      <c r="R119" s="9"/>
      <c r="S119" s="9"/>
      <c r="U119" s="367"/>
      <c r="V119" s="9"/>
      <c r="W119" s="37"/>
      <c r="AS119" s="9"/>
      <c r="AT119" s="9"/>
      <c r="AU119" s="426"/>
      <c r="AW119" s="9"/>
      <c r="AX119" s="470"/>
      <c r="BG119" s="373"/>
      <c r="BH119" s="373"/>
      <c r="BI119" s="9"/>
      <c r="BJ119" s="9"/>
      <c r="CJ119"/>
      <c r="CK119"/>
    </row>
    <row r="120" spans="1:89">
      <c r="A120" s="9">
        <v>1006</v>
      </c>
      <c r="B120" s="9">
        <v>6.4217759999999995</v>
      </c>
      <c r="C120" s="9">
        <v>292</v>
      </c>
      <c r="D120" s="9">
        <v>2.8</v>
      </c>
      <c r="E120" s="9">
        <v>3.6</v>
      </c>
      <c r="F120" s="9">
        <v>384.81</v>
      </c>
      <c r="G120" s="9">
        <v>0</v>
      </c>
      <c r="H120" s="9">
        <v>0</v>
      </c>
      <c r="I120" s="9">
        <v>6.8</v>
      </c>
      <c r="J120" s="9">
        <v>82</v>
      </c>
      <c r="K120" s="158">
        <v>7.7083333333333295E-2</v>
      </c>
      <c r="L120" s="9"/>
      <c r="M120" s="9"/>
      <c r="N120" s="9"/>
      <c r="O120" s="9"/>
      <c r="P120" s="278" t="str">
        <f t="shared" si="6"/>
        <v/>
      </c>
      <c r="Q120" s="276" t="str">
        <f t="shared" si="5"/>
        <v/>
      </c>
      <c r="R120" s="9"/>
      <c r="S120" s="9"/>
      <c r="U120" s="367"/>
      <c r="V120" s="9"/>
      <c r="W120" s="37"/>
      <c r="AS120" s="9"/>
      <c r="AT120" s="9"/>
      <c r="AU120" s="426"/>
      <c r="AW120" s="9"/>
      <c r="AX120" s="470"/>
      <c r="BG120" s="373"/>
      <c r="BH120" s="373"/>
      <c r="BI120" s="9"/>
      <c r="BJ120" s="9"/>
      <c r="CJ120"/>
      <c r="CK120"/>
    </row>
    <row r="121" spans="1:89">
      <c r="A121" s="9">
        <v>1006</v>
      </c>
      <c r="B121" s="9">
        <v>6.4758079999999998</v>
      </c>
      <c r="C121" s="9">
        <v>292</v>
      </c>
      <c r="D121" s="9">
        <v>2.4</v>
      </c>
      <c r="E121" s="9">
        <v>2</v>
      </c>
      <c r="F121" s="9">
        <v>384.81</v>
      </c>
      <c r="G121" s="9">
        <v>0</v>
      </c>
      <c r="H121" s="9">
        <v>0</v>
      </c>
      <c r="I121" s="9">
        <v>6.8</v>
      </c>
      <c r="J121" s="9">
        <v>82</v>
      </c>
      <c r="K121" s="158">
        <v>7.7777777777777807E-2</v>
      </c>
      <c r="L121" s="9"/>
      <c r="M121" s="9"/>
      <c r="N121" s="9"/>
      <c r="O121" s="9"/>
      <c r="P121" s="278" t="str">
        <f t="shared" si="6"/>
        <v/>
      </c>
      <c r="Q121" s="276" t="str">
        <f t="shared" si="5"/>
        <v/>
      </c>
      <c r="R121" s="9"/>
      <c r="S121" s="9"/>
      <c r="U121" s="367"/>
      <c r="V121" s="9"/>
      <c r="W121" s="37"/>
      <c r="AS121" s="9"/>
      <c r="AT121" s="9"/>
      <c r="AU121" s="426"/>
      <c r="AW121" s="9"/>
      <c r="AX121" s="470"/>
      <c r="BG121" s="373"/>
      <c r="BH121" s="373"/>
      <c r="BI121" s="9"/>
      <c r="BJ121" s="9"/>
      <c r="CJ121"/>
      <c r="CK121"/>
    </row>
    <row r="122" spans="1:89">
      <c r="A122" s="9">
        <v>1006</v>
      </c>
      <c r="B122" s="9">
        <v>6.8</v>
      </c>
      <c r="C122" s="9">
        <v>292</v>
      </c>
      <c r="D122" s="9">
        <v>0</v>
      </c>
      <c r="E122" s="9">
        <v>0</v>
      </c>
      <c r="F122" s="9">
        <v>384.81</v>
      </c>
      <c r="G122" s="9">
        <v>0</v>
      </c>
      <c r="H122" s="9">
        <v>0</v>
      </c>
      <c r="I122" s="9">
        <v>6.8</v>
      </c>
      <c r="J122" s="9">
        <v>82</v>
      </c>
      <c r="K122" s="158">
        <v>7.8472222222222193E-2</v>
      </c>
      <c r="L122" s="9"/>
      <c r="M122" s="9"/>
      <c r="N122" s="9"/>
      <c r="O122" s="9"/>
      <c r="P122" s="278">
        <f t="shared" si="6"/>
        <v>60</v>
      </c>
      <c r="Q122" s="276" t="str">
        <f t="shared" si="5"/>
        <v/>
      </c>
      <c r="R122" s="9"/>
      <c r="S122" s="9"/>
      <c r="U122" s="367"/>
      <c r="V122" s="9"/>
      <c r="W122" s="37"/>
      <c r="AS122" s="9"/>
      <c r="AT122" s="9"/>
      <c r="AU122" s="426"/>
      <c r="AW122" s="9"/>
      <c r="AX122" s="470"/>
      <c r="BG122" s="373"/>
      <c r="BH122" s="373"/>
      <c r="BI122" s="9"/>
      <c r="BJ122" s="9"/>
      <c r="CJ122"/>
      <c r="CK122"/>
    </row>
    <row r="123" spans="1:89">
      <c r="A123" s="9">
        <v>1006</v>
      </c>
      <c r="B123" s="9">
        <v>6.7</v>
      </c>
      <c r="C123" s="9">
        <v>292</v>
      </c>
      <c r="D123" s="9">
        <v>0</v>
      </c>
      <c r="E123" s="9">
        <v>0</v>
      </c>
      <c r="F123" s="9">
        <v>384.81</v>
      </c>
      <c r="G123" s="9">
        <v>0</v>
      </c>
      <c r="H123" s="9">
        <v>0</v>
      </c>
      <c r="I123" s="9">
        <v>6.7</v>
      </c>
      <c r="J123" s="9">
        <v>82</v>
      </c>
      <c r="K123" s="158">
        <v>7.9166666666666705E-2</v>
      </c>
      <c r="L123" s="9"/>
      <c r="M123" s="9"/>
      <c r="N123" s="9"/>
      <c r="O123" s="9"/>
      <c r="P123" s="278">
        <f t="shared" si="6"/>
        <v>60</v>
      </c>
      <c r="Q123" s="276" t="str">
        <f t="shared" si="5"/>
        <v/>
      </c>
      <c r="R123" s="9"/>
      <c r="S123" s="9"/>
      <c r="U123" s="367"/>
      <c r="V123" s="9"/>
      <c r="W123" s="37"/>
      <c r="AS123" s="9"/>
      <c r="AT123" s="9"/>
      <c r="AU123" s="426"/>
      <c r="AW123" s="9"/>
      <c r="AX123" s="470"/>
      <c r="BG123" s="373"/>
      <c r="BH123" s="373"/>
      <c r="BI123" s="9"/>
      <c r="BJ123" s="9"/>
      <c r="CJ123"/>
      <c r="CK123"/>
    </row>
    <row r="124" spans="1:89">
      <c r="A124" s="9">
        <v>1006</v>
      </c>
      <c r="B124" s="9">
        <v>6.7</v>
      </c>
      <c r="C124" s="9">
        <v>292</v>
      </c>
      <c r="D124" s="9">
        <v>0</v>
      </c>
      <c r="E124" s="9">
        <v>0</v>
      </c>
      <c r="F124" s="9">
        <v>384.81</v>
      </c>
      <c r="G124" s="9">
        <v>0</v>
      </c>
      <c r="H124" s="9">
        <v>0</v>
      </c>
      <c r="I124" s="9">
        <v>6.7</v>
      </c>
      <c r="J124" s="9">
        <v>82</v>
      </c>
      <c r="K124" s="158">
        <v>7.9861111111111105E-2</v>
      </c>
      <c r="L124" s="9"/>
      <c r="M124" s="9"/>
      <c r="N124" s="9"/>
      <c r="O124" s="9"/>
      <c r="P124" s="278">
        <f t="shared" si="6"/>
        <v>60</v>
      </c>
      <c r="Q124" s="276" t="str">
        <f t="shared" si="5"/>
        <v/>
      </c>
      <c r="R124" s="9"/>
      <c r="S124" s="9"/>
      <c r="U124" s="367"/>
      <c r="V124" s="9"/>
      <c r="W124" s="37"/>
      <c r="AS124" s="9"/>
      <c r="AT124" s="9"/>
      <c r="AU124" s="426"/>
      <c r="AW124" s="9"/>
      <c r="AX124" s="470"/>
      <c r="BG124" s="373"/>
      <c r="BH124" s="373"/>
      <c r="BI124" s="9"/>
      <c r="BJ124" s="9"/>
      <c r="CJ124"/>
      <c r="CK124"/>
    </row>
    <row r="125" spans="1:89">
      <c r="A125" s="9">
        <v>1006</v>
      </c>
      <c r="B125" s="9">
        <v>6.7</v>
      </c>
      <c r="C125" s="9">
        <v>292</v>
      </c>
      <c r="D125" s="9">
        <v>0</v>
      </c>
      <c r="E125" s="9">
        <v>0</v>
      </c>
      <c r="F125" s="9">
        <v>384.81</v>
      </c>
      <c r="G125" s="9">
        <v>0</v>
      </c>
      <c r="H125" s="9">
        <v>0</v>
      </c>
      <c r="I125" s="9">
        <v>6.7</v>
      </c>
      <c r="J125" s="9">
        <v>82</v>
      </c>
      <c r="K125" s="158">
        <v>8.0555555555555602E-2</v>
      </c>
      <c r="L125" s="9"/>
      <c r="M125" s="9"/>
      <c r="N125" s="9"/>
      <c r="O125" s="9"/>
      <c r="P125" s="278">
        <f t="shared" si="6"/>
        <v>60</v>
      </c>
      <c r="Q125" s="276" t="str">
        <f t="shared" si="5"/>
        <v/>
      </c>
      <c r="R125" s="9"/>
      <c r="S125" s="9"/>
      <c r="U125" s="367"/>
      <c r="V125" s="9"/>
      <c r="W125" s="37"/>
      <c r="AS125" s="9"/>
      <c r="AT125" s="9"/>
      <c r="AU125" s="426"/>
      <c r="AW125" s="9"/>
      <c r="AX125" s="470"/>
      <c r="BG125" s="373"/>
      <c r="BH125" s="373"/>
      <c r="BI125" s="9"/>
      <c r="BJ125" s="9"/>
      <c r="CJ125"/>
      <c r="CK125"/>
    </row>
    <row r="126" spans="1:89">
      <c r="A126" s="9">
        <v>1006</v>
      </c>
      <c r="B126" s="9">
        <v>6.7</v>
      </c>
      <c r="C126" s="9">
        <v>292</v>
      </c>
      <c r="D126" s="9">
        <v>0</v>
      </c>
      <c r="E126" s="9">
        <v>0</v>
      </c>
      <c r="F126" s="9">
        <v>384.81</v>
      </c>
      <c r="G126" s="9">
        <v>0</v>
      </c>
      <c r="H126" s="9">
        <v>0</v>
      </c>
      <c r="I126" s="9">
        <v>6.7</v>
      </c>
      <c r="J126" s="9">
        <v>82</v>
      </c>
      <c r="K126" s="158">
        <v>8.1250000000000003E-2</v>
      </c>
      <c r="L126" s="9"/>
      <c r="M126" s="9"/>
      <c r="N126" s="9"/>
      <c r="O126" s="9"/>
      <c r="P126" s="278">
        <f t="shared" si="6"/>
        <v>60</v>
      </c>
      <c r="Q126" s="276" t="str">
        <f t="shared" si="5"/>
        <v/>
      </c>
      <c r="R126" s="9"/>
      <c r="S126" s="9"/>
      <c r="U126" s="367"/>
      <c r="V126" s="9"/>
      <c r="W126" s="37"/>
      <c r="AS126" s="9"/>
      <c r="AT126" s="9"/>
      <c r="AU126" s="426"/>
      <c r="AW126" s="9"/>
      <c r="AX126" s="470"/>
      <c r="BG126" s="373"/>
      <c r="BH126" s="373"/>
      <c r="BI126" s="9"/>
      <c r="BJ126" s="9"/>
      <c r="CJ126"/>
      <c r="CK126"/>
    </row>
    <row r="127" spans="1:89">
      <c r="A127" s="9">
        <v>1006</v>
      </c>
      <c r="B127" s="9">
        <v>6.7</v>
      </c>
      <c r="C127" s="9">
        <v>292</v>
      </c>
      <c r="D127" s="9">
        <v>0</v>
      </c>
      <c r="E127" s="9">
        <v>0</v>
      </c>
      <c r="F127" s="9">
        <v>384.81</v>
      </c>
      <c r="G127" s="9">
        <v>0</v>
      </c>
      <c r="H127" s="9">
        <v>0</v>
      </c>
      <c r="I127" s="9">
        <v>6.7</v>
      </c>
      <c r="J127" s="9">
        <v>81</v>
      </c>
      <c r="K127" s="158">
        <v>8.1944444444444403E-2</v>
      </c>
      <c r="L127" s="9"/>
      <c r="M127" s="9"/>
      <c r="N127" s="9"/>
      <c r="O127" s="9"/>
      <c r="P127" s="278">
        <f t="shared" si="6"/>
        <v>60</v>
      </c>
      <c r="Q127" s="276" t="str">
        <f t="shared" si="5"/>
        <v/>
      </c>
      <c r="R127" s="9"/>
      <c r="S127" s="9"/>
      <c r="U127" s="367"/>
      <c r="V127" s="9"/>
      <c r="W127" s="37"/>
      <c r="AS127" s="9"/>
      <c r="AT127" s="9"/>
      <c r="AU127" s="426"/>
      <c r="AW127" s="9"/>
      <c r="AX127" s="470"/>
      <c r="BG127" s="373"/>
      <c r="BH127" s="373"/>
      <c r="BI127" s="9"/>
      <c r="BJ127" s="9"/>
      <c r="CJ127"/>
      <c r="CK127"/>
    </row>
    <row r="128" spans="1:89">
      <c r="A128" s="9">
        <v>1005</v>
      </c>
      <c r="B128" s="9">
        <v>6.2040280000000001</v>
      </c>
      <c r="C128" s="9">
        <v>292</v>
      </c>
      <c r="D128" s="9">
        <v>3.6</v>
      </c>
      <c r="E128" s="9">
        <v>0</v>
      </c>
      <c r="F128" s="9">
        <v>384.81</v>
      </c>
      <c r="G128" s="9">
        <v>0</v>
      </c>
      <c r="H128" s="9">
        <v>0</v>
      </c>
      <c r="I128" s="9">
        <v>6.7</v>
      </c>
      <c r="J128" s="9">
        <v>81</v>
      </c>
      <c r="K128" s="158">
        <v>8.2638888888888901E-2</v>
      </c>
      <c r="L128" s="9"/>
      <c r="M128" s="9"/>
      <c r="N128" s="9"/>
      <c r="O128" s="9"/>
      <c r="P128" s="278" t="str">
        <f t="shared" si="6"/>
        <v/>
      </c>
      <c r="Q128" s="276" t="str">
        <f t="shared" si="5"/>
        <v/>
      </c>
      <c r="R128" s="9"/>
      <c r="S128" s="9"/>
      <c r="U128" s="367"/>
      <c r="V128" s="9"/>
      <c r="W128" s="37"/>
      <c r="AS128" s="9"/>
      <c r="AT128" s="9"/>
      <c r="AU128" s="426"/>
      <c r="AW128" s="9"/>
      <c r="AX128" s="470"/>
      <c r="BG128" s="373"/>
      <c r="BH128" s="373"/>
      <c r="BI128" s="9"/>
      <c r="BJ128" s="9"/>
      <c r="CJ128"/>
      <c r="CK128"/>
    </row>
    <row r="129" spans="1:89">
      <c r="A129" s="9">
        <v>1005</v>
      </c>
      <c r="B129" s="9">
        <v>6.6</v>
      </c>
      <c r="C129" s="9">
        <v>292</v>
      </c>
      <c r="D129" s="9">
        <v>0</v>
      </c>
      <c r="E129" s="9">
        <v>3.6</v>
      </c>
      <c r="F129" s="9">
        <v>384.81</v>
      </c>
      <c r="G129" s="9">
        <v>0</v>
      </c>
      <c r="H129" s="9">
        <v>0</v>
      </c>
      <c r="I129" s="9">
        <v>6.6</v>
      </c>
      <c r="J129" s="9">
        <v>81</v>
      </c>
      <c r="K129" s="158">
        <v>8.3333333333333301E-2</v>
      </c>
      <c r="L129" s="9"/>
      <c r="M129" s="9"/>
      <c r="N129" s="9"/>
      <c r="O129" s="9"/>
      <c r="P129" s="278">
        <f t="shared" si="6"/>
        <v>60</v>
      </c>
      <c r="Q129" s="276" t="str">
        <f t="shared" si="5"/>
        <v/>
      </c>
      <c r="R129" s="9"/>
      <c r="S129" s="9"/>
      <c r="U129" s="367"/>
      <c r="V129" s="9"/>
      <c r="W129" s="37"/>
      <c r="AS129" s="9"/>
      <c r="AT129" s="9"/>
      <c r="AU129" s="426"/>
      <c r="AW129" s="9"/>
      <c r="AX129" s="470"/>
      <c r="BG129" s="373"/>
      <c r="BH129" s="373"/>
      <c r="BI129" s="9"/>
      <c r="BJ129" s="9"/>
      <c r="CJ129"/>
      <c r="CK129"/>
    </row>
    <row r="130" spans="1:89">
      <c r="A130" s="9">
        <v>1005</v>
      </c>
      <c r="B130" s="9">
        <v>6.6</v>
      </c>
      <c r="C130" s="9">
        <v>292</v>
      </c>
      <c r="D130" s="9">
        <v>0</v>
      </c>
      <c r="E130" s="9">
        <v>0.4</v>
      </c>
      <c r="F130" s="9">
        <v>384.81</v>
      </c>
      <c r="G130" s="9">
        <v>0</v>
      </c>
      <c r="H130" s="9">
        <v>0</v>
      </c>
      <c r="I130" s="9">
        <v>6.6</v>
      </c>
      <c r="J130" s="9">
        <v>81</v>
      </c>
      <c r="K130" s="158">
        <v>8.4027777777777798E-2</v>
      </c>
      <c r="L130" s="9"/>
      <c r="M130" s="9"/>
      <c r="N130" s="9"/>
      <c r="O130" s="9"/>
      <c r="P130" s="278">
        <f t="shared" si="6"/>
        <v>60</v>
      </c>
      <c r="Q130" s="276" t="str">
        <f t="shared" si="5"/>
        <v/>
      </c>
      <c r="R130" s="9"/>
      <c r="S130" s="9"/>
      <c r="U130" s="367"/>
      <c r="V130" s="9"/>
      <c r="W130" s="37"/>
      <c r="AS130" s="9"/>
      <c r="AT130" s="9"/>
      <c r="AU130" s="426"/>
      <c r="AW130" s="9"/>
      <c r="AX130" s="470"/>
      <c r="BG130" s="373"/>
      <c r="BH130" s="373"/>
      <c r="BI130" s="9"/>
      <c r="BJ130" s="9"/>
      <c r="CJ130"/>
      <c r="CK130"/>
    </row>
    <row r="131" spans="1:89">
      <c r="A131" s="9">
        <v>1005</v>
      </c>
      <c r="B131" s="9">
        <v>6.6</v>
      </c>
      <c r="C131" s="9">
        <v>292</v>
      </c>
      <c r="D131" s="9">
        <v>0</v>
      </c>
      <c r="E131" s="9">
        <v>0.4</v>
      </c>
      <c r="F131" s="9">
        <v>384.81</v>
      </c>
      <c r="G131" s="9">
        <v>0</v>
      </c>
      <c r="H131" s="9">
        <v>0</v>
      </c>
      <c r="I131" s="9">
        <v>6.6</v>
      </c>
      <c r="J131" s="9">
        <v>81</v>
      </c>
      <c r="K131" s="158">
        <v>8.4722222222222199E-2</v>
      </c>
      <c r="L131" s="9"/>
      <c r="M131" s="9"/>
      <c r="N131" s="9"/>
      <c r="O131" s="9"/>
      <c r="P131" s="278">
        <f t="shared" si="6"/>
        <v>60</v>
      </c>
      <c r="Q131" s="276" t="str">
        <f t="shared" si="5"/>
        <v/>
      </c>
      <c r="R131" s="9"/>
      <c r="S131" s="9"/>
      <c r="U131" s="367"/>
      <c r="V131" s="9"/>
      <c r="W131" s="37"/>
      <c r="AS131" s="9"/>
      <c r="AT131" s="9"/>
      <c r="AU131" s="426"/>
      <c r="AW131" s="9"/>
      <c r="AX131" s="470"/>
      <c r="BG131" s="373"/>
      <c r="BH131" s="373"/>
      <c r="BI131" s="9"/>
      <c r="BJ131" s="9"/>
      <c r="CJ131"/>
      <c r="CK131"/>
    </row>
    <row r="132" spans="1:89">
      <c r="A132" s="9">
        <v>1005</v>
      </c>
      <c r="B132" s="9">
        <v>6.2067119999999996</v>
      </c>
      <c r="C132" s="9">
        <v>315</v>
      </c>
      <c r="D132" s="9">
        <v>2.8</v>
      </c>
      <c r="E132" s="9">
        <v>3.6</v>
      </c>
      <c r="F132" s="9">
        <v>384.81</v>
      </c>
      <c r="G132" s="9">
        <v>0</v>
      </c>
      <c r="H132" s="9">
        <v>0</v>
      </c>
      <c r="I132" s="9">
        <v>6.6</v>
      </c>
      <c r="J132" s="9">
        <v>81</v>
      </c>
      <c r="K132" s="158">
        <v>8.5416666666666696E-2</v>
      </c>
      <c r="L132" s="9"/>
      <c r="M132" s="9"/>
      <c r="N132" s="9"/>
      <c r="O132" s="9"/>
      <c r="P132" s="278" t="str">
        <f t="shared" si="6"/>
        <v/>
      </c>
      <c r="Q132" s="276" t="str">
        <f t="shared" si="5"/>
        <v/>
      </c>
      <c r="R132" s="9"/>
      <c r="S132" s="9"/>
      <c r="U132" s="367"/>
      <c r="V132" s="9"/>
      <c r="W132" s="37"/>
      <c r="AS132" s="9"/>
      <c r="AT132" s="9"/>
      <c r="AU132" s="426"/>
      <c r="AW132" s="9"/>
      <c r="AX132" s="470"/>
      <c r="BG132" s="373"/>
      <c r="BH132" s="373"/>
      <c r="BI132" s="9"/>
      <c r="BJ132" s="9"/>
      <c r="CJ132"/>
      <c r="CK132"/>
    </row>
    <row r="133" spans="1:89">
      <c r="A133" s="9">
        <v>1005</v>
      </c>
      <c r="B133" s="9">
        <v>6.3190799999999996</v>
      </c>
      <c r="C133" s="9">
        <v>315</v>
      </c>
      <c r="D133" s="9">
        <v>2</v>
      </c>
      <c r="E133" s="9">
        <v>0.4</v>
      </c>
      <c r="F133" s="9">
        <v>384.81</v>
      </c>
      <c r="G133" s="9">
        <v>0</v>
      </c>
      <c r="H133" s="9">
        <v>0</v>
      </c>
      <c r="I133" s="9">
        <v>6.6</v>
      </c>
      <c r="J133" s="9">
        <v>81</v>
      </c>
      <c r="K133" s="158">
        <v>8.6111111111111097E-2</v>
      </c>
      <c r="L133" s="9"/>
      <c r="M133" s="9"/>
      <c r="N133" s="9"/>
      <c r="O133" s="9"/>
      <c r="P133" s="278" t="str">
        <f t="shared" si="6"/>
        <v/>
      </c>
      <c r="Q133" s="276" t="str">
        <f t="shared" si="5"/>
        <v/>
      </c>
      <c r="R133" s="9"/>
      <c r="S133" s="9"/>
      <c r="U133" s="367"/>
      <c r="V133" s="9"/>
      <c r="W133" s="37"/>
      <c r="AS133" s="9"/>
      <c r="AT133" s="9"/>
      <c r="AU133" s="426"/>
      <c r="AW133" s="9"/>
      <c r="AX133" s="470"/>
      <c r="BG133" s="373"/>
      <c r="BH133" s="373"/>
      <c r="BI133" s="9"/>
      <c r="BJ133" s="9"/>
      <c r="CJ133"/>
      <c r="CK133"/>
    </row>
    <row r="134" spans="1:89">
      <c r="A134" s="9">
        <v>1005</v>
      </c>
      <c r="B134" s="9">
        <v>6.6</v>
      </c>
      <c r="C134" s="9">
        <v>315</v>
      </c>
      <c r="D134" s="9">
        <v>0</v>
      </c>
      <c r="E134" s="9">
        <v>0.4</v>
      </c>
      <c r="F134" s="9">
        <v>384.81</v>
      </c>
      <c r="G134" s="9">
        <v>0</v>
      </c>
      <c r="H134" s="9">
        <v>0</v>
      </c>
      <c r="I134" s="9">
        <v>6.6</v>
      </c>
      <c r="J134" s="9">
        <v>81</v>
      </c>
      <c r="K134" s="158">
        <v>8.6805555555555594E-2</v>
      </c>
      <c r="L134" s="9"/>
      <c r="M134" s="9"/>
      <c r="N134" s="9"/>
      <c r="O134" s="9"/>
      <c r="P134" s="278">
        <f t="shared" si="6"/>
        <v>60</v>
      </c>
      <c r="Q134" s="276" t="str">
        <f t="shared" si="5"/>
        <v/>
      </c>
      <c r="R134" s="9"/>
      <c r="S134" s="9"/>
      <c r="U134" s="367"/>
      <c r="V134" s="9"/>
      <c r="W134" s="37"/>
      <c r="AS134" s="9"/>
      <c r="AT134" s="9"/>
      <c r="AU134" s="426"/>
      <c r="AW134" s="9"/>
      <c r="AX134" s="470"/>
      <c r="BG134" s="373"/>
      <c r="BH134" s="373"/>
      <c r="BI134" s="9"/>
      <c r="BJ134" s="9"/>
      <c r="CJ134"/>
      <c r="CK134"/>
    </row>
    <row r="135" spans="1:89">
      <c r="A135" s="9">
        <v>1005</v>
      </c>
      <c r="B135" s="9">
        <v>6.6</v>
      </c>
      <c r="C135" s="9">
        <v>315</v>
      </c>
      <c r="D135" s="9">
        <v>0</v>
      </c>
      <c r="E135" s="9">
        <v>0</v>
      </c>
      <c r="F135" s="9">
        <v>384.81</v>
      </c>
      <c r="G135" s="9">
        <v>0</v>
      </c>
      <c r="H135" s="9">
        <v>0</v>
      </c>
      <c r="I135" s="9">
        <v>6.6</v>
      </c>
      <c r="J135" s="9">
        <v>81</v>
      </c>
      <c r="K135" s="158">
        <v>8.7499999999999994E-2</v>
      </c>
      <c r="L135" s="9"/>
      <c r="M135" s="9"/>
      <c r="N135" s="9"/>
      <c r="O135" s="9"/>
      <c r="P135" s="278">
        <f t="shared" si="6"/>
        <v>60</v>
      </c>
      <c r="Q135" s="276" t="str">
        <f t="shared" si="5"/>
        <v/>
      </c>
      <c r="R135" s="9"/>
      <c r="S135" s="9"/>
      <c r="U135" s="367"/>
      <c r="V135" s="9"/>
      <c r="W135" s="37"/>
      <c r="AS135" s="9"/>
      <c r="AT135" s="9"/>
      <c r="AU135" s="426"/>
      <c r="AW135" s="9"/>
      <c r="AX135" s="470"/>
      <c r="BG135" s="373"/>
      <c r="BH135" s="373"/>
      <c r="BI135" s="9"/>
      <c r="BJ135" s="9"/>
      <c r="CJ135"/>
      <c r="CK135"/>
    </row>
    <row r="136" spans="1:89">
      <c r="A136" s="9">
        <v>1005</v>
      </c>
      <c r="B136" s="9">
        <v>6.5</v>
      </c>
      <c r="C136" s="9">
        <v>315</v>
      </c>
      <c r="D136" s="9">
        <v>0</v>
      </c>
      <c r="E136" s="9">
        <v>0</v>
      </c>
      <c r="F136" s="9">
        <v>384.81</v>
      </c>
      <c r="G136" s="9">
        <v>0</v>
      </c>
      <c r="H136" s="9">
        <v>0</v>
      </c>
      <c r="I136" s="9">
        <v>6.5</v>
      </c>
      <c r="J136" s="9">
        <v>81</v>
      </c>
      <c r="K136" s="158">
        <v>8.8194444444444506E-2</v>
      </c>
      <c r="L136" s="9"/>
      <c r="M136" s="9"/>
      <c r="N136" s="9"/>
      <c r="O136" s="9"/>
      <c r="P136" s="278">
        <f t="shared" si="6"/>
        <v>60</v>
      </c>
      <c r="Q136" s="276" t="str">
        <f t="shared" si="5"/>
        <v/>
      </c>
      <c r="R136" s="9"/>
      <c r="S136" s="9"/>
      <c r="U136" s="367"/>
      <c r="V136" s="9"/>
      <c r="W136" s="37"/>
      <c r="AS136" s="9"/>
      <c r="AT136" s="9"/>
      <c r="AU136" s="426"/>
      <c r="AW136" s="9"/>
      <c r="AX136" s="470"/>
      <c r="BG136" s="373"/>
      <c r="BH136" s="373"/>
      <c r="BI136" s="9"/>
      <c r="BJ136" s="9"/>
      <c r="CJ136"/>
      <c r="CK136"/>
    </row>
    <row r="137" spans="1:89">
      <c r="A137" s="9">
        <v>1005</v>
      </c>
      <c r="B137" s="9">
        <v>6.5</v>
      </c>
      <c r="C137" s="9">
        <v>315</v>
      </c>
      <c r="D137" s="9">
        <v>0</v>
      </c>
      <c r="E137" s="9">
        <v>0</v>
      </c>
      <c r="F137" s="9">
        <v>384.81</v>
      </c>
      <c r="G137" s="9">
        <v>0</v>
      </c>
      <c r="H137" s="9">
        <v>0</v>
      </c>
      <c r="I137" s="9">
        <v>6.5</v>
      </c>
      <c r="J137" s="9">
        <v>81</v>
      </c>
      <c r="K137" s="158">
        <v>8.8888888888888906E-2</v>
      </c>
      <c r="L137" s="9"/>
      <c r="M137" s="9"/>
      <c r="N137" s="9"/>
      <c r="O137" s="9"/>
      <c r="P137" s="278">
        <f t="shared" si="6"/>
        <v>60</v>
      </c>
      <c r="Q137" s="276" t="str">
        <f t="shared" si="5"/>
        <v/>
      </c>
      <c r="R137" s="9"/>
      <c r="S137" s="9"/>
      <c r="U137" s="367"/>
      <c r="V137" s="9"/>
      <c r="W137" s="37"/>
      <c r="AS137" s="9"/>
      <c r="AT137" s="9"/>
      <c r="AU137" s="426"/>
      <c r="AW137" s="9"/>
      <c r="AX137" s="470"/>
      <c r="BG137" s="373"/>
      <c r="BH137" s="373"/>
      <c r="BI137" s="9"/>
      <c r="BJ137" s="9"/>
      <c r="CJ137"/>
      <c r="CK137"/>
    </row>
    <row r="138" spans="1:89">
      <c r="A138" s="9">
        <v>1005</v>
      </c>
      <c r="B138" s="9">
        <v>6.1564399999999999</v>
      </c>
      <c r="C138" s="9">
        <v>315</v>
      </c>
      <c r="D138" s="9">
        <v>2.4</v>
      </c>
      <c r="E138" s="9">
        <v>0</v>
      </c>
      <c r="F138" s="9">
        <v>384.81</v>
      </c>
      <c r="G138" s="9">
        <v>0</v>
      </c>
      <c r="H138" s="9">
        <v>0</v>
      </c>
      <c r="I138" s="9">
        <v>6.5</v>
      </c>
      <c r="J138" s="9">
        <v>81</v>
      </c>
      <c r="K138" s="158">
        <v>8.9583333333333307E-2</v>
      </c>
      <c r="L138" s="9"/>
      <c r="M138" s="9"/>
      <c r="N138" s="9"/>
      <c r="O138" s="9"/>
      <c r="P138" s="278" t="str">
        <f t="shared" si="6"/>
        <v/>
      </c>
      <c r="Q138" s="276" t="str">
        <f t="shared" si="5"/>
        <v/>
      </c>
      <c r="R138" s="9"/>
      <c r="S138" s="9"/>
      <c r="U138" s="367"/>
      <c r="V138" s="9"/>
      <c r="W138" s="37"/>
      <c r="AS138" s="9"/>
      <c r="AT138" s="9"/>
      <c r="AU138" s="426"/>
      <c r="AW138" s="9"/>
      <c r="AX138" s="470"/>
      <c r="BG138" s="373"/>
      <c r="BH138" s="373"/>
      <c r="BI138" s="9"/>
      <c r="BJ138" s="9"/>
      <c r="CJ138"/>
      <c r="CK138"/>
    </row>
    <row r="139" spans="1:89">
      <c r="A139" s="9">
        <v>1005</v>
      </c>
      <c r="B139" s="9">
        <v>6.1564399999999999</v>
      </c>
      <c r="C139" s="9">
        <v>315</v>
      </c>
      <c r="D139" s="9">
        <v>2.4</v>
      </c>
      <c r="E139" s="9">
        <v>0</v>
      </c>
      <c r="F139" s="9">
        <v>384.81</v>
      </c>
      <c r="G139" s="9">
        <v>0</v>
      </c>
      <c r="H139" s="9">
        <v>0</v>
      </c>
      <c r="I139" s="9">
        <v>6.5</v>
      </c>
      <c r="J139" s="9">
        <v>81</v>
      </c>
      <c r="K139" s="158">
        <v>9.0277777777777804E-2</v>
      </c>
      <c r="L139" s="9"/>
      <c r="M139" s="9"/>
      <c r="N139" s="9"/>
      <c r="O139" s="9"/>
      <c r="P139" s="278" t="str">
        <f t="shared" si="6"/>
        <v/>
      </c>
      <c r="Q139" s="276" t="str">
        <f t="shared" ref="Q139:Q202" si="7">IF(H139&gt;0,60,"")</f>
        <v/>
      </c>
      <c r="R139" s="9"/>
      <c r="S139" s="9"/>
      <c r="U139" s="367"/>
      <c r="V139" s="9"/>
      <c r="W139" s="37"/>
      <c r="AS139" s="9"/>
      <c r="AT139" s="9"/>
      <c r="AU139" s="426"/>
      <c r="AW139" s="9"/>
      <c r="AX139" s="470"/>
      <c r="BG139" s="373"/>
      <c r="BH139" s="373"/>
      <c r="BI139" s="9"/>
      <c r="BJ139" s="9"/>
      <c r="CJ139"/>
      <c r="CK139"/>
    </row>
    <row r="140" spans="1:89">
      <c r="A140" s="9">
        <v>1005</v>
      </c>
      <c r="B140" s="9">
        <v>6.1564399999999999</v>
      </c>
      <c r="C140" s="9">
        <v>315</v>
      </c>
      <c r="D140" s="9">
        <v>2.4</v>
      </c>
      <c r="E140" s="9">
        <v>0</v>
      </c>
      <c r="F140" s="9">
        <v>384.81</v>
      </c>
      <c r="G140" s="9">
        <v>0</v>
      </c>
      <c r="H140" s="9">
        <v>0</v>
      </c>
      <c r="I140" s="9">
        <v>6.5</v>
      </c>
      <c r="J140" s="9">
        <v>81</v>
      </c>
      <c r="K140" s="158">
        <v>9.0972222222222204E-2</v>
      </c>
      <c r="L140" s="9"/>
      <c r="M140" s="9"/>
      <c r="N140" s="9"/>
      <c r="O140" s="9"/>
      <c r="P140" s="278" t="str">
        <f t="shared" si="6"/>
        <v/>
      </c>
      <c r="Q140" s="276" t="str">
        <f t="shared" si="7"/>
        <v/>
      </c>
      <c r="R140" s="9"/>
      <c r="S140" s="9"/>
      <c r="U140" s="367"/>
      <c r="V140" s="9"/>
      <c r="W140" s="37"/>
      <c r="AS140" s="9"/>
      <c r="AT140" s="9"/>
      <c r="AU140" s="426"/>
      <c r="AW140" s="9"/>
      <c r="AX140" s="470"/>
      <c r="BG140" s="373"/>
      <c r="BH140" s="373"/>
      <c r="BI140" s="9"/>
      <c r="BJ140" s="9"/>
      <c r="CJ140"/>
      <c r="CK140"/>
    </row>
    <row r="141" spans="1:89">
      <c r="A141" s="9">
        <v>1005</v>
      </c>
      <c r="B141" s="9">
        <v>6.0499840000000003</v>
      </c>
      <c r="C141" s="9">
        <v>315</v>
      </c>
      <c r="D141" s="9">
        <v>2.4</v>
      </c>
      <c r="E141" s="9">
        <v>0</v>
      </c>
      <c r="F141" s="9">
        <v>384.81</v>
      </c>
      <c r="G141" s="9">
        <v>0</v>
      </c>
      <c r="H141" s="9">
        <v>0</v>
      </c>
      <c r="I141" s="9">
        <v>6.4</v>
      </c>
      <c r="J141" s="9">
        <v>81</v>
      </c>
      <c r="K141" s="158">
        <v>9.1666666666666702E-2</v>
      </c>
      <c r="L141" s="9"/>
      <c r="M141" s="9"/>
      <c r="N141" s="9"/>
      <c r="O141" s="9"/>
      <c r="P141" s="278" t="str">
        <f t="shared" ref="P141:P204" si="8">IF(D141&lt;2,60,"")</f>
        <v/>
      </c>
      <c r="Q141" s="276" t="str">
        <f t="shared" si="7"/>
        <v/>
      </c>
      <c r="R141" s="9"/>
      <c r="S141" s="9"/>
      <c r="U141" s="367"/>
      <c r="V141" s="9"/>
      <c r="W141" s="37"/>
      <c r="AS141" s="9"/>
      <c r="AT141" s="9"/>
      <c r="AU141" s="426"/>
      <c r="AW141" s="9"/>
      <c r="AX141" s="470"/>
      <c r="BG141" s="373"/>
      <c r="BH141" s="373"/>
      <c r="BI141" s="9"/>
      <c r="BJ141" s="9"/>
      <c r="CJ141"/>
      <c r="CK141"/>
    </row>
    <row r="142" spans="1:89">
      <c r="A142" s="9">
        <v>1005</v>
      </c>
      <c r="B142" s="9">
        <v>6.0499840000000003</v>
      </c>
      <c r="C142" s="9">
        <v>315</v>
      </c>
      <c r="D142" s="9">
        <v>2.4</v>
      </c>
      <c r="E142" s="9">
        <v>0</v>
      </c>
      <c r="F142" s="9">
        <v>384.81</v>
      </c>
      <c r="G142" s="9">
        <v>0</v>
      </c>
      <c r="H142" s="9">
        <v>0</v>
      </c>
      <c r="I142" s="9">
        <v>6.4</v>
      </c>
      <c r="J142" s="9">
        <v>81</v>
      </c>
      <c r="K142" s="158">
        <v>9.2361111111111102E-2</v>
      </c>
      <c r="L142" s="9"/>
      <c r="M142" s="9"/>
      <c r="N142" s="9"/>
      <c r="O142" s="9"/>
      <c r="P142" s="278" t="str">
        <f t="shared" si="8"/>
        <v/>
      </c>
      <c r="Q142" s="276" t="str">
        <f t="shared" si="7"/>
        <v/>
      </c>
      <c r="R142" s="9"/>
      <c r="S142" s="9"/>
      <c r="U142" s="367"/>
      <c r="V142" s="9"/>
      <c r="W142" s="37"/>
      <c r="AS142" s="9"/>
      <c r="AT142" s="9"/>
      <c r="AU142" s="426"/>
      <c r="AW142" s="9"/>
      <c r="AX142" s="470"/>
      <c r="BG142" s="373"/>
      <c r="BH142" s="373"/>
      <c r="BI142" s="9"/>
      <c r="BJ142" s="9"/>
      <c r="CJ142"/>
      <c r="CK142"/>
    </row>
    <row r="143" spans="1:89">
      <c r="A143" s="9">
        <v>1006</v>
      </c>
      <c r="B143" s="9">
        <v>6.3</v>
      </c>
      <c r="C143" s="9">
        <v>315</v>
      </c>
      <c r="D143" s="9">
        <v>0</v>
      </c>
      <c r="E143" s="9">
        <v>0</v>
      </c>
      <c r="F143" s="9">
        <v>384.81</v>
      </c>
      <c r="G143" s="9">
        <v>0</v>
      </c>
      <c r="H143" s="9">
        <v>0</v>
      </c>
      <c r="I143" s="9">
        <v>6.3</v>
      </c>
      <c r="J143" s="9">
        <v>81</v>
      </c>
      <c r="K143" s="158">
        <v>9.30555555555556E-2</v>
      </c>
      <c r="L143" s="9"/>
      <c r="M143" s="9"/>
      <c r="N143" s="9"/>
      <c r="O143" s="9"/>
      <c r="P143" s="278">
        <f t="shared" si="8"/>
        <v>60</v>
      </c>
      <c r="Q143" s="276" t="str">
        <f t="shared" si="7"/>
        <v/>
      </c>
      <c r="R143" s="9"/>
      <c r="S143" s="9"/>
      <c r="U143" s="367"/>
      <c r="V143" s="9"/>
      <c r="W143" s="37"/>
      <c r="AS143" s="9"/>
      <c r="AT143" s="9"/>
      <c r="AU143" s="426"/>
      <c r="AW143" s="9"/>
      <c r="AX143" s="470"/>
      <c r="BG143" s="373"/>
      <c r="BH143" s="373"/>
      <c r="BI143" s="9"/>
      <c r="BJ143" s="9"/>
      <c r="CJ143"/>
      <c r="CK143"/>
    </row>
    <row r="144" spans="1:89">
      <c r="A144" s="9">
        <v>1006</v>
      </c>
      <c r="B144" s="9">
        <v>6.3</v>
      </c>
      <c r="C144" s="9">
        <v>315</v>
      </c>
      <c r="D144" s="9">
        <v>0</v>
      </c>
      <c r="E144" s="9">
        <v>0</v>
      </c>
      <c r="F144" s="9">
        <v>384.81</v>
      </c>
      <c r="G144" s="9">
        <v>0</v>
      </c>
      <c r="H144" s="9">
        <v>0</v>
      </c>
      <c r="I144" s="9">
        <v>6.3</v>
      </c>
      <c r="J144" s="9">
        <v>81</v>
      </c>
      <c r="K144" s="158">
        <v>9.375E-2</v>
      </c>
      <c r="L144" s="9"/>
      <c r="M144" s="9"/>
      <c r="N144" s="9"/>
      <c r="O144" s="9"/>
      <c r="P144" s="278">
        <f t="shared" si="8"/>
        <v>60</v>
      </c>
      <c r="Q144" s="276" t="str">
        <f t="shared" si="7"/>
        <v/>
      </c>
      <c r="R144" s="9"/>
      <c r="S144" s="9"/>
      <c r="U144" s="367"/>
      <c r="V144" s="9"/>
      <c r="W144" s="37"/>
      <c r="AS144" s="9"/>
      <c r="AT144" s="9"/>
      <c r="AU144" s="426"/>
      <c r="AW144" s="9"/>
      <c r="AX144" s="470"/>
      <c r="BG144" s="373"/>
      <c r="BH144" s="373"/>
      <c r="BI144" s="9"/>
      <c r="BJ144" s="9"/>
      <c r="CJ144"/>
      <c r="CK144"/>
    </row>
    <row r="145" spans="1:89">
      <c r="A145" s="9">
        <v>1006</v>
      </c>
      <c r="B145" s="9">
        <v>6.3</v>
      </c>
      <c r="C145" s="9">
        <v>315</v>
      </c>
      <c r="D145" s="9">
        <v>0</v>
      </c>
      <c r="E145" s="9">
        <v>0</v>
      </c>
      <c r="F145" s="9">
        <v>384.81</v>
      </c>
      <c r="G145" s="9">
        <v>0</v>
      </c>
      <c r="H145" s="9">
        <v>0</v>
      </c>
      <c r="I145" s="9">
        <v>6.3</v>
      </c>
      <c r="J145" s="9">
        <v>81</v>
      </c>
      <c r="K145" s="158">
        <v>9.44444444444444E-2</v>
      </c>
      <c r="L145" s="9"/>
      <c r="M145" s="9"/>
      <c r="N145" s="9"/>
      <c r="O145" s="9"/>
      <c r="P145" s="278">
        <f t="shared" si="8"/>
        <v>60</v>
      </c>
      <c r="Q145" s="276" t="str">
        <f t="shared" si="7"/>
        <v/>
      </c>
      <c r="R145" s="9"/>
      <c r="S145" s="9"/>
      <c r="U145" s="367"/>
      <c r="V145" s="9"/>
      <c r="W145" s="37"/>
      <c r="AS145" s="9"/>
      <c r="AT145" s="9"/>
      <c r="AU145" s="426"/>
      <c r="AW145" s="9"/>
      <c r="AX145" s="470"/>
      <c r="BG145" s="373"/>
      <c r="BH145" s="373"/>
      <c r="BI145" s="9"/>
      <c r="BJ145" s="9"/>
      <c r="CJ145"/>
      <c r="CK145"/>
    </row>
    <row r="146" spans="1:89">
      <c r="A146" s="9">
        <v>1006</v>
      </c>
      <c r="B146" s="9">
        <v>6.3</v>
      </c>
      <c r="C146" s="9">
        <v>315</v>
      </c>
      <c r="D146" s="9">
        <v>0</v>
      </c>
      <c r="E146" s="9">
        <v>0</v>
      </c>
      <c r="F146" s="9">
        <v>384.81</v>
      </c>
      <c r="G146" s="9">
        <v>0</v>
      </c>
      <c r="H146" s="9">
        <v>0</v>
      </c>
      <c r="I146" s="9">
        <v>6.3</v>
      </c>
      <c r="J146" s="9">
        <v>81</v>
      </c>
      <c r="K146" s="158">
        <v>9.5138888888888898E-2</v>
      </c>
      <c r="L146" s="9"/>
      <c r="M146" s="9"/>
      <c r="N146" s="9"/>
      <c r="O146" s="9"/>
      <c r="P146" s="278">
        <f t="shared" si="8"/>
        <v>60</v>
      </c>
      <c r="Q146" s="276" t="str">
        <f t="shared" si="7"/>
        <v/>
      </c>
      <c r="R146" s="9"/>
      <c r="S146" s="9"/>
      <c r="U146" s="367"/>
      <c r="V146" s="9"/>
      <c r="W146" s="37"/>
      <c r="AS146" s="9"/>
      <c r="AT146" s="9"/>
      <c r="AU146" s="426"/>
      <c r="AW146" s="9"/>
      <c r="AX146" s="470"/>
      <c r="BG146" s="373"/>
      <c r="BH146" s="373"/>
      <c r="BI146" s="9"/>
      <c r="BJ146" s="9"/>
      <c r="CJ146"/>
      <c r="CK146"/>
    </row>
    <row r="147" spans="1:89">
      <c r="A147" s="9">
        <v>1006</v>
      </c>
      <c r="B147" s="9">
        <v>6.3</v>
      </c>
      <c r="C147" s="9">
        <v>315</v>
      </c>
      <c r="D147" s="9">
        <v>0</v>
      </c>
      <c r="E147" s="9">
        <v>0</v>
      </c>
      <c r="F147" s="9">
        <v>384.81</v>
      </c>
      <c r="G147" s="9">
        <v>0</v>
      </c>
      <c r="H147" s="9">
        <v>0</v>
      </c>
      <c r="I147" s="9">
        <v>6.3</v>
      </c>
      <c r="J147" s="9">
        <v>81</v>
      </c>
      <c r="K147" s="158">
        <v>9.5833333333333298E-2</v>
      </c>
      <c r="L147" s="9"/>
      <c r="M147" s="9"/>
      <c r="N147" s="9"/>
      <c r="O147" s="9"/>
      <c r="P147" s="278">
        <f t="shared" si="8"/>
        <v>60</v>
      </c>
      <c r="Q147" s="276" t="str">
        <f t="shared" si="7"/>
        <v/>
      </c>
      <c r="R147" s="9"/>
      <c r="S147" s="9"/>
      <c r="U147" s="367"/>
      <c r="V147" s="9"/>
      <c r="W147" s="37"/>
      <c r="AS147" s="9"/>
      <c r="AT147" s="9"/>
      <c r="AU147" s="426"/>
      <c r="AW147" s="9"/>
      <c r="AX147" s="470"/>
      <c r="BG147" s="373"/>
      <c r="BH147" s="373"/>
      <c r="BI147" s="9"/>
      <c r="BJ147" s="9"/>
      <c r="CJ147"/>
      <c r="CK147"/>
    </row>
    <row r="148" spans="1:89">
      <c r="A148" s="9">
        <v>1006</v>
      </c>
      <c r="B148" s="9">
        <v>6.2</v>
      </c>
      <c r="C148" s="9">
        <v>315</v>
      </c>
      <c r="D148" s="9">
        <v>0</v>
      </c>
      <c r="E148" s="9">
        <v>0</v>
      </c>
      <c r="F148" s="9">
        <v>384.81</v>
      </c>
      <c r="G148" s="9">
        <v>0</v>
      </c>
      <c r="H148" s="9">
        <v>0</v>
      </c>
      <c r="I148" s="9">
        <v>6.2</v>
      </c>
      <c r="J148" s="9">
        <v>81</v>
      </c>
      <c r="K148" s="158">
        <v>9.6527777777777796E-2</v>
      </c>
      <c r="L148" s="9"/>
      <c r="M148" s="9"/>
      <c r="N148" s="9"/>
      <c r="O148" s="9"/>
      <c r="P148" s="278">
        <f t="shared" si="8"/>
        <v>60</v>
      </c>
      <c r="Q148" s="276" t="str">
        <f t="shared" si="7"/>
        <v/>
      </c>
      <c r="R148" s="9"/>
      <c r="S148" s="9"/>
      <c r="U148" s="367"/>
      <c r="V148" s="9"/>
      <c r="W148" s="37"/>
      <c r="AS148" s="9"/>
      <c r="AT148" s="9"/>
      <c r="AU148" s="426"/>
      <c r="AW148" s="9"/>
      <c r="AX148" s="470"/>
      <c r="BG148" s="373"/>
      <c r="BH148" s="373"/>
      <c r="BI148" s="9"/>
      <c r="BJ148" s="9"/>
      <c r="CJ148"/>
      <c r="CK148"/>
    </row>
    <row r="149" spans="1:89">
      <c r="A149" s="9">
        <v>1006</v>
      </c>
      <c r="B149" s="9">
        <v>6.2</v>
      </c>
      <c r="C149" s="9">
        <v>315</v>
      </c>
      <c r="D149" s="9">
        <v>0</v>
      </c>
      <c r="E149" s="9">
        <v>0</v>
      </c>
      <c r="F149" s="9">
        <v>384.81</v>
      </c>
      <c r="G149" s="9">
        <v>0</v>
      </c>
      <c r="H149" s="9">
        <v>0</v>
      </c>
      <c r="I149" s="9">
        <v>6.2</v>
      </c>
      <c r="J149" s="9">
        <v>81</v>
      </c>
      <c r="K149" s="158">
        <v>9.7222222222222196E-2</v>
      </c>
      <c r="L149" s="9"/>
      <c r="M149" s="9"/>
      <c r="N149" s="9"/>
      <c r="O149" s="9"/>
      <c r="P149" s="278">
        <f t="shared" si="8"/>
        <v>60</v>
      </c>
      <c r="Q149" s="276" t="str">
        <f t="shared" si="7"/>
        <v/>
      </c>
      <c r="R149" s="9"/>
      <c r="S149" s="9"/>
      <c r="U149" s="367"/>
      <c r="V149" s="9"/>
      <c r="W149" s="37"/>
      <c r="AS149" s="9"/>
      <c r="AT149" s="9"/>
      <c r="AU149" s="426"/>
      <c r="AW149" s="9"/>
      <c r="AX149" s="470"/>
      <c r="BG149" s="373"/>
      <c r="BH149" s="373"/>
      <c r="BI149" s="9"/>
      <c r="BJ149" s="9"/>
      <c r="CJ149"/>
      <c r="CK149"/>
    </row>
    <row r="150" spans="1:89">
      <c r="A150" s="9">
        <v>1006</v>
      </c>
      <c r="B150" s="9">
        <v>6.2</v>
      </c>
      <c r="C150" s="9">
        <v>315</v>
      </c>
      <c r="D150" s="9">
        <v>0</v>
      </c>
      <c r="E150" s="9">
        <v>0</v>
      </c>
      <c r="F150" s="9">
        <v>384.81</v>
      </c>
      <c r="G150" s="9">
        <v>0</v>
      </c>
      <c r="H150" s="9">
        <v>0</v>
      </c>
      <c r="I150" s="9">
        <v>6.2</v>
      </c>
      <c r="J150" s="9">
        <v>81</v>
      </c>
      <c r="K150" s="158">
        <v>9.7916666666666693E-2</v>
      </c>
      <c r="L150" s="9"/>
      <c r="M150" s="9"/>
      <c r="N150" s="9"/>
      <c r="O150" s="9"/>
      <c r="P150" s="278">
        <f t="shared" si="8"/>
        <v>60</v>
      </c>
      <c r="Q150" s="276" t="str">
        <f t="shared" si="7"/>
        <v/>
      </c>
      <c r="R150" s="9"/>
      <c r="S150" s="9"/>
      <c r="U150" s="367"/>
      <c r="V150" s="9"/>
      <c r="W150" s="37"/>
      <c r="AS150" s="9"/>
      <c r="AT150" s="9"/>
      <c r="AU150" s="426"/>
      <c r="AW150" s="9"/>
      <c r="AX150" s="470"/>
      <c r="BG150" s="373"/>
      <c r="BH150" s="373"/>
      <c r="BI150" s="9"/>
      <c r="BJ150" s="9"/>
      <c r="CJ150"/>
      <c r="CK150"/>
    </row>
    <row r="151" spans="1:89">
      <c r="A151" s="9">
        <v>1006</v>
      </c>
      <c r="B151" s="9">
        <v>5.8975600000000004</v>
      </c>
      <c r="C151" s="9">
        <v>315</v>
      </c>
      <c r="D151" s="9">
        <v>2</v>
      </c>
      <c r="E151" s="9">
        <v>0</v>
      </c>
      <c r="F151" s="9">
        <v>384.81</v>
      </c>
      <c r="G151" s="9">
        <v>0</v>
      </c>
      <c r="H151" s="9">
        <v>0</v>
      </c>
      <c r="I151" s="9">
        <v>6.2</v>
      </c>
      <c r="J151" s="9">
        <v>81</v>
      </c>
      <c r="K151" s="158">
        <v>9.8611111111111094E-2</v>
      </c>
      <c r="L151" s="9"/>
      <c r="M151" s="9"/>
      <c r="N151" s="9"/>
      <c r="O151" s="9"/>
      <c r="P151" s="278" t="str">
        <f t="shared" si="8"/>
        <v/>
      </c>
      <c r="Q151" s="276" t="str">
        <f t="shared" si="7"/>
        <v/>
      </c>
      <c r="R151" s="9"/>
      <c r="S151" s="9"/>
      <c r="U151" s="367"/>
      <c r="V151" s="9"/>
      <c r="W151" s="37"/>
      <c r="AS151" s="9"/>
      <c r="AT151" s="9"/>
      <c r="AU151" s="426"/>
      <c r="AW151" s="9"/>
      <c r="AX151" s="470"/>
      <c r="BG151" s="373"/>
      <c r="BH151" s="373"/>
      <c r="BI151" s="9"/>
      <c r="BJ151" s="9"/>
      <c r="CJ151"/>
      <c r="CK151"/>
    </row>
    <row r="152" spans="1:89">
      <c r="A152" s="9">
        <v>1006</v>
      </c>
      <c r="B152" s="9">
        <v>5.8975600000000004</v>
      </c>
      <c r="C152" s="9">
        <v>315</v>
      </c>
      <c r="D152" s="9">
        <v>2</v>
      </c>
      <c r="E152" s="9">
        <v>0</v>
      </c>
      <c r="F152" s="9">
        <v>384.81</v>
      </c>
      <c r="G152" s="9">
        <v>0</v>
      </c>
      <c r="H152" s="9">
        <v>0</v>
      </c>
      <c r="I152" s="9">
        <v>6.2</v>
      </c>
      <c r="J152" s="9">
        <v>81</v>
      </c>
      <c r="K152" s="158">
        <v>9.9305555555555605E-2</v>
      </c>
      <c r="L152" s="9"/>
      <c r="M152" s="9"/>
      <c r="N152" s="9"/>
      <c r="O152" s="9"/>
      <c r="P152" s="278" t="str">
        <f t="shared" si="8"/>
        <v/>
      </c>
      <c r="Q152" s="276" t="str">
        <f t="shared" si="7"/>
        <v/>
      </c>
      <c r="R152" s="9"/>
      <c r="S152" s="9"/>
      <c r="U152" s="367"/>
      <c r="V152" s="9"/>
      <c r="W152" s="37"/>
      <c r="AS152" s="9"/>
      <c r="AT152" s="9"/>
      <c r="AU152" s="426"/>
      <c r="AW152" s="9"/>
      <c r="AX152" s="470"/>
      <c r="BG152" s="373"/>
      <c r="BH152" s="373"/>
      <c r="BI152" s="9"/>
      <c r="BJ152" s="9"/>
      <c r="CJ152"/>
      <c r="CK152"/>
    </row>
    <row r="153" spans="1:89">
      <c r="A153" s="9">
        <v>1006</v>
      </c>
      <c r="B153" s="9">
        <v>6.2</v>
      </c>
      <c r="C153" s="9">
        <v>315</v>
      </c>
      <c r="D153" s="9">
        <v>0</v>
      </c>
      <c r="E153" s="9">
        <v>0</v>
      </c>
      <c r="F153" s="9">
        <v>384.81</v>
      </c>
      <c r="G153" s="9">
        <v>0</v>
      </c>
      <c r="H153" s="9">
        <v>0</v>
      </c>
      <c r="I153" s="9">
        <v>6.2</v>
      </c>
      <c r="J153" s="9">
        <v>81</v>
      </c>
      <c r="K153" s="158">
        <v>0.1</v>
      </c>
      <c r="L153" s="9"/>
      <c r="M153" s="9"/>
      <c r="N153" s="9"/>
      <c r="O153" s="9"/>
      <c r="P153" s="278">
        <f t="shared" si="8"/>
        <v>60</v>
      </c>
      <c r="Q153" s="276" t="str">
        <f t="shared" si="7"/>
        <v/>
      </c>
      <c r="R153" s="9"/>
      <c r="S153" s="9"/>
      <c r="U153" s="367"/>
      <c r="V153" s="9"/>
      <c r="W153" s="37"/>
      <c r="AS153" s="9"/>
      <c r="AT153" s="9"/>
      <c r="AU153" s="426"/>
      <c r="AW153" s="9"/>
      <c r="AX153" s="470"/>
      <c r="BG153" s="373"/>
      <c r="BH153" s="373"/>
      <c r="BI153" s="9"/>
      <c r="BJ153" s="9"/>
      <c r="CJ153"/>
      <c r="CK153"/>
    </row>
    <row r="154" spans="1:89">
      <c r="A154" s="9">
        <v>1006</v>
      </c>
      <c r="B154" s="9">
        <v>6.1</v>
      </c>
      <c r="C154" s="9">
        <v>315</v>
      </c>
      <c r="D154" s="9">
        <v>0</v>
      </c>
      <c r="E154" s="9">
        <v>0</v>
      </c>
      <c r="F154" s="9">
        <v>384.81</v>
      </c>
      <c r="G154" s="9">
        <v>0</v>
      </c>
      <c r="H154" s="9">
        <v>0</v>
      </c>
      <c r="I154" s="9">
        <v>6.1</v>
      </c>
      <c r="J154" s="9">
        <v>81</v>
      </c>
      <c r="K154" s="158">
        <v>0.100694444444444</v>
      </c>
      <c r="L154" s="9"/>
      <c r="M154" s="9"/>
      <c r="N154" s="9"/>
      <c r="O154" s="9"/>
      <c r="P154" s="278">
        <f t="shared" si="8"/>
        <v>60</v>
      </c>
      <c r="Q154" s="276" t="str">
        <f t="shared" si="7"/>
        <v/>
      </c>
      <c r="R154" s="9"/>
      <c r="S154" s="9"/>
      <c r="U154" s="367"/>
      <c r="V154" s="9"/>
      <c r="W154" s="37"/>
      <c r="AS154" s="9"/>
      <c r="AT154" s="9"/>
      <c r="AU154" s="426"/>
      <c r="AW154" s="9"/>
      <c r="AX154" s="470"/>
      <c r="BG154" s="373"/>
      <c r="BH154" s="373"/>
      <c r="BI154" s="9"/>
      <c r="BJ154" s="9"/>
      <c r="CJ154"/>
      <c r="CK154"/>
    </row>
    <row r="155" spans="1:89">
      <c r="A155" s="9">
        <v>1006</v>
      </c>
      <c r="B155" s="9">
        <v>6.1</v>
      </c>
      <c r="C155" s="9">
        <v>315</v>
      </c>
      <c r="D155" s="9">
        <v>0</v>
      </c>
      <c r="E155" s="9">
        <v>0</v>
      </c>
      <c r="F155" s="9">
        <v>384.81</v>
      </c>
      <c r="G155" s="9">
        <v>0</v>
      </c>
      <c r="H155" s="9">
        <v>0</v>
      </c>
      <c r="I155" s="9">
        <v>6.1</v>
      </c>
      <c r="J155" s="9">
        <v>81</v>
      </c>
      <c r="K155" s="158">
        <v>0.101388888888889</v>
      </c>
      <c r="L155" s="9"/>
      <c r="M155" s="9"/>
      <c r="N155" s="9"/>
      <c r="O155" s="9"/>
      <c r="P155" s="278">
        <f t="shared" si="8"/>
        <v>60</v>
      </c>
      <c r="Q155" s="276" t="str">
        <f t="shared" si="7"/>
        <v/>
      </c>
      <c r="R155" s="9"/>
      <c r="S155" s="9"/>
      <c r="U155" s="367"/>
      <c r="V155" s="9"/>
      <c r="W155" s="37"/>
      <c r="AS155" s="9"/>
      <c r="AT155" s="9"/>
      <c r="AU155" s="426"/>
      <c r="AW155" s="9"/>
      <c r="AX155" s="470"/>
      <c r="BG155" s="373"/>
      <c r="BH155" s="373"/>
      <c r="BI155" s="9"/>
      <c r="BJ155" s="9"/>
      <c r="CJ155"/>
      <c r="CK155"/>
    </row>
    <row r="156" spans="1:89">
      <c r="A156" s="9">
        <v>1006</v>
      </c>
      <c r="B156" s="9">
        <v>6.1</v>
      </c>
      <c r="C156" s="9">
        <v>315</v>
      </c>
      <c r="D156" s="9">
        <v>0</v>
      </c>
      <c r="E156" s="9">
        <v>0</v>
      </c>
      <c r="F156" s="9">
        <v>384.81</v>
      </c>
      <c r="G156" s="9">
        <v>0</v>
      </c>
      <c r="H156" s="9">
        <v>0</v>
      </c>
      <c r="I156" s="9">
        <v>6.1</v>
      </c>
      <c r="J156" s="9">
        <v>81</v>
      </c>
      <c r="K156" s="158">
        <v>0.102083333333333</v>
      </c>
      <c r="L156" s="9"/>
      <c r="M156" s="9"/>
      <c r="N156" s="9"/>
      <c r="O156" s="9"/>
      <c r="P156" s="278">
        <f t="shared" si="8"/>
        <v>60</v>
      </c>
      <c r="Q156" s="276" t="str">
        <f t="shared" si="7"/>
        <v/>
      </c>
      <c r="R156" s="9"/>
      <c r="S156" s="9"/>
      <c r="U156" s="367"/>
      <c r="V156" s="9"/>
      <c r="W156" s="37"/>
      <c r="AS156" s="9"/>
      <c r="AT156" s="9"/>
      <c r="AU156" s="426"/>
      <c r="AW156" s="9"/>
      <c r="AX156" s="470"/>
      <c r="BG156" s="373"/>
      <c r="BH156" s="373"/>
      <c r="BI156" s="9"/>
      <c r="BJ156" s="9"/>
      <c r="CJ156"/>
      <c r="CK156"/>
    </row>
    <row r="157" spans="1:89">
      <c r="A157" s="9">
        <v>1006</v>
      </c>
      <c r="B157" s="9">
        <v>6.1</v>
      </c>
      <c r="C157" s="9">
        <v>315</v>
      </c>
      <c r="D157" s="9">
        <v>0</v>
      </c>
      <c r="E157" s="9">
        <v>0</v>
      </c>
      <c r="F157" s="9">
        <v>384.81</v>
      </c>
      <c r="G157" s="9">
        <v>0</v>
      </c>
      <c r="H157" s="9">
        <v>0</v>
      </c>
      <c r="I157" s="9">
        <v>6.1</v>
      </c>
      <c r="J157" s="9">
        <v>81</v>
      </c>
      <c r="K157" s="158">
        <v>0.102777777777778</v>
      </c>
      <c r="L157" s="9"/>
      <c r="M157" s="9"/>
      <c r="N157" s="9"/>
      <c r="O157" s="9"/>
      <c r="P157" s="278">
        <f t="shared" si="8"/>
        <v>60</v>
      </c>
      <c r="Q157" s="276" t="str">
        <f t="shared" si="7"/>
        <v/>
      </c>
      <c r="R157" s="9"/>
      <c r="S157" s="9"/>
      <c r="U157" s="367"/>
      <c r="V157" s="9"/>
      <c r="W157" s="37"/>
      <c r="AS157" s="9"/>
      <c r="AT157" s="9"/>
      <c r="AU157" s="426"/>
      <c r="AW157" s="9"/>
      <c r="AX157" s="470"/>
      <c r="BG157" s="373"/>
      <c r="BH157" s="373"/>
      <c r="BI157" s="9"/>
      <c r="BJ157" s="9"/>
      <c r="CJ157"/>
      <c r="CK157"/>
    </row>
    <row r="158" spans="1:89">
      <c r="A158" s="9">
        <v>1005</v>
      </c>
      <c r="B158" s="9">
        <v>6</v>
      </c>
      <c r="C158" s="9">
        <v>315</v>
      </c>
      <c r="D158" s="9">
        <v>0</v>
      </c>
      <c r="E158" s="9">
        <v>0</v>
      </c>
      <c r="F158" s="9">
        <v>384.81</v>
      </c>
      <c r="G158" s="9">
        <v>0</v>
      </c>
      <c r="H158" s="9">
        <v>0</v>
      </c>
      <c r="I158" s="9">
        <v>6</v>
      </c>
      <c r="J158" s="9">
        <v>81</v>
      </c>
      <c r="K158" s="158">
        <v>0.10347222222222199</v>
      </c>
      <c r="L158" s="9"/>
      <c r="M158" s="9"/>
      <c r="N158" s="9"/>
      <c r="O158" s="9"/>
      <c r="P158" s="278">
        <f t="shared" si="8"/>
        <v>60</v>
      </c>
      <c r="Q158" s="276" t="str">
        <f t="shared" si="7"/>
        <v/>
      </c>
      <c r="R158" s="9"/>
      <c r="S158" s="9"/>
      <c r="U158" s="367"/>
      <c r="V158" s="9"/>
      <c r="W158" s="37"/>
      <c r="AS158" s="9"/>
      <c r="AT158" s="9"/>
      <c r="AU158" s="426"/>
      <c r="AW158" s="9"/>
      <c r="AX158" s="470"/>
      <c r="BG158" s="373"/>
      <c r="BH158" s="373"/>
      <c r="BI158" s="9"/>
      <c r="BJ158" s="9"/>
      <c r="CJ158"/>
      <c r="CK158"/>
    </row>
    <row r="159" spans="1:89">
      <c r="A159" s="9">
        <v>1005</v>
      </c>
      <c r="B159" s="9">
        <v>6</v>
      </c>
      <c r="C159" s="9">
        <v>315</v>
      </c>
      <c r="D159" s="9">
        <v>0</v>
      </c>
      <c r="E159" s="9">
        <v>0</v>
      </c>
      <c r="F159" s="9">
        <v>384.81</v>
      </c>
      <c r="G159" s="9">
        <v>0</v>
      </c>
      <c r="H159" s="9">
        <v>0</v>
      </c>
      <c r="I159" s="9">
        <v>6</v>
      </c>
      <c r="J159" s="9">
        <v>81</v>
      </c>
      <c r="K159" s="158">
        <v>0.104166666666667</v>
      </c>
      <c r="L159" s="9"/>
      <c r="M159" s="9"/>
      <c r="N159" s="9"/>
      <c r="O159" s="9"/>
      <c r="P159" s="278">
        <f t="shared" si="8"/>
        <v>60</v>
      </c>
      <c r="Q159" s="276" t="str">
        <f t="shared" si="7"/>
        <v/>
      </c>
      <c r="R159" s="9"/>
      <c r="S159" s="9"/>
      <c r="U159" s="367"/>
      <c r="V159" s="9"/>
      <c r="W159" s="37"/>
      <c r="AS159" s="9"/>
      <c r="AT159" s="9"/>
      <c r="AU159" s="426"/>
      <c r="AW159" s="9"/>
      <c r="AX159" s="470"/>
      <c r="BG159" s="373"/>
      <c r="BH159" s="373"/>
      <c r="BI159" s="9"/>
      <c r="BJ159" s="9"/>
      <c r="CJ159"/>
      <c r="CK159"/>
    </row>
    <row r="160" spans="1:89">
      <c r="A160" s="9">
        <v>1005</v>
      </c>
      <c r="B160" s="9">
        <v>6</v>
      </c>
      <c r="C160" s="9">
        <v>315</v>
      </c>
      <c r="D160" s="9">
        <v>0</v>
      </c>
      <c r="E160" s="9">
        <v>0</v>
      </c>
      <c r="F160" s="9">
        <v>384.81</v>
      </c>
      <c r="G160" s="9">
        <v>0</v>
      </c>
      <c r="H160" s="9">
        <v>0</v>
      </c>
      <c r="I160" s="9">
        <v>6</v>
      </c>
      <c r="J160" s="9">
        <v>81</v>
      </c>
      <c r="K160" s="158">
        <v>0.104861111111111</v>
      </c>
      <c r="L160" s="9"/>
      <c r="M160" s="9"/>
      <c r="N160" s="9"/>
      <c r="O160" s="9"/>
      <c r="P160" s="278">
        <f t="shared" si="8"/>
        <v>60</v>
      </c>
      <c r="Q160" s="276" t="str">
        <f t="shared" si="7"/>
        <v/>
      </c>
      <c r="R160" s="9"/>
      <c r="S160" s="9"/>
      <c r="U160" s="367"/>
      <c r="V160" s="9"/>
      <c r="W160" s="37"/>
      <c r="AS160" s="9"/>
      <c r="AT160" s="9"/>
      <c r="AU160" s="426"/>
      <c r="AW160" s="9"/>
      <c r="AX160" s="470"/>
      <c r="BG160" s="373"/>
      <c r="BH160" s="373"/>
      <c r="BI160" s="9"/>
      <c r="BJ160" s="9"/>
      <c r="CJ160"/>
      <c r="CK160"/>
    </row>
    <row r="161" spans="1:89">
      <c r="A161" s="9">
        <v>1005</v>
      </c>
      <c r="B161" s="9">
        <v>6</v>
      </c>
      <c r="C161" s="9">
        <v>315</v>
      </c>
      <c r="D161" s="9">
        <v>0</v>
      </c>
      <c r="E161" s="9">
        <v>0</v>
      </c>
      <c r="F161" s="9">
        <v>384.81</v>
      </c>
      <c r="G161" s="9">
        <v>0</v>
      </c>
      <c r="H161" s="9">
        <v>0</v>
      </c>
      <c r="I161" s="9">
        <v>6</v>
      </c>
      <c r="J161" s="9">
        <v>81</v>
      </c>
      <c r="K161" s="158">
        <v>0.105555555555556</v>
      </c>
      <c r="L161" s="9"/>
      <c r="M161" s="9"/>
      <c r="N161" s="9"/>
      <c r="O161" s="9"/>
      <c r="P161" s="278">
        <f t="shared" si="8"/>
        <v>60</v>
      </c>
      <c r="Q161" s="276" t="str">
        <f t="shared" si="7"/>
        <v/>
      </c>
      <c r="R161" s="9"/>
      <c r="S161" s="9"/>
      <c r="U161" s="367"/>
      <c r="V161" s="9"/>
      <c r="W161" s="37"/>
      <c r="AS161" s="9"/>
      <c r="AT161" s="9"/>
      <c r="AU161" s="426"/>
      <c r="AW161" s="9"/>
      <c r="AX161" s="470"/>
      <c r="BG161" s="373"/>
      <c r="BH161" s="373"/>
      <c r="BI161" s="9"/>
      <c r="BJ161" s="9"/>
      <c r="CJ161"/>
      <c r="CK161"/>
    </row>
    <row r="162" spans="1:89">
      <c r="A162" s="9">
        <v>1005</v>
      </c>
      <c r="B162" s="9">
        <v>6</v>
      </c>
      <c r="C162" s="9">
        <v>315</v>
      </c>
      <c r="D162" s="9">
        <v>0</v>
      </c>
      <c r="E162" s="9">
        <v>0</v>
      </c>
      <c r="F162" s="9">
        <v>384.81</v>
      </c>
      <c r="G162" s="9">
        <v>0</v>
      </c>
      <c r="H162" s="9">
        <v>0</v>
      </c>
      <c r="I162" s="9">
        <v>6</v>
      </c>
      <c r="J162" s="9">
        <v>81</v>
      </c>
      <c r="K162" s="158">
        <v>0.10625</v>
      </c>
      <c r="L162" s="9"/>
      <c r="M162" s="9"/>
      <c r="N162" s="9"/>
      <c r="O162" s="9"/>
      <c r="P162" s="278">
        <f t="shared" si="8"/>
        <v>60</v>
      </c>
      <c r="Q162" s="276" t="str">
        <f t="shared" si="7"/>
        <v/>
      </c>
      <c r="R162" s="9"/>
      <c r="S162" s="9"/>
      <c r="U162" s="367"/>
      <c r="V162" s="9"/>
      <c r="W162" s="37"/>
      <c r="AS162" s="9"/>
      <c r="AT162" s="9"/>
      <c r="AU162" s="426"/>
      <c r="AW162" s="9"/>
      <c r="AX162" s="470"/>
      <c r="BG162" s="373"/>
      <c r="BH162" s="373"/>
      <c r="BI162" s="9"/>
      <c r="BJ162" s="9"/>
      <c r="CJ162"/>
      <c r="CK162"/>
    </row>
    <row r="163" spans="1:89">
      <c r="A163" s="9">
        <v>1005</v>
      </c>
      <c r="B163" s="9">
        <v>5.2240777659621056</v>
      </c>
      <c r="C163" s="9">
        <v>247</v>
      </c>
      <c r="D163" s="9">
        <v>5.2</v>
      </c>
      <c r="E163" s="9">
        <v>1.2</v>
      </c>
      <c r="F163" s="9">
        <v>384.81</v>
      </c>
      <c r="G163" s="9">
        <v>0</v>
      </c>
      <c r="H163" s="9">
        <v>0</v>
      </c>
      <c r="I163" s="9">
        <v>6</v>
      </c>
      <c r="J163" s="9">
        <v>81</v>
      </c>
      <c r="K163" s="158">
        <v>0.106944444444444</v>
      </c>
      <c r="L163" s="9"/>
      <c r="M163" s="9"/>
      <c r="N163" s="9"/>
      <c r="O163" s="9"/>
      <c r="P163" s="278" t="str">
        <f t="shared" si="8"/>
        <v/>
      </c>
      <c r="Q163" s="276" t="str">
        <f t="shared" si="7"/>
        <v/>
      </c>
      <c r="R163" s="9"/>
      <c r="S163" s="9"/>
      <c r="U163" s="367"/>
      <c r="V163" s="9"/>
      <c r="W163" s="37"/>
      <c r="AS163" s="9"/>
      <c r="AT163" s="9"/>
      <c r="AU163" s="426"/>
      <c r="AW163" s="9"/>
      <c r="AX163" s="470"/>
      <c r="BG163" s="373"/>
      <c r="BH163" s="373"/>
      <c r="BI163" s="9"/>
      <c r="BJ163" s="9"/>
      <c r="CJ163"/>
      <c r="CK163"/>
    </row>
    <row r="164" spans="1:89">
      <c r="A164" s="9">
        <v>1005</v>
      </c>
      <c r="B164" s="9">
        <v>5.1103094624831176</v>
      </c>
      <c r="C164" s="9">
        <v>247</v>
      </c>
      <c r="D164" s="9">
        <v>5.2</v>
      </c>
      <c r="E164" s="9">
        <v>1.2</v>
      </c>
      <c r="F164" s="9">
        <v>384.81</v>
      </c>
      <c r="G164" s="9">
        <v>0</v>
      </c>
      <c r="H164" s="9">
        <v>0</v>
      </c>
      <c r="I164" s="9">
        <v>5.9</v>
      </c>
      <c r="J164" s="9">
        <v>81</v>
      </c>
      <c r="K164" s="158">
        <v>0.10763888888888901</v>
      </c>
      <c r="L164" s="9"/>
      <c r="M164" s="9"/>
      <c r="N164" s="9"/>
      <c r="O164" s="9"/>
      <c r="P164" s="278" t="str">
        <f t="shared" si="8"/>
        <v/>
      </c>
      <c r="Q164" s="276" t="str">
        <f t="shared" si="7"/>
        <v/>
      </c>
      <c r="R164" s="9"/>
      <c r="S164" s="9"/>
      <c r="U164" s="367"/>
      <c r="V164" s="9"/>
      <c r="W164" s="37"/>
      <c r="AS164" s="9"/>
      <c r="AT164" s="9"/>
      <c r="AU164" s="426"/>
      <c r="AW164" s="9"/>
      <c r="AX164" s="470"/>
      <c r="BG164" s="373"/>
      <c r="BH164" s="373"/>
      <c r="BI164" s="9"/>
      <c r="BJ164" s="9"/>
      <c r="CJ164"/>
      <c r="CK164"/>
    </row>
    <row r="165" spans="1:89">
      <c r="A165" s="9">
        <v>1005</v>
      </c>
      <c r="B165" s="9">
        <v>5.1103094624831176</v>
      </c>
      <c r="C165" s="9">
        <v>247</v>
      </c>
      <c r="D165" s="9">
        <v>5.2</v>
      </c>
      <c r="E165" s="9">
        <v>1.2</v>
      </c>
      <c r="F165" s="9">
        <v>384.81</v>
      </c>
      <c r="G165" s="9">
        <v>0</v>
      </c>
      <c r="H165" s="9">
        <v>0</v>
      </c>
      <c r="I165" s="9">
        <v>5.9</v>
      </c>
      <c r="J165" s="9">
        <v>81</v>
      </c>
      <c r="K165" s="158">
        <v>0.108333333333333</v>
      </c>
      <c r="L165" s="9"/>
      <c r="M165" s="9"/>
      <c r="N165" s="9"/>
      <c r="O165" s="9"/>
      <c r="P165" s="278" t="str">
        <f t="shared" si="8"/>
        <v/>
      </c>
      <c r="Q165" s="276" t="str">
        <f t="shared" si="7"/>
        <v/>
      </c>
      <c r="R165" s="9"/>
      <c r="S165" s="9"/>
      <c r="U165" s="367"/>
      <c r="V165" s="9"/>
      <c r="W165" s="37"/>
      <c r="AS165" s="9"/>
      <c r="AT165" s="9"/>
      <c r="AU165" s="426"/>
      <c r="AW165" s="9"/>
      <c r="AX165" s="470"/>
      <c r="BG165" s="373"/>
      <c r="BH165" s="373"/>
      <c r="BI165" s="9"/>
      <c r="BJ165" s="9"/>
      <c r="CJ165"/>
      <c r="CK165"/>
    </row>
    <row r="166" spans="1:89">
      <c r="A166" s="9">
        <v>1005</v>
      </c>
      <c r="B166" s="9">
        <v>5.1103094624831176</v>
      </c>
      <c r="C166" s="9">
        <v>247</v>
      </c>
      <c r="D166" s="9">
        <v>5.2</v>
      </c>
      <c r="E166" s="9">
        <v>1.2</v>
      </c>
      <c r="F166" s="9">
        <v>384.81</v>
      </c>
      <c r="G166" s="9">
        <v>0</v>
      </c>
      <c r="H166" s="9">
        <v>0</v>
      </c>
      <c r="I166" s="9">
        <v>5.9</v>
      </c>
      <c r="J166" s="9">
        <v>81</v>
      </c>
      <c r="K166" s="158">
        <v>0.109027777777778</v>
      </c>
      <c r="L166" s="9"/>
      <c r="M166" s="9"/>
      <c r="N166" s="9"/>
      <c r="O166" s="9"/>
      <c r="P166" s="278" t="str">
        <f t="shared" si="8"/>
        <v/>
      </c>
      <c r="Q166" s="276" t="str">
        <f t="shared" si="7"/>
        <v/>
      </c>
      <c r="R166" s="9"/>
      <c r="S166" s="9"/>
      <c r="U166" s="367"/>
      <c r="V166" s="9"/>
      <c r="W166" s="37"/>
      <c r="AS166" s="9"/>
      <c r="AT166" s="9"/>
      <c r="AU166" s="426"/>
      <c r="AW166" s="9"/>
      <c r="AX166" s="470"/>
      <c r="BG166" s="373"/>
      <c r="BH166" s="373"/>
      <c r="BI166" s="9"/>
      <c r="BJ166" s="9"/>
      <c r="CJ166"/>
      <c r="CK166"/>
    </row>
    <row r="167" spans="1:89">
      <c r="A167" s="9">
        <v>1005</v>
      </c>
      <c r="B167" s="9">
        <v>5.1103094624831176</v>
      </c>
      <c r="C167" s="9">
        <v>247</v>
      </c>
      <c r="D167" s="9">
        <v>5.2</v>
      </c>
      <c r="E167" s="9">
        <v>1.2</v>
      </c>
      <c r="F167" s="9">
        <v>384.81</v>
      </c>
      <c r="G167" s="9">
        <v>0</v>
      </c>
      <c r="H167" s="9">
        <v>0</v>
      </c>
      <c r="I167" s="9">
        <v>5.9</v>
      </c>
      <c r="J167" s="9">
        <v>81</v>
      </c>
      <c r="K167" s="158">
        <v>0.109722222222222</v>
      </c>
      <c r="L167" s="9"/>
      <c r="M167" s="9"/>
      <c r="N167" s="9"/>
      <c r="O167" s="9"/>
      <c r="P167" s="278" t="str">
        <f t="shared" si="8"/>
        <v/>
      </c>
      <c r="Q167" s="276" t="str">
        <f t="shared" si="7"/>
        <v/>
      </c>
      <c r="R167" s="9"/>
      <c r="S167" s="9"/>
      <c r="U167" s="367"/>
      <c r="V167" s="9"/>
      <c r="W167" s="37"/>
      <c r="AS167" s="9"/>
      <c r="AT167" s="9"/>
      <c r="AU167" s="426"/>
      <c r="AW167" s="9"/>
      <c r="AX167" s="470"/>
      <c r="BG167" s="373"/>
      <c r="BH167" s="373"/>
      <c r="BI167" s="9"/>
      <c r="BJ167" s="9"/>
      <c r="CJ167"/>
      <c r="CK167"/>
    </row>
    <row r="168" spans="1:89">
      <c r="A168" s="9">
        <v>1005</v>
      </c>
      <c r="B168" s="9">
        <v>5.1103094624831176</v>
      </c>
      <c r="C168" s="9">
        <v>247</v>
      </c>
      <c r="D168" s="9">
        <v>5.2</v>
      </c>
      <c r="E168" s="9">
        <v>1.2</v>
      </c>
      <c r="F168" s="9">
        <v>384.81</v>
      </c>
      <c r="G168" s="9">
        <v>0</v>
      </c>
      <c r="H168" s="9">
        <v>0</v>
      </c>
      <c r="I168" s="9">
        <v>5.9</v>
      </c>
      <c r="J168" s="9">
        <v>81</v>
      </c>
      <c r="K168" s="158">
        <v>0.110416666666667</v>
      </c>
      <c r="L168" s="9"/>
      <c r="M168" s="9"/>
      <c r="N168" s="9"/>
      <c r="O168" s="9"/>
      <c r="P168" s="278" t="str">
        <f t="shared" si="8"/>
        <v/>
      </c>
      <c r="Q168" s="276" t="str">
        <f t="shared" si="7"/>
        <v/>
      </c>
      <c r="R168" s="9"/>
      <c r="S168" s="9"/>
      <c r="U168" s="367"/>
      <c r="V168" s="9"/>
      <c r="W168" s="37"/>
      <c r="AS168" s="9"/>
      <c r="AT168" s="9"/>
      <c r="AU168" s="426"/>
      <c r="AW168" s="9"/>
      <c r="AX168" s="470"/>
      <c r="BG168" s="373"/>
      <c r="BH168" s="373"/>
      <c r="BI168" s="9"/>
      <c r="BJ168" s="9"/>
      <c r="CJ168"/>
      <c r="CK168"/>
    </row>
    <row r="169" spans="1:89">
      <c r="A169" s="9">
        <v>1005</v>
      </c>
      <c r="B169" s="9">
        <v>4.9965411590041278</v>
      </c>
      <c r="C169" s="9">
        <v>247</v>
      </c>
      <c r="D169" s="9">
        <v>5.2</v>
      </c>
      <c r="E169" s="9">
        <v>1.2</v>
      </c>
      <c r="F169" s="9">
        <v>384.81</v>
      </c>
      <c r="G169" s="9">
        <v>0</v>
      </c>
      <c r="H169" s="9">
        <v>0</v>
      </c>
      <c r="I169" s="9">
        <v>5.8</v>
      </c>
      <c r="J169" s="9">
        <v>81</v>
      </c>
      <c r="K169" s="158">
        <v>0.11111111111111099</v>
      </c>
      <c r="L169" s="9"/>
      <c r="M169" s="9"/>
      <c r="N169" s="9"/>
      <c r="O169" s="9"/>
      <c r="P169" s="278" t="str">
        <f t="shared" si="8"/>
        <v/>
      </c>
      <c r="Q169" s="276" t="str">
        <f t="shared" si="7"/>
        <v/>
      </c>
      <c r="R169" s="9"/>
      <c r="S169" s="9"/>
      <c r="U169" s="367"/>
      <c r="V169" s="9"/>
      <c r="W169" s="37"/>
      <c r="AS169" s="9"/>
      <c r="AT169" s="9"/>
      <c r="AU169" s="426"/>
      <c r="AW169" s="9"/>
      <c r="AX169" s="470"/>
      <c r="BG169" s="373"/>
      <c r="BH169" s="373"/>
      <c r="BI169" s="9"/>
      <c r="BJ169" s="9"/>
      <c r="CJ169"/>
      <c r="CK169"/>
    </row>
    <row r="170" spans="1:89">
      <c r="A170" s="9">
        <v>1005</v>
      </c>
      <c r="B170" s="9">
        <v>4.9965411590041278</v>
      </c>
      <c r="C170" s="9">
        <v>247</v>
      </c>
      <c r="D170" s="9">
        <v>5.2</v>
      </c>
      <c r="E170" s="9">
        <v>1.2</v>
      </c>
      <c r="F170" s="9">
        <v>384.81</v>
      </c>
      <c r="G170" s="9">
        <v>0</v>
      </c>
      <c r="H170" s="9">
        <v>0</v>
      </c>
      <c r="I170" s="9">
        <v>5.8</v>
      </c>
      <c r="J170" s="9">
        <v>81</v>
      </c>
      <c r="K170" s="158">
        <v>0.111805555555556</v>
      </c>
      <c r="L170" s="9"/>
      <c r="M170" s="9"/>
      <c r="N170" s="9"/>
      <c r="O170" s="9"/>
      <c r="P170" s="278" t="str">
        <f t="shared" si="8"/>
        <v/>
      </c>
      <c r="Q170" s="276" t="str">
        <f t="shared" si="7"/>
        <v/>
      </c>
      <c r="R170" s="9"/>
      <c r="S170" s="9"/>
      <c r="U170" s="367"/>
      <c r="V170" s="9"/>
      <c r="W170" s="37"/>
      <c r="AS170" s="9"/>
      <c r="AT170" s="9"/>
      <c r="AU170" s="426"/>
      <c r="AW170" s="9"/>
      <c r="AX170" s="470"/>
      <c r="BG170" s="373"/>
      <c r="BH170" s="373"/>
      <c r="BI170" s="9"/>
      <c r="BJ170" s="9"/>
      <c r="CJ170"/>
      <c r="CK170"/>
    </row>
    <row r="171" spans="1:89">
      <c r="A171" s="9">
        <v>1005</v>
      </c>
      <c r="B171" s="9">
        <v>4.9965411590041278</v>
      </c>
      <c r="C171" s="9">
        <v>247</v>
      </c>
      <c r="D171" s="9">
        <v>5.2</v>
      </c>
      <c r="E171" s="9">
        <v>1.2</v>
      </c>
      <c r="F171" s="9">
        <v>384.81</v>
      </c>
      <c r="G171" s="9">
        <v>0</v>
      </c>
      <c r="H171" s="9">
        <v>0</v>
      </c>
      <c r="I171" s="9">
        <v>5.8</v>
      </c>
      <c r="J171" s="9">
        <v>81</v>
      </c>
      <c r="K171" s="158">
        <v>0.1125</v>
      </c>
      <c r="L171" s="9"/>
      <c r="M171" s="9"/>
      <c r="N171" s="9"/>
      <c r="O171" s="9"/>
      <c r="P171" s="278" t="str">
        <f t="shared" si="8"/>
        <v/>
      </c>
      <c r="Q171" s="276" t="str">
        <f t="shared" si="7"/>
        <v/>
      </c>
      <c r="R171" s="9"/>
      <c r="S171" s="9"/>
      <c r="U171" s="367"/>
      <c r="V171" s="9"/>
      <c r="W171" s="37"/>
      <c r="AS171" s="9"/>
      <c r="AT171" s="9"/>
      <c r="AU171" s="426"/>
      <c r="AW171" s="9"/>
      <c r="AX171" s="470"/>
      <c r="BG171" s="373"/>
      <c r="BH171" s="373"/>
      <c r="BI171" s="9"/>
      <c r="BJ171" s="9"/>
      <c r="CJ171"/>
      <c r="CK171"/>
    </row>
    <row r="172" spans="1:89">
      <c r="A172" s="9">
        <v>1005</v>
      </c>
      <c r="B172" s="9">
        <v>4.9965411590041278</v>
      </c>
      <c r="C172" s="9">
        <v>247</v>
      </c>
      <c r="D172" s="9">
        <v>5.2</v>
      </c>
      <c r="E172" s="9">
        <v>1.2</v>
      </c>
      <c r="F172" s="9">
        <v>384.81</v>
      </c>
      <c r="G172" s="9">
        <v>0</v>
      </c>
      <c r="H172" s="9">
        <v>0</v>
      </c>
      <c r="I172" s="9">
        <v>5.8</v>
      </c>
      <c r="J172" s="9">
        <v>82</v>
      </c>
      <c r="K172" s="158">
        <v>0.113194444444444</v>
      </c>
      <c r="L172" s="9"/>
      <c r="M172" s="9"/>
      <c r="N172" s="9"/>
      <c r="O172" s="9"/>
      <c r="P172" s="278" t="str">
        <f t="shared" si="8"/>
        <v/>
      </c>
      <c r="Q172" s="276" t="str">
        <f t="shared" si="7"/>
        <v/>
      </c>
      <c r="R172" s="9"/>
      <c r="S172" s="9"/>
      <c r="U172" s="367"/>
      <c r="V172" s="9"/>
      <c r="W172" s="37"/>
      <c r="AS172" s="9"/>
      <c r="AT172" s="9"/>
      <c r="AU172" s="426"/>
      <c r="AW172" s="9"/>
      <c r="AX172" s="470"/>
      <c r="BG172" s="373"/>
      <c r="BH172" s="373"/>
      <c r="BI172" s="9"/>
      <c r="BJ172" s="9"/>
      <c r="CJ172"/>
      <c r="CK172"/>
    </row>
    <row r="173" spans="1:89">
      <c r="A173" s="9">
        <v>1005</v>
      </c>
      <c r="B173" s="9">
        <v>4.9965411590041278</v>
      </c>
      <c r="C173" s="9">
        <v>247</v>
      </c>
      <c r="D173" s="9">
        <v>5.2</v>
      </c>
      <c r="E173" s="9">
        <v>1.2</v>
      </c>
      <c r="F173" s="9">
        <v>384.81</v>
      </c>
      <c r="G173" s="9">
        <v>0</v>
      </c>
      <c r="H173" s="9">
        <v>0</v>
      </c>
      <c r="I173" s="9">
        <v>5.8</v>
      </c>
      <c r="J173" s="9">
        <v>82</v>
      </c>
      <c r="K173" s="158">
        <v>0.113888888888889</v>
      </c>
      <c r="L173" s="9"/>
      <c r="M173" s="9"/>
      <c r="N173" s="9"/>
      <c r="O173" s="9"/>
      <c r="P173" s="278" t="str">
        <f t="shared" si="8"/>
        <v/>
      </c>
      <c r="Q173" s="276" t="str">
        <f t="shared" si="7"/>
        <v/>
      </c>
      <c r="R173" s="9"/>
      <c r="S173" s="9"/>
      <c r="U173" s="367"/>
      <c r="V173" s="9"/>
      <c r="W173" s="37"/>
      <c r="AS173" s="9"/>
      <c r="AT173" s="9"/>
      <c r="AU173" s="426"/>
      <c r="AW173" s="9"/>
      <c r="AX173" s="470"/>
      <c r="BG173" s="373"/>
      <c r="BH173" s="373"/>
      <c r="BI173" s="9"/>
      <c r="BJ173" s="9"/>
      <c r="CJ173"/>
      <c r="CK173"/>
    </row>
    <row r="174" spans="1:89">
      <c r="A174" s="9">
        <v>1005</v>
      </c>
      <c r="B174" s="9">
        <v>4.9965411590041278</v>
      </c>
      <c r="C174" s="9">
        <v>247</v>
      </c>
      <c r="D174" s="9">
        <v>5.2</v>
      </c>
      <c r="E174" s="9">
        <v>1.2</v>
      </c>
      <c r="F174" s="9">
        <v>384.81</v>
      </c>
      <c r="G174" s="9">
        <v>0</v>
      </c>
      <c r="H174" s="9">
        <v>0</v>
      </c>
      <c r="I174" s="9">
        <v>5.8</v>
      </c>
      <c r="J174" s="9">
        <v>82</v>
      </c>
      <c r="K174" s="158">
        <v>0.114583333333333</v>
      </c>
      <c r="L174" s="9"/>
      <c r="M174" s="9"/>
      <c r="N174" s="9"/>
      <c r="O174" s="9"/>
      <c r="P174" s="278" t="str">
        <f t="shared" si="8"/>
        <v/>
      </c>
      <c r="Q174" s="276" t="str">
        <f t="shared" si="7"/>
        <v/>
      </c>
      <c r="R174" s="9"/>
      <c r="S174" s="9"/>
      <c r="U174" s="367"/>
      <c r="V174" s="9"/>
      <c r="W174" s="37"/>
      <c r="AS174" s="9"/>
      <c r="AT174" s="9"/>
      <c r="AU174" s="426"/>
      <c r="AW174" s="9"/>
      <c r="AX174" s="470"/>
      <c r="BG174" s="373"/>
      <c r="BH174" s="373"/>
      <c r="BI174" s="9"/>
      <c r="BJ174" s="9"/>
      <c r="CJ174"/>
      <c r="CK174"/>
    </row>
    <row r="175" spans="1:89">
      <c r="A175" s="9">
        <v>1005</v>
      </c>
      <c r="B175" s="9">
        <v>5.37066</v>
      </c>
      <c r="C175" s="9">
        <v>247</v>
      </c>
      <c r="D175" s="9">
        <v>2</v>
      </c>
      <c r="E175" s="9">
        <v>0</v>
      </c>
      <c r="F175" s="9">
        <v>384.81</v>
      </c>
      <c r="G175" s="9">
        <v>0</v>
      </c>
      <c r="H175" s="9">
        <v>0</v>
      </c>
      <c r="I175" s="9">
        <v>5.7</v>
      </c>
      <c r="J175" s="9">
        <v>82</v>
      </c>
      <c r="K175" s="158">
        <v>0.11527777777777801</v>
      </c>
      <c r="L175" s="9"/>
      <c r="M175" s="9"/>
      <c r="N175" s="9"/>
      <c r="O175" s="9"/>
      <c r="P175" s="278" t="str">
        <f t="shared" si="8"/>
        <v/>
      </c>
      <c r="Q175" s="276" t="str">
        <f t="shared" si="7"/>
        <v/>
      </c>
      <c r="R175" s="9"/>
      <c r="S175" s="9"/>
      <c r="U175" s="367"/>
      <c r="V175" s="9"/>
      <c r="W175" s="37"/>
      <c r="AS175" s="9"/>
      <c r="AT175" s="9"/>
      <c r="AU175" s="426"/>
      <c r="AW175" s="9"/>
      <c r="AX175" s="470"/>
      <c r="BG175" s="373"/>
      <c r="BH175" s="373"/>
      <c r="BI175" s="9"/>
      <c r="BJ175" s="9"/>
      <c r="CJ175"/>
      <c r="CK175"/>
    </row>
    <row r="176" spans="1:89">
      <c r="A176" s="9">
        <v>1005</v>
      </c>
      <c r="B176" s="9">
        <v>5.8</v>
      </c>
      <c r="C176" s="9">
        <v>247</v>
      </c>
      <c r="D176" s="9">
        <v>0</v>
      </c>
      <c r="E176" s="9">
        <v>0</v>
      </c>
      <c r="F176" s="9">
        <v>384.81</v>
      </c>
      <c r="G176" s="9">
        <v>0</v>
      </c>
      <c r="H176" s="9">
        <v>0</v>
      </c>
      <c r="I176" s="9">
        <v>5.8</v>
      </c>
      <c r="J176" s="9">
        <v>82</v>
      </c>
      <c r="K176" s="158">
        <v>0.115972222222222</v>
      </c>
      <c r="L176" s="9"/>
      <c r="M176" s="9"/>
      <c r="N176" s="9"/>
      <c r="O176" s="9"/>
      <c r="P176" s="278">
        <f t="shared" si="8"/>
        <v>60</v>
      </c>
      <c r="Q176" s="276" t="str">
        <f t="shared" si="7"/>
        <v/>
      </c>
      <c r="R176" s="9"/>
      <c r="S176" s="9"/>
      <c r="U176" s="367"/>
      <c r="V176" s="9"/>
      <c r="W176" s="37"/>
      <c r="AS176" s="9"/>
      <c r="AT176" s="9"/>
      <c r="AU176" s="426"/>
      <c r="AW176" s="9"/>
      <c r="AX176" s="470"/>
      <c r="BG176" s="373"/>
      <c r="BH176" s="373"/>
      <c r="BI176" s="9"/>
      <c r="BJ176" s="9"/>
      <c r="CJ176"/>
      <c r="CK176"/>
    </row>
    <row r="177" spans="1:89">
      <c r="A177" s="9">
        <v>1005</v>
      </c>
      <c r="B177" s="9">
        <v>5.7</v>
      </c>
      <c r="C177" s="9">
        <v>247</v>
      </c>
      <c r="D177" s="9">
        <v>0</v>
      </c>
      <c r="E177" s="9">
        <v>0</v>
      </c>
      <c r="F177" s="9">
        <v>384.81</v>
      </c>
      <c r="G177" s="9">
        <v>0</v>
      </c>
      <c r="H177" s="9">
        <v>0</v>
      </c>
      <c r="I177" s="9">
        <v>5.7</v>
      </c>
      <c r="J177" s="9">
        <v>82</v>
      </c>
      <c r="K177" s="158">
        <v>0.116666666666667</v>
      </c>
      <c r="L177" s="9"/>
      <c r="M177" s="9"/>
      <c r="N177" s="9"/>
      <c r="O177" s="9"/>
      <c r="P177" s="278">
        <f t="shared" si="8"/>
        <v>60</v>
      </c>
      <c r="Q177" s="276" t="str">
        <f t="shared" si="7"/>
        <v/>
      </c>
      <c r="R177" s="9"/>
      <c r="S177" s="9"/>
      <c r="U177" s="367"/>
      <c r="V177" s="9"/>
      <c r="W177" s="37"/>
      <c r="AS177" s="9"/>
      <c r="AT177" s="9"/>
      <c r="AU177" s="426"/>
      <c r="AW177" s="9"/>
      <c r="AX177" s="470"/>
      <c r="BG177" s="373"/>
      <c r="BH177" s="373"/>
      <c r="BI177" s="9"/>
      <c r="BJ177" s="9"/>
      <c r="CJ177"/>
      <c r="CK177"/>
    </row>
    <row r="178" spans="1:89">
      <c r="A178" s="9">
        <v>1005</v>
      </c>
      <c r="B178" s="9">
        <v>5.7</v>
      </c>
      <c r="C178" s="9">
        <v>247</v>
      </c>
      <c r="D178" s="9">
        <v>0</v>
      </c>
      <c r="E178" s="9">
        <v>0</v>
      </c>
      <c r="F178" s="9">
        <v>384.81</v>
      </c>
      <c r="G178" s="9">
        <v>0</v>
      </c>
      <c r="H178" s="9">
        <v>0</v>
      </c>
      <c r="I178" s="9">
        <v>5.7</v>
      </c>
      <c r="J178" s="9">
        <v>82</v>
      </c>
      <c r="K178" s="158">
        <v>0.117361111111111</v>
      </c>
      <c r="L178" s="9"/>
      <c r="M178" s="9"/>
      <c r="N178" s="9"/>
      <c r="O178" s="9"/>
      <c r="P178" s="278">
        <f t="shared" si="8"/>
        <v>60</v>
      </c>
      <c r="Q178" s="276" t="str">
        <f t="shared" si="7"/>
        <v/>
      </c>
      <c r="R178" s="9"/>
      <c r="S178" s="9"/>
      <c r="U178" s="367"/>
      <c r="V178" s="9"/>
      <c r="W178" s="37"/>
      <c r="AS178" s="9"/>
      <c r="AT178" s="9"/>
      <c r="AU178" s="426"/>
      <c r="AW178" s="9"/>
      <c r="AX178" s="470"/>
      <c r="BG178" s="373"/>
      <c r="BH178" s="373"/>
      <c r="BI178" s="9"/>
      <c r="BJ178" s="9"/>
      <c r="CJ178"/>
      <c r="CK178"/>
    </row>
    <row r="179" spans="1:89">
      <c r="A179" s="9">
        <v>1005</v>
      </c>
      <c r="B179" s="9">
        <v>5.7</v>
      </c>
      <c r="C179" s="9">
        <v>247</v>
      </c>
      <c r="D179" s="9">
        <v>0</v>
      </c>
      <c r="E179" s="9">
        <v>0</v>
      </c>
      <c r="F179" s="9">
        <v>384.81</v>
      </c>
      <c r="G179" s="9">
        <v>0</v>
      </c>
      <c r="H179" s="9">
        <v>0</v>
      </c>
      <c r="I179" s="9">
        <v>5.7</v>
      </c>
      <c r="J179" s="9">
        <v>82</v>
      </c>
      <c r="K179" s="158">
        <v>0.118055555555556</v>
      </c>
      <c r="L179" s="9"/>
      <c r="M179" s="9"/>
      <c r="N179" s="9"/>
      <c r="O179" s="9"/>
      <c r="P179" s="278">
        <f t="shared" si="8"/>
        <v>60</v>
      </c>
      <c r="Q179" s="276" t="str">
        <f t="shared" si="7"/>
        <v/>
      </c>
      <c r="R179" s="9"/>
      <c r="S179" s="9"/>
      <c r="U179" s="367"/>
      <c r="V179" s="9"/>
      <c r="W179" s="37"/>
      <c r="AS179" s="9"/>
      <c r="AT179" s="9"/>
      <c r="AU179" s="426"/>
      <c r="AW179" s="9"/>
      <c r="AX179" s="470"/>
      <c r="BG179" s="373"/>
      <c r="BH179" s="373"/>
      <c r="BI179" s="9"/>
      <c r="BJ179" s="9"/>
      <c r="CJ179"/>
      <c r="CK179"/>
    </row>
    <row r="180" spans="1:89">
      <c r="A180" s="9">
        <v>1005</v>
      </c>
      <c r="B180" s="9">
        <v>5.7</v>
      </c>
      <c r="C180" s="9">
        <v>247</v>
      </c>
      <c r="D180" s="9">
        <v>0</v>
      </c>
      <c r="E180" s="9">
        <v>0</v>
      </c>
      <c r="F180" s="9">
        <v>384.81</v>
      </c>
      <c r="G180" s="9">
        <v>0</v>
      </c>
      <c r="H180" s="9">
        <v>0</v>
      </c>
      <c r="I180" s="9">
        <v>5.7</v>
      </c>
      <c r="J180" s="9">
        <v>82</v>
      </c>
      <c r="K180" s="158">
        <v>0.11874999999999999</v>
      </c>
      <c r="L180" s="9"/>
      <c r="M180" s="9"/>
      <c r="N180" s="9"/>
      <c r="O180" s="9"/>
      <c r="P180" s="278">
        <f t="shared" si="8"/>
        <v>60</v>
      </c>
      <c r="Q180" s="276" t="str">
        <f t="shared" si="7"/>
        <v/>
      </c>
      <c r="R180" s="9"/>
      <c r="S180" s="9"/>
      <c r="U180" s="367"/>
      <c r="V180" s="9"/>
      <c r="W180" s="37"/>
      <c r="AS180" s="9"/>
      <c r="AT180" s="9"/>
      <c r="AU180" s="426"/>
      <c r="AW180" s="9"/>
      <c r="AX180" s="470"/>
      <c r="BG180" s="373"/>
      <c r="BH180" s="373"/>
      <c r="BI180" s="9"/>
      <c r="BJ180" s="9"/>
      <c r="CJ180"/>
      <c r="CK180"/>
    </row>
    <row r="181" spans="1:89">
      <c r="A181" s="9">
        <v>1005</v>
      </c>
      <c r="B181" s="9">
        <v>5.7</v>
      </c>
      <c r="C181" s="9">
        <v>247</v>
      </c>
      <c r="D181" s="9">
        <v>0</v>
      </c>
      <c r="E181" s="9">
        <v>0</v>
      </c>
      <c r="F181" s="9">
        <v>384.81</v>
      </c>
      <c r="G181" s="9">
        <v>0</v>
      </c>
      <c r="H181" s="9">
        <v>0</v>
      </c>
      <c r="I181" s="9">
        <v>5.7</v>
      </c>
      <c r="J181" s="9">
        <v>82</v>
      </c>
      <c r="K181" s="158">
        <v>0.11944444444444401</v>
      </c>
      <c r="L181" s="9"/>
      <c r="M181" s="9"/>
      <c r="N181" s="9"/>
      <c r="O181" s="9"/>
      <c r="P181" s="278">
        <f t="shared" si="8"/>
        <v>60</v>
      </c>
      <c r="Q181" s="276" t="str">
        <f t="shared" si="7"/>
        <v/>
      </c>
      <c r="R181" s="9"/>
      <c r="S181" s="9"/>
      <c r="U181" s="367"/>
      <c r="V181" s="9"/>
      <c r="W181" s="37"/>
      <c r="AS181" s="9"/>
      <c r="AT181" s="9"/>
      <c r="AU181" s="426"/>
      <c r="AW181" s="9"/>
      <c r="AX181" s="470"/>
      <c r="BG181" s="373"/>
      <c r="BH181" s="373"/>
      <c r="BI181" s="9"/>
      <c r="BJ181" s="9"/>
      <c r="CJ181"/>
      <c r="CK181"/>
    </row>
    <row r="182" spans="1:89">
      <c r="A182" s="9">
        <v>1005</v>
      </c>
      <c r="B182" s="9">
        <v>5.7</v>
      </c>
      <c r="C182" s="9">
        <v>247</v>
      </c>
      <c r="D182" s="9">
        <v>0</v>
      </c>
      <c r="E182" s="9">
        <v>0</v>
      </c>
      <c r="F182" s="9">
        <v>384.81</v>
      </c>
      <c r="G182" s="9">
        <v>0</v>
      </c>
      <c r="H182" s="9">
        <v>0</v>
      </c>
      <c r="I182" s="9">
        <v>5.7</v>
      </c>
      <c r="J182" s="9">
        <v>82</v>
      </c>
      <c r="K182" s="158">
        <v>0.120138888888889</v>
      </c>
      <c r="L182" s="9"/>
      <c r="M182" s="9"/>
      <c r="N182" s="9"/>
      <c r="O182" s="9"/>
      <c r="P182" s="278">
        <f t="shared" si="8"/>
        <v>60</v>
      </c>
      <c r="Q182" s="276" t="str">
        <f t="shared" si="7"/>
        <v/>
      </c>
      <c r="R182" s="9"/>
      <c r="S182" s="9"/>
      <c r="U182" s="367"/>
      <c r="V182" s="9"/>
      <c r="W182" s="37"/>
      <c r="AS182" s="9"/>
      <c r="AT182" s="9"/>
      <c r="AU182" s="426"/>
      <c r="AW182" s="9"/>
      <c r="AX182" s="470"/>
      <c r="BG182" s="373"/>
      <c r="BH182" s="373"/>
      <c r="BI182" s="9"/>
      <c r="BJ182" s="9"/>
      <c r="CJ182"/>
      <c r="CK182"/>
    </row>
    <row r="183" spans="1:89">
      <c r="A183" s="9">
        <v>1005</v>
      </c>
      <c r="B183" s="9">
        <v>5.7</v>
      </c>
      <c r="C183" s="9">
        <v>247</v>
      </c>
      <c r="D183" s="9">
        <v>0</v>
      </c>
      <c r="E183" s="9">
        <v>0</v>
      </c>
      <c r="F183" s="9">
        <v>384.81</v>
      </c>
      <c r="G183" s="9">
        <v>0</v>
      </c>
      <c r="H183" s="9">
        <v>0</v>
      </c>
      <c r="I183" s="9">
        <v>5.7</v>
      </c>
      <c r="J183" s="9">
        <v>82</v>
      </c>
      <c r="K183" s="158">
        <v>0.120833333333333</v>
      </c>
      <c r="L183" s="9"/>
      <c r="M183" s="9"/>
      <c r="N183" s="9"/>
      <c r="O183" s="9"/>
      <c r="P183" s="278">
        <f t="shared" si="8"/>
        <v>60</v>
      </c>
      <c r="Q183" s="276" t="str">
        <f t="shared" si="7"/>
        <v/>
      </c>
      <c r="R183" s="9"/>
      <c r="S183" s="9"/>
      <c r="U183" s="367"/>
      <c r="V183" s="9"/>
      <c r="W183" s="37"/>
      <c r="X183" s="18"/>
      <c r="AS183" s="9"/>
      <c r="AT183" s="9"/>
      <c r="AU183" s="426"/>
      <c r="AW183" s="9"/>
      <c r="AX183" s="470"/>
      <c r="BG183" s="373"/>
      <c r="BH183" s="373"/>
      <c r="BI183" s="9"/>
      <c r="BJ183" s="9"/>
      <c r="CJ183"/>
      <c r="CK183"/>
    </row>
    <row r="184" spans="1:89">
      <c r="A184" s="9">
        <v>1005</v>
      </c>
      <c r="B184" s="9">
        <v>5.304792</v>
      </c>
      <c r="C184" s="9">
        <v>247</v>
      </c>
      <c r="D184" s="9">
        <v>2.4</v>
      </c>
      <c r="E184" s="9">
        <v>1.6</v>
      </c>
      <c r="F184" s="9">
        <v>384.81</v>
      </c>
      <c r="G184" s="9">
        <v>0</v>
      </c>
      <c r="H184" s="9">
        <v>0</v>
      </c>
      <c r="I184" s="9">
        <v>5.7</v>
      </c>
      <c r="J184" s="9">
        <v>82</v>
      </c>
      <c r="K184" s="158">
        <v>0.121527777777778</v>
      </c>
      <c r="L184" s="9"/>
      <c r="M184" s="9"/>
      <c r="N184" s="9"/>
      <c r="O184" s="9"/>
      <c r="P184" s="278" t="str">
        <f t="shared" si="8"/>
        <v/>
      </c>
      <c r="Q184" s="276" t="str">
        <f t="shared" si="7"/>
        <v/>
      </c>
      <c r="R184" s="9"/>
      <c r="S184" s="9"/>
      <c r="U184" s="367"/>
      <c r="V184" s="9"/>
      <c r="W184" s="37"/>
      <c r="AS184" s="9"/>
      <c r="AT184" s="9"/>
      <c r="AU184" s="426"/>
      <c r="AW184" s="9"/>
      <c r="AX184" s="470"/>
      <c r="BG184" s="373"/>
      <c r="BH184" s="373"/>
      <c r="BI184" s="9"/>
      <c r="BJ184" s="9"/>
      <c r="CJ184"/>
      <c r="CK184"/>
    </row>
    <row r="185" spans="1:89">
      <c r="A185" s="9">
        <v>1005</v>
      </c>
      <c r="B185" s="9">
        <v>5.7</v>
      </c>
      <c r="C185" s="9">
        <v>247</v>
      </c>
      <c r="D185" s="9">
        <v>0</v>
      </c>
      <c r="E185" s="9">
        <v>0</v>
      </c>
      <c r="F185" s="9">
        <v>384.81</v>
      </c>
      <c r="G185" s="9">
        <v>0</v>
      </c>
      <c r="H185" s="9">
        <v>0</v>
      </c>
      <c r="I185" s="9">
        <v>5.7</v>
      </c>
      <c r="J185" s="9">
        <v>82</v>
      </c>
      <c r="K185" s="158">
        <v>0.122222222222222</v>
      </c>
      <c r="L185" s="9"/>
      <c r="M185" s="9"/>
      <c r="N185" s="9"/>
      <c r="O185" s="9"/>
      <c r="P185" s="278">
        <f t="shared" si="8"/>
        <v>60</v>
      </c>
      <c r="Q185" s="276" t="str">
        <f t="shared" si="7"/>
        <v/>
      </c>
      <c r="R185" s="9"/>
      <c r="S185" s="9"/>
      <c r="U185" s="367"/>
      <c r="V185" s="9"/>
      <c r="W185" s="37"/>
      <c r="AS185" s="9"/>
      <c r="AT185" s="9"/>
      <c r="AU185" s="426"/>
      <c r="AW185" s="9"/>
      <c r="AX185" s="470"/>
      <c r="BG185" s="373"/>
      <c r="BH185" s="373"/>
      <c r="BI185" s="9"/>
      <c r="BJ185" s="9"/>
      <c r="CJ185"/>
      <c r="CK185"/>
    </row>
    <row r="186" spans="1:89">
      <c r="A186" s="9">
        <v>1005</v>
      </c>
      <c r="B186" s="9">
        <v>5.7</v>
      </c>
      <c r="C186" s="9">
        <v>247</v>
      </c>
      <c r="D186" s="9">
        <v>0</v>
      </c>
      <c r="E186" s="9">
        <v>0</v>
      </c>
      <c r="F186" s="9">
        <v>384.81</v>
      </c>
      <c r="G186" s="9">
        <v>0</v>
      </c>
      <c r="H186" s="9">
        <v>0</v>
      </c>
      <c r="I186" s="9">
        <v>5.7</v>
      </c>
      <c r="J186" s="9">
        <v>82</v>
      </c>
      <c r="K186" s="158">
        <v>0.12291666666666699</v>
      </c>
      <c r="L186" s="9"/>
      <c r="M186" s="9"/>
      <c r="N186" s="9"/>
      <c r="O186" s="9"/>
      <c r="P186" s="278">
        <f t="shared" si="8"/>
        <v>60</v>
      </c>
      <c r="Q186" s="276" t="str">
        <f t="shared" si="7"/>
        <v/>
      </c>
      <c r="R186" s="9"/>
      <c r="S186" s="9"/>
      <c r="U186" s="367"/>
      <c r="V186" s="9"/>
      <c r="W186" s="37"/>
      <c r="AS186" s="9"/>
      <c r="AT186" s="9"/>
      <c r="AU186" s="426"/>
      <c r="AW186" s="9"/>
      <c r="AX186" s="470"/>
      <c r="BG186" s="373"/>
      <c r="BH186" s="373"/>
      <c r="BI186" s="9"/>
      <c r="BJ186" s="9"/>
      <c r="CJ186"/>
      <c r="CK186"/>
    </row>
    <row r="187" spans="1:89">
      <c r="A187" s="9">
        <v>1005</v>
      </c>
      <c r="B187" s="9">
        <v>5.7</v>
      </c>
      <c r="C187" s="9">
        <v>247</v>
      </c>
      <c r="D187" s="9">
        <v>0</v>
      </c>
      <c r="E187" s="9">
        <v>0.4</v>
      </c>
      <c r="F187" s="9">
        <v>384.81</v>
      </c>
      <c r="G187" s="9">
        <v>0</v>
      </c>
      <c r="H187" s="9">
        <v>0</v>
      </c>
      <c r="I187" s="9">
        <v>5.7</v>
      </c>
      <c r="J187" s="9">
        <v>82</v>
      </c>
      <c r="K187" s="158">
        <v>0.12361111111111101</v>
      </c>
      <c r="L187" s="9"/>
      <c r="M187" s="9"/>
      <c r="N187" s="9"/>
      <c r="O187" s="9"/>
      <c r="P187" s="278">
        <f t="shared" si="8"/>
        <v>60</v>
      </c>
      <c r="Q187" s="276" t="str">
        <f t="shared" si="7"/>
        <v/>
      </c>
      <c r="R187" s="9"/>
      <c r="S187" s="9"/>
      <c r="U187" s="367"/>
      <c r="V187" s="9"/>
      <c r="W187" s="37"/>
      <c r="AS187" s="9"/>
      <c r="AT187" s="9"/>
      <c r="AU187" s="426"/>
      <c r="AW187" s="9"/>
      <c r="AX187" s="470"/>
      <c r="BG187" s="373"/>
      <c r="BH187" s="373"/>
      <c r="BI187" s="9"/>
      <c r="BJ187" s="9"/>
      <c r="CJ187"/>
      <c r="CK187"/>
    </row>
    <row r="188" spans="1:89">
      <c r="A188" s="9">
        <v>1005</v>
      </c>
      <c r="B188" s="9">
        <v>5.7</v>
      </c>
      <c r="C188" s="9">
        <v>247</v>
      </c>
      <c r="D188" s="9">
        <v>0</v>
      </c>
      <c r="E188" s="9">
        <v>0</v>
      </c>
      <c r="F188" s="9">
        <v>384.81</v>
      </c>
      <c r="G188" s="9">
        <v>0</v>
      </c>
      <c r="H188" s="9">
        <v>0</v>
      </c>
      <c r="I188" s="9">
        <v>5.7</v>
      </c>
      <c r="J188" s="9">
        <v>82</v>
      </c>
      <c r="K188" s="158">
        <v>0.124305555555556</v>
      </c>
      <c r="L188" s="9"/>
      <c r="M188" s="9"/>
      <c r="N188" s="9"/>
      <c r="O188" s="9"/>
      <c r="P188" s="278">
        <f t="shared" si="8"/>
        <v>60</v>
      </c>
      <c r="Q188" s="276" t="str">
        <f t="shared" si="7"/>
        <v/>
      </c>
      <c r="R188" s="9"/>
      <c r="S188" s="9"/>
      <c r="U188" s="367"/>
      <c r="V188" s="9"/>
      <c r="W188" s="37"/>
      <c r="AS188" s="9"/>
      <c r="AT188" s="9"/>
      <c r="AU188" s="426"/>
      <c r="AW188" s="9"/>
      <c r="AX188" s="470"/>
      <c r="BG188" s="373"/>
      <c r="BH188" s="373"/>
      <c r="BI188" s="9"/>
      <c r="BJ188" s="9"/>
      <c r="CJ188"/>
      <c r="CK188"/>
    </row>
    <row r="189" spans="1:89">
      <c r="A189" s="9">
        <v>1005</v>
      </c>
      <c r="B189" s="9">
        <v>5.6</v>
      </c>
      <c r="C189" s="9">
        <v>292</v>
      </c>
      <c r="D189" s="9">
        <v>0</v>
      </c>
      <c r="E189" s="9">
        <v>2</v>
      </c>
      <c r="F189" s="9">
        <v>384.81</v>
      </c>
      <c r="G189" s="9">
        <v>0</v>
      </c>
      <c r="H189" s="9">
        <v>0</v>
      </c>
      <c r="I189" s="9">
        <v>5.6</v>
      </c>
      <c r="J189" s="9">
        <v>82</v>
      </c>
      <c r="K189" s="158">
        <v>0.125</v>
      </c>
      <c r="L189" s="9"/>
      <c r="M189" s="9"/>
      <c r="N189" s="9"/>
      <c r="O189" s="9"/>
      <c r="P189" s="278">
        <f t="shared" si="8"/>
        <v>60</v>
      </c>
      <c r="Q189" s="276" t="str">
        <f t="shared" si="7"/>
        <v/>
      </c>
      <c r="R189" s="9"/>
      <c r="S189" s="9"/>
      <c r="U189" s="367"/>
      <c r="V189" s="9"/>
      <c r="W189" s="37"/>
      <c r="AS189" s="9"/>
      <c r="AT189" s="9"/>
      <c r="AU189" s="426"/>
      <c r="AW189" s="9"/>
      <c r="AX189" s="470"/>
      <c r="BG189" s="373"/>
      <c r="BH189" s="373"/>
      <c r="BI189" s="9"/>
      <c r="BJ189" s="9"/>
      <c r="CJ189"/>
      <c r="CK189"/>
    </row>
    <row r="190" spans="1:89">
      <c r="A190" s="9">
        <v>1005</v>
      </c>
      <c r="B190" s="9">
        <v>5.6</v>
      </c>
      <c r="C190" s="9">
        <v>292</v>
      </c>
      <c r="D190" s="9">
        <v>0</v>
      </c>
      <c r="E190" s="9">
        <v>0</v>
      </c>
      <c r="F190" s="9">
        <v>384.81</v>
      </c>
      <c r="G190" s="9">
        <v>0</v>
      </c>
      <c r="H190" s="9">
        <v>0</v>
      </c>
      <c r="I190" s="9">
        <v>5.6</v>
      </c>
      <c r="J190" s="9">
        <v>82</v>
      </c>
      <c r="K190" s="158">
        <v>0.125694444444444</v>
      </c>
      <c r="L190" s="9"/>
      <c r="M190" s="9"/>
      <c r="N190" s="9"/>
      <c r="O190" s="9"/>
      <c r="P190" s="278">
        <f t="shared" si="8"/>
        <v>60</v>
      </c>
      <c r="Q190" s="276" t="str">
        <f t="shared" si="7"/>
        <v/>
      </c>
      <c r="R190" s="9"/>
      <c r="S190" s="9"/>
      <c r="U190" s="367"/>
      <c r="V190" s="9"/>
      <c r="W190" s="37"/>
      <c r="AS190" s="9"/>
      <c r="AT190" s="9"/>
      <c r="AU190" s="426"/>
      <c r="AW190" s="9"/>
      <c r="AX190" s="470"/>
      <c r="BG190" s="373"/>
      <c r="BH190" s="373"/>
      <c r="BI190" s="9"/>
      <c r="BJ190" s="9"/>
      <c r="CJ190"/>
      <c r="CK190"/>
    </row>
    <row r="191" spans="1:89">
      <c r="A191" s="9">
        <v>1005</v>
      </c>
      <c r="B191" s="9">
        <v>5.6</v>
      </c>
      <c r="C191" s="9">
        <v>292</v>
      </c>
      <c r="D191" s="9">
        <v>0</v>
      </c>
      <c r="E191" s="9">
        <v>0</v>
      </c>
      <c r="F191" s="9">
        <v>384.81</v>
      </c>
      <c r="G191" s="9">
        <v>0</v>
      </c>
      <c r="H191" s="9">
        <v>0</v>
      </c>
      <c r="I191" s="9">
        <v>5.6</v>
      </c>
      <c r="J191" s="9">
        <v>82</v>
      </c>
      <c r="K191" s="158">
        <v>0.12638888888888899</v>
      </c>
      <c r="L191" s="9"/>
      <c r="M191" s="9"/>
      <c r="N191" s="9"/>
      <c r="O191" s="9"/>
      <c r="P191" s="278">
        <f t="shared" si="8"/>
        <v>60</v>
      </c>
      <c r="Q191" s="276" t="str">
        <f t="shared" si="7"/>
        <v/>
      </c>
      <c r="R191" s="9"/>
      <c r="S191" s="9"/>
      <c r="U191" s="367"/>
      <c r="V191" s="9"/>
      <c r="W191" s="37"/>
      <c r="AS191" s="9"/>
      <c r="AT191" s="9"/>
      <c r="AU191" s="426"/>
      <c r="AW191" s="9"/>
      <c r="AX191" s="470"/>
      <c r="BG191" s="373"/>
      <c r="BH191" s="373"/>
      <c r="BI191" s="9"/>
      <c r="BJ191" s="9"/>
      <c r="CJ191"/>
      <c r="CK191"/>
    </row>
    <row r="192" spans="1:89">
      <c r="A192" s="9">
        <v>1005</v>
      </c>
      <c r="B192" s="9">
        <v>5.6</v>
      </c>
      <c r="C192" s="9">
        <v>292</v>
      </c>
      <c r="D192" s="9">
        <v>0</v>
      </c>
      <c r="E192" s="9">
        <v>0</v>
      </c>
      <c r="F192" s="9">
        <v>384.81</v>
      </c>
      <c r="G192" s="9">
        <v>0</v>
      </c>
      <c r="H192" s="9">
        <v>0</v>
      </c>
      <c r="I192" s="9">
        <v>5.6</v>
      </c>
      <c r="J192" s="9">
        <v>82</v>
      </c>
      <c r="K192" s="158">
        <v>0.12708333333333299</v>
      </c>
      <c r="L192" s="9"/>
      <c r="M192" s="9"/>
      <c r="N192" s="9"/>
      <c r="O192" s="9"/>
      <c r="P192" s="278">
        <f t="shared" si="8"/>
        <v>60</v>
      </c>
      <c r="Q192" s="276" t="str">
        <f t="shared" si="7"/>
        <v/>
      </c>
      <c r="R192" s="9"/>
      <c r="S192" s="9"/>
      <c r="U192" s="367"/>
      <c r="V192" s="9"/>
      <c r="W192" s="37"/>
      <c r="AS192" s="9"/>
      <c r="AT192" s="9"/>
      <c r="AU192" s="426"/>
      <c r="AW192" s="9"/>
      <c r="AX192" s="470"/>
      <c r="BG192" s="373"/>
      <c r="BH192" s="373"/>
      <c r="BI192" s="9"/>
      <c r="BJ192" s="9"/>
      <c r="CJ192"/>
      <c r="CK192"/>
    </row>
    <row r="193" spans="1:89">
      <c r="A193" s="9">
        <v>1005</v>
      </c>
      <c r="B193" s="9">
        <v>3.8016017639895381</v>
      </c>
      <c r="C193" s="9">
        <v>315</v>
      </c>
      <c r="D193" s="9">
        <v>8</v>
      </c>
      <c r="E193" s="9">
        <v>2</v>
      </c>
      <c r="F193" s="9">
        <v>384.81</v>
      </c>
      <c r="G193" s="9">
        <v>0</v>
      </c>
      <c r="H193" s="9">
        <v>0</v>
      </c>
      <c r="I193" s="9">
        <v>5.5</v>
      </c>
      <c r="J193" s="9">
        <v>82</v>
      </c>
      <c r="K193" s="158">
        <v>0.12777777777777799</v>
      </c>
      <c r="L193" s="9"/>
      <c r="M193" s="9"/>
      <c r="N193" s="9"/>
      <c r="O193" s="9"/>
      <c r="P193" s="278" t="str">
        <f t="shared" si="8"/>
        <v/>
      </c>
      <c r="Q193" s="276" t="str">
        <f t="shared" si="7"/>
        <v/>
      </c>
      <c r="R193" s="9"/>
      <c r="S193" s="9"/>
      <c r="U193" s="367"/>
      <c r="V193" s="9"/>
      <c r="W193" s="37"/>
      <c r="AS193" s="9"/>
      <c r="AT193" s="9"/>
      <c r="AU193" s="426"/>
      <c r="AW193" s="9"/>
      <c r="AX193" s="470"/>
      <c r="BG193" s="373"/>
      <c r="BH193" s="373"/>
      <c r="BI193" s="9"/>
      <c r="BJ193" s="9"/>
      <c r="CJ193"/>
      <c r="CK193"/>
    </row>
    <row r="194" spans="1:89">
      <c r="A194" s="9">
        <v>1005</v>
      </c>
      <c r="B194" s="9">
        <v>3.8016017639895381</v>
      </c>
      <c r="C194" s="9">
        <v>315</v>
      </c>
      <c r="D194" s="9">
        <v>8</v>
      </c>
      <c r="E194" s="9">
        <v>2</v>
      </c>
      <c r="F194" s="9">
        <v>384.81</v>
      </c>
      <c r="G194" s="9">
        <v>0</v>
      </c>
      <c r="H194" s="9">
        <v>0</v>
      </c>
      <c r="I194" s="9">
        <v>5.5</v>
      </c>
      <c r="J194" s="9">
        <v>82</v>
      </c>
      <c r="K194" s="158">
        <v>0.12847222222222199</v>
      </c>
      <c r="L194" s="9"/>
      <c r="M194" s="9"/>
      <c r="N194" s="9"/>
      <c r="O194" s="9"/>
      <c r="P194" s="278" t="str">
        <f t="shared" si="8"/>
        <v/>
      </c>
      <c r="Q194" s="276" t="str">
        <f t="shared" si="7"/>
        <v/>
      </c>
      <c r="R194" s="9"/>
      <c r="S194" s="9"/>
      <c r="U194" s="367"/>
      <c r="V194" s="9"/>
      <c r="W194" s="37"/>
      <c r="AS194" s="9"/>
      <c r="AT194" s="9"/>
      <c r="AU194" s="426"/>
      <c r="AW194" s="9"/>
      <c r="AX194" s="470"/>
      <c r="BG194" s="373"/>
      <c r="BH194" s="373"/>
      <c r="BI194" s="9"/>
      <c r="BJ194" s="9"/>
      <c r="CJ194"/>
      <c r="CK194"/>
    </row>
    <row r="195" spans="1:89">
      <c r="A195" s="9">
        <v>1005</v>
      </c>
      <c r="B195" s="9">
        <v>5.5</v>
      </c>
      <c r="C195" s="9">
        <v>315</v>
      </c>
      <c r="D195" s="9">
        <v>0</v>
      </c>
      <c r="E195" s="9">
        <v>0</v>
      </c>
      <c r="F195" s="9">
        <v>384.81</v>
      </c>
      <c r="G195" s="9">
        <v>0</v>
      </c>
      <c r="H195" s="9">
        <v>0</v>
      </c>
      <c r="I195" s="9">
        <v>5.5</v>
      </c>
      <c r="J195" s="9">
        <v>82</v>
      </c>
      <c r="K195" s="158">
        <v>0.12916666666666701</v>
      </c>
      <c r="L195" s="9"/>
      <c r="M195" s="9"/>
      <c r="N195" s="9"/>
      <c r="O195" s="9"/>
      <c r="P195" s="278">
        <f t="shared" si="8"/>
        <v>60</v>
      </c>
      <c r="Q195" s="276" t="str">
        <f t="shared" si="7"/>
        <v/>
      </c>
      <c r="R195" s="9"/>
      <c r="S195" s="9"/>
      <c r="U195" s="367"/>
      <c r="V195" s="9"/>
      <c r="W195" s="37"/>
      <c r="AS195" s="9"/>
      <c r="AT195" s="9"/>
      <c r="AU195" s="426"/>
      <c r="AW195" s="9"/>
      <c r="AX195" s="470"/>
      <c r="BG195" s="373"/>
      <c r="BH195" s="373"/>
      <c r="BI195" s="9"/>
      <c r="BJ195" s="9"/>
      <c r="CJ195"/>
      <c r="CK195"/>
    </row>
    <row r="196" spans="1:89">
      <c r="A196" s="9">
        <v>1005</v>
      </c>
      <c r="B196" s="9">
        <v>5.5</v>
      </c>
      <c r="C196" s="9">
        <v>315</v>
      </c>
      <c r="D196" s="9">
        <v>0</v>
      </c>
      <c r="E196" s="9">
        <v>0</v>
      </c>
      <c r="F196" s="9">
        <v>384.81</v>
      </c>
      <c r="G196" s="9">
        <v>0</v>
      </c>
      <c r="H196" s="9">
        <v>0</v>
      </c>
      <c r="I196" s="9">
        <v>5.5</v>
      </c>
      <c r="J196" s="9">
        <v>82</v>
      </c>
      <c r="K196" s="158">
        <v>0.12986111111111101</v>
      </c>
      <c r="L196" s="9"/>
      <c r="M196" s="9"/>
      <c r="N196" s="9"/>
      <c r="O196" s="9"/>
      <c r="P196" s="278">
        <f t="shared" si="8"/>
        <v>60</v>
      </c>
      <c r="Q196" s="276" t="str">
        <f t="shared" si="7"/>
        <v/>
      </c>
      <c r="R196" s="9"/>
      <c r="S196" s="9"/>
      <c r="U196" s="367"/>
      <c r="V196" s="9"/>
      <c r="W196" s="37"/>
      <c r="AS196" s="9"/>
      <c r="AT196" s="9"/>
      <c r="AU196" s="426"/>
      <c r="AW196" s="9"/>
      <c r="AX196" s="470"/>
      <c r="BG196" s="373"/>
      <c r="BH196" s="373"/>
      <c r="BI196" s="9"/>
      <c r="BJ196" s="9"/>
      <c r="CJ196"/>
      <c r="CK196"/>
    </row>
    <row r="197" spans="1:89">
      <c r="A197" s="9">
        <v>1005</v>
      </c>
      <c r="B197" s="9">
        <v>5.5</v>
      </c>
      <c r="C197" s="9">
        <v>315</v>
      </c>
      <c r="D197" s="9">
        <v>0</v>
      </c>
      <c r="E197" s="9">
        <v>0</v>
      </c>
      <c r="F197" s="9">
        <v>384.81</v>
      </c>
      <c r="G197" s="9">
        <v>0</v>
      </c>
      <c r="H197" s="9">
        <v>0</v>
      </c>
      <c r="I197" s="9">
        <v>5.5</v>
      </c>
      <c r="J197" s="9">
        <v>82</v>
      </c>
      <c r="K197" s="158">
        <v>0.13055555555555601</v>
      </c>
      <c r="L197" s="9"/>
      <c r="M197" s="9"/>
      <c r="N197" s="9"/>
      <c r="O197" s="9"/>
      <c r="P197" s="278">
        <f t="shared" si="8"/>
        <v>60</v>
      </c>
      <c r="Q197" s="276" t="str">
        <f t="shared" si="7"/>
        <v/>
      </c>
      <c r="R197" s="9"/>
      <c r="S197" s="9"/>
      <c r="U197" s="367"/>
      <c r="V197" s="9"/>
      <c r="W197" s="37"/>
      <c r="AS197" s="9"/>
      <c r="AT197" s="9"/>
      <c r="AU197" s="426"/>
      <c r="AW197" s="9"/>
      <c r="AX197" s="470"/>
      <c r="BG197" s="373"/>
      <c r="BH197" s="373"/>
      <c r="BI197" s="9"/>
      <c r="BJ197" s="9"/>
      <c r="CJ197"/>
      <c r="CK197"/>
    </row>
    <row r="198" spans="1:89">
      <c r="A198" s="9">
        <v>1005</v>
      </c>
      <c r="B198" s="9">
        <v>5.5</v>
      </c>
      <c r="C198" s="9">
        <v>315</v>
      </c>
      <c r="D198" s="9">
        <v>0</v>
      </c>
      <c r="E198" s="9">
        <v>0</v>
      </c>
      <c r="F198" s="9">
        <v>384.81</v>
      </c>
      <c r="G198" s="9">
        <v>0</v>
      </c>
      <c r="H198" s="9">
        <v>0</v>
      </c>
      <c r="I198" s="9">
        <v>5.5</v>
      </c>
      <c r="J198" s="9">
        <v>82</v>
      </c>
      <c r="K198" s="158">
        <v>0.13125000000000001</v>
      </c>
      <c r="L198" s="9"/>
      <c r="M198" s="9"/>
      <c r="N198" s="9"/>
      <c r="O198" s="9"/>
      <c r="P198" s="278">
        <f t="shared" si="8"/>
        <v>60</v>
      </c>
      <c r="Q198" s="276" t="str">
        <f t="shared" si="7"/>
        <v/>
      </c>
      <c r="R198" s="9"/>
      <c r="S198" s="9"/>
      <c r="U198" s="367"/>
      <c r="V198" s="9"/>
      <c r="W198" s="37"/>
      <c r="AS198" s="9"/>
      <c r="AT198" s="9"/>
      <c r="AU198" s="426"/>
      <c r="AW198" s="9"/>
      <c r="AX198" s="470"/>
      <c r="BG198" s="373"/>
      <c r="BH198" s="373"/>
      <c r="BI198" s="9"/>
      <c r="BJ198" s="9"/>
      <c r="CJ198"/>
      <c r="CK198"/>
    </row>
    <row r="199" spans="1:89">
      <c r="A199" s="9">
        <v>1005</v>
      </c>
      <c r="B199" s="9">
        <v>5.5</v>
      </c>
      <c r="C199" s="9">
        <v>270</v>
      </c>
      <c r="D199" s="9">
        <v>0</v>
      </c>
      <c r="E199" s="9">
        <v>0</v>
      </c>
      <c r="F199" s="9">
        <v>384.81</v>
      </c>
      <c r="G199" s="9">
        <v>0</v>
      </c>
      <c r="H199" s="9">
        <v>0</v>
      </c>
      <c r="I199" s="9">
        <v>5.5</v>
      </c>
      <c r="J199" s="9">
        <v>82</v>
      </c>
      <c r="K199" s="158">
        <v>0.131944444444444</v>
      </c>
      <c r="L199" s="9"/>
      <c r="M199" s="9"/>
      <c r="N199" s="9"/>
      <c r="O199" s="9"/>
      <c r="P199" s="278">
        <f t="shared" si="8"/>
        <v>60</v>
      </c>
      <c r="Q199" s="276" t="str">
        <f t="shared" si="7"/>
        <v/>
      </c>
      <c r="R199" s="9"/>
      <c r="S199" s="9"/>
      <c r="U199" s="367"/>
      <c r="V199" s="9"/>
      <c r="W199" s="37"/>
      <c r="AS199" s="9"/>
      <c r="AT199" s="9"/>
      <c r="AU199" s="426"/>
      <c r="AW199" s="9"/>
      <c r="AX199" s="470"/>
      <c r="BG199" s="373"/>
      <c r="BH199" s="373"/>
      <c r="BI199" s="9"/>
      <c r="BJ199" s="9"/>
      <c r="CJ199"/>
      <c r="CK199"/>
    </row>
    <row r="200" spans="1:89">
      <c r="A200" s="9">
        <v>1005</v>
      </c>
      <c r="B200" s="9">
        <v>5.5</v>
      </c>
      <c r="C200" s="9">
        <v>270</v>
      </c>
      <c r="D200" s="9">
        <v>0</v>
      </c>
      <c r="E200" s="9">
        <v>0</v>
      </c>
      <c r="F200" s="9">
        <v>384.81</v>
      </c>
      <c r="G200" s="9">
        <v>0</v>
      </c>
      <c r="H200" s="9">
        <v>0</v>
      </c>
      <c r="I200" s="9">
        <v>5.5</v>
      </c>
      <c r="J200" s="9">
        <v>82</v>
      </c>
      <c r="K200" s="158">
        <v>0.132638888888889</v>
      </c>
      <c r="L200" s="9"/>
      <c r="M200" s="9"/>
      <c r="N200" s="9"/>
      <c r="O200" s="9"/>
      <c r="P200" s="278">
        <f t="shared" si="8"/>
        <v>60</v>
      </c>
      <c r="Q200" s="276" t="str">
        <f t="shared" si="7"/>
        <v/>
      </c>
      <c r="R200" s="9"/>
      <c r="S200" s="9"/>
      <c r="U200" s="367"/>
      <c r="V200" s="9"/>
      <c r="W200" s="37"/>
      <c r="AS200" s="9"/>
      <c r="AT200" s="9"/>
      <c r="AU200" s="426"/>
      <c r="AW200" s="9"/>
      <c r="AX200" s="470"/>
      <c r="BG200" s="373"/>
      <c r="BH200" s="373"/>
      <c r="BI200" s="9"/>
      <c r="BJ200" s="9"/>
      <c r="CJ200"/>
      <c r="CK200"/>
    </row>
    <row r="201" spans="1:89">
      <c r="A201" s="9">
        <v>1005</v>
      </c>
      <c r="B201" s="9">
        <v>5.5</v>
      </c>
      <c r="C201" s="9">
        <v>270</v>
      </c>
      <c r="D201" s="9">
        <v>0</v>
      </c>
      <c r="E201" s="9">
        <v>0</v>
      </c>
      <c r="F201" s="9">
        <v>384.81</v>
      </c>
      <c r="G201" s="9">
        <v>0</v>
      </c>
      <c r="H201" s="9">
        <v>0</v>
      </c>
      <c r="I201" s="9">
        <v>5.5</v>
      </c>
      <c r="J201" s="9">
        <v>82</v>
      </c>
      <c r="K201" s="158">
        <v>0.133333333333333</v>
      </c>
      <c r="L201" s="9"/>
      <c r="M201" s="9"/>
      <c r="N201" s="9"/>
      <c r="O201" s="9"/>
      <c r="P201" s="278">
        <f t="shared" si="8"/>
        <v>60</v>
      </c>
      <c r="Q201" s="276" t="str">
        <f t="shared" si="7"/>
        <v/>
      </c>
      <c r="R201" s="9"/>
      <c r="S201" s="9"/>
      <c r="U201" s="367"/>
      <c r="V201" s="9"/>
      <c r="W201" s="37"/>
      <c r="AS201" s="9"/>
      <c r="AT201" s="9"/>
      <c r="AU201" s="426"/>
      <c r="AW201" s="9"/>
      <c r="AX201" s="470"/>
      <c r="BG201" s="373"/>
      <c r="BH201" s="373"/>
      <c r="BI201" s="9"/>
      <c r="BJ201" s="9"/>
      <c r="CJ201"/>
      <c r="CK201"/>
    </row>
    <row r="202" spans="1:89">
      <c r="A202" s="9">
        <v>1005</v>
      </c>
      <c r="B202" s="9">
        <v>5.5</v>
      </c>
      <c r="C202" s="9">
        <v>270</v>
      </c>
      <c r="D202" s="9">
        <v>0</v>
      </c>
      <c r="E202" s="9">
        <v>0</v>
      </c>
      <c r="F202" s="9">
        <v>384.81</v>
      </c>
      <c r="G202" s="9">
        <v>0</v>
      </c>
      <c r="H202" s="9">
        <v>0</v>
      </c>
      <c r="I202" s="9">
        <v>5.5</v>
      </c>
      <c r="J202" s="9">
        <v>82</v>
      </c>
      <c r="K202" s="158">
        <v>0.134027777777778</v>
      </c>
      <c r="L202" s="9"/>
      <c r="M202" s="9"/>
      <c r="N202" s="9"/>
      <c r="O202" s="9"/>
      <c r="P202" s="278">
        <f t="shared" si="8"/>
        <v>60</v>
      </c>
      <c r="Q202" s="276" t="str">
        <f t="shared" si="7"/>
        <v/>
      </c>
      <c r="R202" s="9"/>
      <c r="S202" s="9"/>
      <c r="U202" s="367"/>
      <c r="V202" s="9"/>
      <c r="W202" s="37"/>
      <c r="AS202" s="9"/>
      <c r="AT202" s="9"/>
      <c r="AU202" s="426"/>
      <c r="AW202" s="9"/>
      <c r="AX202" s="470"/>
      <c r="BG202" s="373"/>
      <c r="BH202" s="373"/>
      <c r="BI202" s="9"/>
      <c r="BJ202" s="9"/>
      <c r="CJ202"/>
      <c r="CK202"/>
    </row>
    <row r="203" spans="1:89">
      <c r="A203" s="9">
        <v>1005</v>
      </c>
      <c r="B203" s="9">
        <v>5.5</v>
      </c>
      <c r="C203" s="9">
        <v>270</v>
      </c>
      <c r="D203" s="9">
        <v>0</v>
      </c>
      <c r="E203" s="9">
        <v>0</v>
      </c>
      <c r="F203" s="9">
        <v>384.81</v>
      </c>
      <c r="G203" s="9">
        <v>0</v>
      </c>
      <c r="H203" s="9">
        <v>0</v>
      </c>
      <c r="I203" s="9">
        <v>5.5</v>
      </c>
      <c r="J203" s="9">
        <v>82</v>
      </c>
      <c r="K203" s="158">
        <v>0.13472222222222199</v>
      </c>
      <c r="L203" s="9"/>
      <c r="M203" s="9"/>
      <c r="N203" s="9"/>
      <c r="O203" s="9"/>
      <c r="P203" s="278">
        <f t="shared" si="8"/>
        <v>60</v>
      </c>
      <c r="Q203" s="276" t="str">
        <f t="shared" ref="Q203:Q266" si="9">IF(H203&gt;0,60,"")</f>
        <v/>
      </c>
      <c r="R203" s="9"/>
      <c r="S203" s="9"/>
      <c r="U203" s="367"/>
      <c r="V203" s="9"/>
      <c r="W203" s="37"/>
      <c r="AS203" s="9"/>
      <c r="AT203" s="9"/>
      <c r="AU203" s="426"/>
      <c r="AW203" s="9"/>
      <c r="AX203" s="470"/>
      <c r="BG203" s="373"/>
      <c r="BH203" s="373"/>
      <c r="BI203" s="9"/>
      <c r="BJ203" s="9"/>
      <c r="CJ203"/>
      <c r="CK203"/>
    </row>
    <row r="204" spans="1:89">
      <c r="A204" s="9">
        <v>1005</v>
      </c>
      <c r="B204" s="9">
        <v>5.02386</v>
      </c>
      <c r="C204" s="9">
        <v>270</v>
      </c>
      <c r="D204" s="9">
        <v>2.8</v>
      </c>
      <c r="E204" s="9">
        <v>0</v>
      </c>
      <c r="F204" s="9">
        <v>384.81</v>
      </c>
      <c r="G204" s="9">
        <v>0</v>
      </c>
      <c r="H204" s="9">
        <v>0</v>
      </c>
      <c r="I204" s="9">
        <v>5.5</v>
      </c>
      <c r="J204" s="9">
        <v>82</v>
      </c>
      <c r="K204" s="158">
        <v>0.13541666666666699</v>
      </c>
      <c r="L204" s="9"/>
      <c r="M204" s="9"/>
      <c r="N204" s="9"/>
      <c r="O204" s="9"/>
      <c r="P204" s="278" t="str">
        <f t="shared" si="8"/>
        <v/>
      </c>
      <c r="Q204" s="276" t="str">
        <f t="shared" si="9"/>
        <v/>
      </c>
      <c r="R204" s="9"/>
      <c r="S204" s="9"/>
      <c r="U204" s="367"/>
      <c r="V204" s="9"/>
      <c r="W204" s="37"/>
      <c r="AS204" s="9"/>
      <c r="AT204" s="9"/>
      <c r="AU204" s="426"/>
      <c r="AW204" s="9"/>
      <c r="AX204" s="470"/>
      <c r="BG204" s="373"/>
      <c r="BH204" s="373"/>
      <c r="BI204" s="9"/>
      <c r="BJ204" s="9"/>
      <c r="CJ204"/>
      <c r="CK204"/>
    </row>
    <row r="205" spans="1:89">
      <c r="A205" s="9">
        <v>1005</v>
      </c>
      <c r="B205" s="9">
        <v>5.02386</v>
      </c>
      <c r="C205" s="9">
        <v>270</v>
      </c>
      <c r="D205" s="9">
        <v>2.8</v>
      </c>
      <c r="E205" s="9">
        <v>0</v>
      </c>
      <c r="F205" s="9">
        <v>384.81</v>
      </c>
      <c r="G205" s="9">
        <v>0</v>
      </c>
      <c r="H205" s="9">
        <v>0</v>
      </c>
      <c r="I205" s="9">
        <v>5.5</v>
      </c>
      <c r="J205" s="9">
        <v>81</v>
      </c>
      <c r="K205" s="158">
        <v>0.13611111111111099</v>
      </c>
      <c r="L205" s="9"/>
      <c r="M205" s="9"/>
      <c r="N205" s="9"/>
      <c r="O205" s="9"/>
      <c r="P205" s="278" t="str">
        <f t="shared" ref="P205:P268" si="10">IF(D205&lt;2,60,"")</f>
        <v/>
      </c>
      <c r="Q205" s="276" t="str">
        <f t="shared" si="9"/>
        <v/>
      </c>
      <c r="R205" s="9"/>
      <c r="S205" s="9"/>
      <c r="U205" s="367"/>
      <c r="V205" s="9"/>
      <c r="W205" s="37"/>
      <c r="AS205" s="9"/>
      <c r="AT205" s="9"/>
      <c r="AU205" s="426"/>
      <c r="AW205" s="9"/>
      <c r="AX205" s="470"/>
      <c r="BG205" s="373"/>
      <c r="BH205" s="373"/>
      <c r="BI205" s="9"/>
      <c r="BJ205" s="9"/>
      <c r="CJ205"/>
      <c r="CK205"/>
    </row>
    <row r="206" spans="1:89">
      <c r="A206" s="9">
        <v>1005</v>
      </c>
      <c r="B206" s="9">
        <v>5.02386</v>
      </c>
      <c r="C206" s="9">
        <v>270</v>
      </c>
      <c r="D206" s="9">
        <v>2.8</v>
      </c>
      <c r="E206" s="9">
        <v>0</v>
      </c>
      <c r="F206" s="9">
        <v>384.81</v>
      </c>
      <c r="G206" s="9">
        <v>0</v>
      </c>
      <c r="H206" s="9">
        <v>0</v>
      </c>
      <c r="I206" s="9">
        <v>5.5</v>
      </c>
      <c r="J206" s="9">
        <v>81</v>
      </c>
      <c r="K206" s="158">
        <v>0.13680555555555601</v>
      </c>
      <c r="L206" s="9"/>
      <c r="M206" s="9"/>
      <c r="N206" s="9"/>
      <c r="O206" s="9"/>
      <c r="P206" s="278" t="str">
        <f t="shared" si="10"/>
        <v/>
      </c>
      <c r="Q206" s="276" t="str">
        <f t="shared" si="9"/>
        <v/>
      </c>
      <c r="R206" s="9"/>
      <c r="S206" s="9"/>
      <c r="U206" s="367"/>
      <c r="V206" s="9"/>
      <c r="W206" s="37"/>
      <c r="AS206" s="9"/>
      <c r="AT206" s="9"/>
      <c r="AU206" s="426"/>
      <c r="AW206" s="9"/>
      <c r="AX206" s="470"/>
      <c r="BG206" s="373"/>
      <c r="BH206" s="373"/>
      <c r="BI206" s="9"/>
      <c r="BJ206" s="9"/>
      <c r="CJ206"/>
      <c r="CK206"/>
    </row>
    <row r="207" spans="1:89">
      <c r="A207" s="9">
        <v>1005</v>
      </c>
      <c r="B207" s="9">
        <v>5.131392</v>
      </c>
      <c r="C207" s="9">
        <v>270</v>
      </c>
      <c r="D207" s="9">
        <v>2.8</v>
      </c>
      <c r="E207" s="9">
        <v>0</v>
      </c>
      <c r="F207" s="9">
        <v>384.81</v>
      </c>
      <c r="G207" s="9">
        <v>0</v>
      </c>
      <c r="H207" s="9">
        <v>0</v>
      </c>
      <c r="I207" s="9">
        <v>5.6</v>
      </c>
      <c r="J207" s="9">
        <v>81</v>
      </c>
      <c r="K207" s="158">
        <v>0.13750000000000001</v>
      </c>
      <c r="L207" s="9"/>
      <c r="M207" s="9"/>
      <c r="N207" s="9"/>
      <c r="O207" s="9"/>
      <c r="P207" s="278" t="str">
        <f t="shared" si="10"/>
        <v/>
      </c>
      <c r="Q207" s="276" t="str">
        <f t="shared" si="9"/>
        <v/>
      </c>
      <c r="R207" s="9"/>
      <c r="S207" s="9"/>
      <c r="U207" s="367"/>
      <c r="V207" s="9"/>
      <c r="W207" s="37"/>
      <c r="AS207" s="9"/>
      <c r="AT207" s="9"/>
      <c r="AU207" s="426"/>
      <c r="AW207" s="9"/>
      <c r="AX207" s="470"/>
      <c r="BG207" s="373"/>
      <c r="BH207" s="373"/>
      <c r="BI207" s="9"/>
      <c r="BJ207" s="9"/>
      <c r="CJ207"/>
      <c r="CK207"/>
    </row>
    <row r="208" spans="1:89">
      <c r="A208" s="9">
        <v>1005</v>
      </c>
      <c r="B208" s="9">
        <v>5.131392</v>
      </c>
      <c r="C208" s="9">
        <v>270</v>
      </c>
      <c r="D208" s="9">
        <v>2.8</v>
      </c>
      <c r="E208" s="9">
        <v>0</v>
      </c>
      <c r="F208" s="9">
        <v>384.81</v>
      </c>
      <c r="G208" s="9">
        <v>0</v>
      </c>
      <c r="H208" s="9">
        <v>0</v>
      </c>
      <c r="I208" s="9">
        <v>5.6</v>
      </c>
      <c r="J208" s="9">
        <v>81</v>
      </c>
      <c r="K208" s="158">
        <v>0.13819444444444401</v>
      </c>
      <c r="L208" s="9"/>
      <c r="M208" s="9"/>
      <c r="N208" s="9"/>
      <c r="O208" s="9"/>
      <c r="P208" s="278" t="str">
        <f t="shared" si="10"/>
        <v/>
      </c>
      <c r="Q208" s="276" t="str">
        <f t="shared" si="9"/>
        <v/>
      </c>
      <c r="R208" s="9"/>
      <c r="S208" s="9"/>
      <c r="U208" s="367"/>
      <c r="V208" s="9"/>
      <c r="W208" s="37"/>
      <c r="AS208" s="9"/>
      <c r="AT208" s="9"/>
      <c r="AU208" s="426"/>
      <c r="AW208" s="9"/>
      <c r="AX208" s="470"/>
      <c r="BG208" s="373"/>
      <c r="BH208" s="373"/>
      <c r="BI208" s="9"/>
      <c r="BJ208" s="9"/>
      <c r="CJ208"/>
      <c r="CK208"/>
    </row>
    <row r="209" spans="1:89">
      <c r="A209" s="9">
        <v>1005</v>
      </c>
      <c r="B209" s="9">
        <v>5.02386</v>
      </c>
      <c r="C209" s="9">
        <v>270</v>
      </c>
      <c r="D209" s="9">
        <v>2.8</v>
      </c>
      <c r="E209" s="9">
        <v>0</v>
      </c>
      <c r="F209" s="9">
        <v>384.81</v>
      </c>
      <c r="G209" s="9">
        <v>0</v>
      </c>
      <c r="H209" s="9">
        <v>0</v>
      </c>
      <c r="I209" s="9">
        <v>5.5</v>
      </c>
      <c r="J209" s="9">
        <v>81</v>
      </c>
      <c r="K209" s="158">
        <v>0.13888888888888901</v>
      </c>
      <c r="L209" s="9"/>
      <c r="M209" s="9"/>
      <c r="N209" s="9"/>
      <c r="O209" s="9"/>
      <c r="P209" s="278" t="str">
        <f t="shared" si="10"/>
        <v/>
      </c>
      <c r="Q209" s="276" t="str">
        <f t="shared" si="9"/>
        <v/>
      </c>
      <c r="R209" s="9"/>
      <c r="S209" s="9"/>
      <c r="U209" s="367"/>
      <c r="V209" s="9"/>
      <c r="W209" s="37"/>
      <c r="AS209" s="9"/>
      <c r="AT209" s="9"/>
      <c r="AU209" s="426"/>
      <c r="AW209" s="9"/>
      <c r="AX209" s="470"/>
      <c r="BG209" s="373"/>
      <c r="BH209" s="373"/>
      <c r="BI209" s="9"/>
      <c r="BJ209" s="9"/>
      <c r="CJ209"/>
      <c r="CK209"/>
    </row>
    <row r="210" spans="1:89">
      <c r="A210" s="9">
        <v>1005</v>
      </c>
      <c r="B210" s="9">
        <v>5.131392</v>
      </c>
      <c r="C210" s="9">
        <v>270</v>
      </c>
      <c r="D210" s="9">
        <v>2.8</v>
      </c>
      <c r="E210" s="9">
        <v>0</v>
      </c>
      <c r="F210" s="9">
        <v>384.81</v>
      </c>
      <c r="G210" s="9">
        <v>0</v>
      </c>
      <c r="H210" s="9">
        <v>0</v>
      </c>
      <c r="I210" s="9">
        <v>5.6</v>
      </c>
      <c r="J210" s="9">
        <v>81</v>
      </c>
      <c r="K210" s="158">
        <v>0.139583333333333</v>
      </c>
      <c r="L210" s="9"/>
      <c r="M210" s="9"/>
      <c r="N210" s="9"/>
      <c r="O210" s="9"/>
      <c r="P210" s="278" t="str">
        <f t="shared" si="10"/>
        <v/>
      </c>
      <c r="Q210" s="276" t="str">
        <f t="shared" si="9"/>
        <v/>
      </c>
      <c r="R210" s="9"/>
      <c r="S210" s="9"/>
      <c r="U210" s="367"/>
      <c r="V210" s="9"/>
      <c r="W210" s="37"/>
      <c r="AS210" s="9"/>
      <c r="AT210" s="9"/>
      <c r="AU210" s="426"/>
      <c r="AW210" s="9"/>
      <c r="AX210" s="470"/>
      <c r="BG210" s="373"/>
      <c r="BH210" s="373"/>
      <c r="BI210" s="9"/>
      <c r="BJ210" s="9"/>
      <c r="CJ210"/>
      <c r="CK210"/>
    </row>
    <row r="211" spans="1:89">
      <c r="A211" s="9">
        <v>1005</v>
      </c>
      <c r="B211" s="9">
        <v>5.131392</v>
      </c>
      <c r="C211" s="9">
        <v>270</v>
      </c>
      <c r="D211" s="9">
        <v>2.8</v>
      </c>
      <c r="E211" s="9">
        <v>0</v>
      </c>
      <c r="F211" s="9">
        <v>384.81</v>
      </c>
      <c r="G211" s="9">
        <v>0</v>
      </c>
      <c r="H211" s="9">
        <v>0</v>
      </c>
      <c r="I211" s="9">
        <v>5.6</v>
      </c>
      <c r="J211" s="9">
        <v>81</v>
      </c>
      <c r="K211" s="158">
        <v>0.140277777777778</v>
      </c>
      <c r="L211" s="9"/>
      <c r="M211" s="9"/>
      <c r="N211" s="9"/>
      <c r="O211" s="9"/>
      <c r="P211" s="278" t="str">
        <f t="shared" si="10"/>
        <v/>
      </c>
      <c r="Q211" s="276" t="str">
        <f t="shared" si="9"/>
        <v/>
      </c>
      <c r="R211" s="9"/>
      <c r="S211" s="9"/>
      <c r="U211" s="367"/>
      <c r="V211" s="9"/>
      <c r="W211" s="37"/>
      <c r="AS211" s="9"/>
      <c r="AT211" s="9"/>
      <c r="AU211" s="426"/>
      <c r="AW211" s="9"/>
      <c r="AX211" s="470"/>
      <c r="BG211" s="373"/>
      <c r="BH211" s="373"/>
      <c r="BI211" s="9"/>
      <c r="BJ211" s="9"/>
      <c r="CJ211"/>
      <c r="CK211"/>
    </row>
    <row r="212" spans="1:89">
      <c r="A212" s="9">
        <v>1005</v>
      </c>
      <c r="B212" s="9">
        <v>5.02386</v>
      </c>
      <c r="C212" s="9">
        <v>270</v>
      </c>
      <c r="D212" s="9">
        <v>2.8</v>
      </c>
      <c r="E212" s="9">
        <v>0</v>
      </c>
      <c r="F212" s="9">
        <v>384.81</v>
      </c>
      <c r="G212" s="9">
        <v>0</v>
      </c>
      <c r="H212" s="9">
        <v>0</v>
      </c>
      <c r="I212" s="9">
        <v>5.5</v>
      </c>
      <c r="J212" s="9">
        <v>81</v>
      </c>
      <c r="K212" s="158">
        <v>0.140972222222222</v>
      </c>
      <c r="L212" s="9"/>
      <c r="M212" s="9"/>
      <c r="N212" s="9"/>
      <c r="O212" s="9"/>
      <c r="P212" s="278" t="str">
        <f t="shared" si="10"/>
        <v/>
      </c>
      <c r="Q212" s="276" t="str">
        <f t="shared" si="9"/>
        <v/>
      </c>
      <c r="R212" s="9"/>
      <c r="S212" s="9"/>
      <c r="U212" s="367"/>
      <c r="V212" s="9"/>
      <c r="W212" s="37"/>
      <c r="AS212" s="9"/>
      <c r="AT212" s="9"/>
      <c r="AU212" s="426"/>
      <c r="AW212" s="9"/>
      <c r="AX212" s="470"/>
      <c r="BG212" s="373"/>
      <c r="BH212" s="373"/>
      <c r="BI212" s="9"/>
      <c r="BJ212" s="9"/>
      <c r="CJ212"/>
      <c r="CK212"/>
    </row>
    <row r="213" spans="1:89">
      <c r="A213" s="9">
        <v>1005</v>
      </c>
      <c r="B213" s="9">
        <v>5.131392</v>
      </c>
      <c r="C213" s="9">
        <v>270</v>
      </c>
      <c r="D213" s="9">
        <v>2.8</v>
      </c>
      <c r="E213" s="9">
        <v>0</v>
      </c>
      <c r="F213" s="9">
        <v>384.81</v>
      </c>
      <c r="G213" s="9">
        <v>0</v>
      </c>
      <c r="H213" s="9">
        <v>0</v>
      </c>
      <c r="I213" s="9">
        <v>5.6</v>
      </c>
      <c r="J213" s="9">
        <v>81</v>
      </c>
      <c r="K213" s="158">
        <v>0.141666666666667</v>
      </c>
      <c r="L213" s="9"/>
      <c r="M213" s="9"/>
      <c r="N213" s="9"/>
      <c r="O213" s="9"/>
      <c r="P213" s="278" t="str">
        <f t="shared" si="10"/>
        <v/>
      </c>
      <c r="Q213" s="276" t="str">
        <f t="shared" si="9"/>
        <v/>
      </c>
      <c r="R213" s="9"/>
      <c r="S213" s="9"/>
      <c r="U213" s="367"/>
      <c r="V213" s="9"/>
      <c r="W213" s="37"/>
      <c r="AS213" s="9"/>
      <c r="AT213" s="9"/>
      <c r="AU213" s="426"/>
      <c r="AW213" s="9"/>
      <c r="AX213" s="470"/>
      <c r="BG213" s="373"/>
      <c r="BH213" s="373"/>
      <c r="BI213" s="9"/>
      <c r="BJ213" s="9"/>
      <c r="CJ213"/>
      <c r="CK213"/>
    </row>
    <row r="214" spans="1:89">
      <c r="A214" s="9">
        <v>1005</v>
      </c>
      <c r="B214" s="9">
        <v>5.131392</v>
      </c>
      <c r="C214" s="9">
        <v>270</v>
      </c>
      <c r="D214" s="9">
        <v>2.8</v>
      </c>
      <c r="E214" s="9">
        <v>0</v>
      </c>
      <c r="F214" s="9">
        <v>384.81</v>
      </c>
      <c r="G214" s="9">
        <v>0</v>
      </c>
      <c r="H214" s="9">
        <v>0</v>
      </c>
      <c r="I214" s="9">
        <v>5.6</v>
      </c>
      <c r="J214" s="9">
        <v>81</v>
      </c>
      <c r="K214" s="158">
        <v>0.14236111111111099</v>
      </c>
      <c r="L214" s="9"/>
      <c r="M214" s="9"/>
      <c r="N214" s="9"/>
      <c r="O214" s="9"/>
      <c r="P214" s="278" t="str">
        <f t="shared" si="10"/>
        <v/>
      </c>
      <c r="Q214" s="276" t="str">
        <f t="shared" si="9"/>
        <v/>
      </c>
      <c r="R214" s="9"/>
      <c r="S214" s="9"/>
      <c r="U214" s="367"/>
      <c r="V214" s="9"/>
      <c r="W214" s="37"/>
      <c r="AS214" s="9"/>
      <c r="AT214" s="9"/>
      <c r="AU214" s="426"/>
      <c r="AW214" s="9"/>
      <c r="AX214" s="470"/>
      <c r="BG214" s="373"/>
      <c r="BH214" s="373"/>
      <c r="BI214" s="9"/>
      <c r="BJ214" s="9"/>
      <c r="CJ214"/>
      <c r="CK214"/>
    </row>
    <row r="215" spans="1:89">
      <c r="A215" s="9">
        <v>1005</v>
      </c>
      <c r="B215" s="9">
        <v>5.131392</v>
      </c>
      <c r="C215" s="9">
        <v>270</v>
      </c>
      <c r="D215" s="9">
        <v>2.8</v>
      </c>
      <c r="E215" s="9">
        <v>0</v>
      </c>
      <c r="F215" s="9">
        <v>384.81</v>
      </c>
      <c r="G215" s="9">
        <v>0</v>
      </c>
      <c r="H215" s="9">
        <v>0</v>
      </c>
      <c r="I215" s="9">
        <v>5.6</v>
      </c>
      <c r="J215" s="9">
        <v>81</v>
      </c>
      <c r="K215" s="158">
        <v>0.14305555555555599</v>
      </c>
      <c r="L215" s="9"/>
      <c r="M215" s="9"/>
      <c r="N215" s="9"/>
      <c r="O215" s="9"/>
      <c r="P215" s="278" t="str">
        <f t="shared" si="10"/>
        <v/>
      </c>
      <c r="Q215" s="276" t="str">
        <f t="shared" si="9"/>
        <v/>
      </c>
      <c r="R215" s="9"/>
      <c r="S215" s="9"/>
      <c r="U215" s="367"/>
      <c r="V215" s="9"/>
      <c r="W215" s="37"/>
      <c r="AS215" s="9"/>
      <c r="AT215" s="9"/>
      <c r="AU215" s="426"/>
      <c r="AW215" s="9"/>
      <c r="AX215" s="470"/>
      <c r="BG215" s="373"/>
      <c r="BH215" s="373"/>
      <c r="BI215" s="9"/>
      <c r="BJ215" s="9"/>
      <c r="CJ215"/>
      <c r="CK215"/>
    </row>
    <row r="216" spans="1:89">
      <c r="A216" s="9">
        <v>1005</v>
      </c>
      <c r="B216" s="9">
        <v>5.131392</v>
      </c>
      <c r="C216" s="9">
        <v>270</v>
      </c>
      <c r="D216" s="9">
        <v>2.8</v>
      </c>
      <c r="E216" s="9">
        <v>0</v>
      </c>
      <c r="F216" s="9">
        <v>384.81</v>
      </c>
      <c r="G216" s="9">
        <v>0</v>
      </c>
      <c r="H216" s="9">
        <v>0</v>
      </c>
      <c r="I216" s="9">
        <v>5.6</v>
      </c>
      <c r="J216" s="9">
        <v>81</v>
      </c>
      <c r="K216" s="158">
        <v>0.14374999999999999</v>
      </c>
      <c r="L216" s="9"/>
      <c r="M216" s="9"/>
      <c r="N216" s="9"/>
      <c r="O216" s="9"/>
      <c r="P216" s="278" t="str">
        <f t="shared" si="10"/>
        <v/>
      </c>
      <c r="Q216" s="276" t="str">
        <f t="shared" si="9"/>
        <v/>
      </c>
      <c r="R216" s="9"/>
      <c r="S216" s="9"/>
      <c r="U216" s="367"/>
      <c r="V216" s="9"/>
      <c r="W216" s="37"/>
      <c r="AS216" s="9"/>
      <c r="AT216" s="9"/>
      <c r="AU216" s="426"/>
      <c r="AW216" s="9"/>
      <c r="AX216" s="470"/>
      <c r="BG216" s="373"/>
      <c r="BH216" s="373"/>
      <c r="BI216" s="9"/>
      <c r="BJ216" s="9"/>
      <c r="CJ216"/>
      <c r="CK216"/>
    </row>
    <row r="217" spans="1:89">
      <c r="A217" s="9">
        <v>1005</v>
      </c>
      <c r="B217" s="9">
        <v>5.131392</v>
      </c>
      <c r="C217" s="9">
        <v>270</v>
      </c>
      <c r="D217" s="9">
        <v>2.8</v>
      </c>
      <c r="E217" s="9">
        <v>0</v>
      </c>
      <c r="F217" s="9">
        <v>384.81</v>
      </c>
      <c r="G217" s="9">
        <v>0</v>
      </c>
      <c r="H217" s="9">
        <v>0</v>
      </c>
      <c r="I217" s="9">
        <v>5.6</v>
      </c>
      <c r="J217" s="9">
        <v>81</v>
      </c>
      <c r="K217" s="158">
        <v>0.14444444444444399</v>
      </c>
      <c r="L217" s="9"/>
      <c r="M217" s="9"/>
      <c r="N217" s="9"/>
      <c r="O217" s="9"/>
      <c r="P217" s="278" t="str">
        <f t="shared" si="10"/>
        <v/>
      </c>
      <c r="Q217" s="276" t="str">
        <f t="shared" si="9"/>
        <v/>
      </c>
      <c r="R217" s="9"/>
      <c r="S217" s="9"/>
      <c r="U217" s="367"/>
      <c r="V217" s="9"/>
      <c r="W217" s="37"/>
      <c r="AS217" s="9"/>
      <c r="AT217" s="9"/>
      <c r="AU217" s="426"/>
      <c r="AW217" s="9"/>
      <c r="AX217" s="470"/>
      <c r="BG217" s="373"/>
      <c r="BH217" s="373"/>
      <c r="BI217" s="9"/>
      <c r="BJ217" s="9"/>
      <c r="CJ217"/>
      <c r="CK217"/>
    </row>
    <row r="218" spans="1:89">
      <c r="A218" s="9">
        <v>1005</v>
      </c>
      <c r="B218" s="9">
        <v>5.131392</v>
      </c>
      <c r="C218" s="9">
        <v>270</v>
      </c>
      <c r="D218" s="9">
        <v>2.8</v>
      </c>
      <c r="E218" s="9">
        <v>0</v>
      </c>
      <c r="F218" s="9">
        <v>384.81</v>
      </c>
      <c r="G218" s="9">
        <v>0</v>
      </c>
      <c r="H218" s="9">
        <v>0</v>
      </c>
      <c r="I218" s="9">
        <v>5.6</v>
      </c>
      <c r="J218" s="9">
        <v>81</v>
      </c>
      <c r="K218" s="158">
        <v>0.14513888888888901</v>
      </c>
      <c r="L218" s="9"/>
      <c r="M218" s="9"/>
      <c r="N218" s="9"/>
      <c r="O218" s="9"/>
      <c r="P218" s="278" t="str">
        <f t="shared" si="10"/>
        <v/>
      </c>
      <c r="Q218" s="276" t="str">
        <f t="shared" si="9"/>
        <v/>
      </c>
      <c r="R218" s="9"/>
      <c r="S218" s="9"/>
      <c r="U218" s="367"/>
      <c r="V218" s="9"/>
      <c r="W218" s="37"/>
      <c r="AS218" s="9"/>
      <c r="AT218" s="9"/>
      <c r="AU218" s="426"/>
      <c r="AW218" s="9"/>
      <c r="AX218" s="470"/>
      <c r="BG218" s="373"/>
      <c r="BH218" s="373"/>
      <c r="BI218" s="9"/>
      <c r="BJ218" s="9"/>
      <c r="CJ218"/>
      <c r="CK218"/>
    </row>
    <row r="219" spans="1:89">
      <c r="A219" s="9">
        <v>1005</v>
      </c>
      <c r="B219" s="9">
        <v>5.131392</v>
      </c>
      <c r="C219" s="9">
        <v>270</v>
      </c>
      <c r="D219" s="9">
        <v>2.8</v>
      </c>
      <c r="E219" s="9">
        <v>0</v>
      </c>
      <c r="F219" s="9">
        <v>384.81</v>
      </c>
      <c r="G219" s="9">
        <v>0</v>
      </c>
      <c r="H219" s="9">
        <v>0</v>
      </c>
      <c r="I219" s="9">
        <v>5.6</v>
      </c>
      <c r="J219" s="9">
        <v>81</v>
      </c>
      <c r="K219" s="158">
        <v>0.14583333333333301</v>
      </c>
      <c r="L219" s="9"/>
      <c r="M219" s="9"/>
      <c r="N219" s="9"/>
      <c r="O219" s="9"/>
      <c r="P219" s="278" t="str">
        <f t="shared" si="10"/>
        <v/>
      </c>
      <c r="Q219" s="276" t="str">
        <f t="shared" si="9"/>
        <v/>
      </c>
      <c r="R219" s="9"/>
      <c r="S219" s="9"/>
      <c r="U219" s="367"/>
      <c r="V219" s="9"/>
      <c r="W219" s="37"/>
      <c r="AS219" s="9"/>
      <c r="AT219" s="9"/>
      <c r="AU219" s="426"/>
      <c r="AW219" s="9"/>
      <c r="AX219" s="470"/>
      <c r="BG219" s="373"/>
      <c r="BH219" s="373"/>
      <c r="BI219" s="9"/>
      <c r="BJ219" s="9"/>
      <c r="CJ219"/>
      <c r="CK219"/>
    </row>
    <row r="220" spans="1:89">
      <c r="A220" s="9">
        <v>1005</v>
      </c>
      <c r="B220" s="9">
        <v>5.131392</v>
      </c>
      <c r="C220" s="9">
        <v>270</v>
      </c>
      <c r="D220" s="9">
        <v>2.8</v>
      </c>
      <c r="E220" s="9">
        <v>0</v>
      </c>
      <c r="F220" s="9">
        <v>384.81</v>
      </c>
      <c r="G220" s="9">
        <v>0</v>
      </c>
      <c r="H220" s="9">
        <v>0</v>
      </c>
      <c r="I220" s="9">
        <v>5.6</v>
      </c>
      <c r="J220" s="9">
        <v>81</v>
      </c>
      <c r="K220" s="158">
        <v>0.14652777777777801</v>
      </c>
      <c r="L220" s="9"/>
      <c r="M220" s="9"/>
      <c r="N220" s="9"/>
      <c r="O220" s="9"/>
      <c r="P220" s="278" t="str">
        <f t="shared" si="10"/>
        <v/>
      </c>
      <c r="Q220" s="276" t="str">
        <f t="shared" si="9"/>
        <v/>
      </c>
      <c r="R220" s="9"/>
      <c r="S220" s="9"/>
      <c r="U220" s="367"/>
      <c r="V220" s="9"/>
      <c r="W220" s="37"/>
      <c r="AS220" s="9"/>
      <c r="AT220" s="9"/>
      <c r="AU220" s="426"/>
      <c r="AW220" s="9"/>
      <c r="AX220" s="470"/>
      <c r="BG220" s="373"/>
      <c r="BH220" s="373"/>
      <c r="BI220" s="9"/>
      <c r="BJ220" s="9"/>
      <c r="CJ220"/>
      <c r="CK220"/>
    </row>
    <row r="221" spans="1:89">
      <c r="A221" s="9">
        <v>1005</v>
      </c>
      <c r="B221" s="9">
        <v>5.6</v>
      </c>
      <c r="C221" s="9">
        <v>270</v>
      </c>
      <c r="D221" s="9">
        <v>0</v>
      </c>
      <c r="E221" s="9">
        <v>0</v>
      </c>
      <c r="F221" s="9">
        <v>384.81</v>
      </c>
      <c r="G221" s="9">
        <v>0</v>
      </c>
      <c r="H221" s="9">
        <v>0</v>
      </c>
      <c r="I221" s="9">
        <v>5.6</v>
      </c>
      <c r="J221" s="9">
        <v>81</v>
      </c>
      <c r="K221" s="158">
        <v>0.147222222222222</v>
      </c>
      <c r="L221" s="9"/>
      <c r="M221" s="9"/>
      <c r="N221" s="9"/>
      <c r="O221" s="9"/>
      <c r="P221" s="278">
        <f t="shared" si="10"/>
        <v>60</v>
      </c>
      <c r="Q221" s="276" t="str">
        <f t="shared" si="9"/>
        <v/>
      </c>
      <c r="R221" s="9"/>
      <c r="S221" s="9"/>
      <c r="U221" s="367"/>
      <c r="V221" s="9"/>
      <c r="W221" s="37"/>
      <c r="AS221" s="9"/>
      <c r="AT221" s="9"/>
      <c r="AU221" s="426"/>
      <c r="AW221" s="9"/>
      <c r="AX221" s="470"/>
      <c r="BG221" s="373"/>
      <c r="BH221" s="373"/>
      <c r="BI221" s="9"/>
      <c r="BJ221" s="9"/>
      <c r="CJ221"/>
      <c r="CK221"/>
    </row>
    <row r="222" spans="1:89">
      <c r="A222" s="9">
        <v>1005</v>
      </c>
      <c r="B222" s="9">
        <v>5.6</v>
      </c>
      <c r="C222" s="9">
        <v>270</v>
      </c>
      <c r="D222" s="9">
        <v>0</v>
      </c>
      <c r="E222" s="9">
        <v>0</v>
      </c>
      <c r="F222" s="9">
        <v>384.81</v>
      </c>
      <c r="G222" s="9">
        <v>0</v>
      </c>
      <c r="H222" s="9">
        <v>0</v>
      </c>
      <c r="I222" s="9">
        <v>5.6</v>
      </c>
      <c r="J222" s="9">
        <v>81</v>
      </c>
      <c r="K222" s="158">
        <v>0.147916666666667</v>
      </c>
      <c r="L222" s="9"/>
      <c r="M222" s="9"/>
      <c r="N222" s="9"/>
      <c r="O222" s="9"/>
      <c r="P222" s="278">
        <f t="shared" si="10"/>
        <v>60</v>
      </c>
      <c r="Q222" s="276" t="str">
        <f t="shared" si="9"/>
        <v/>
      </c>
      <c r="R222" s="9"/>
      <c r="S222" s="9"/>
      <c r="U222" s="367"/>
      <c r="V222" s="9"/>
      <c r="W222" s="37"/>
      <c r="AS222" s="9"/>
      <c r="AT222" s="9"/>
      <c r="AU222" s="426"/>
      <c r="AW222" s="9"/>
      <c r="AX222" s="470"/>
      <c r="BG222" s="373"/>
      <c r="BH222" s="373"/>
      <c r="BI222" s="9"/>
      <c r="BJ222" s="9"/>
      <c r="CJ222"/>
      <c r="CK222"/>
    </row>
    <row r="223" spans="1:89">
      <c r="A223" s="9">
        <v>1005</v>
      </c>
      <c r="B223" s="9">
        <v>5.7</v>
      </c>
      <c r="C223" s="9">
        <v>270</v>
      </c>
      <c r="D223" s="9">
        <v>0</v>
      </c>
      <c r="E223" s="9">
        <v>0</v>
      </c>
      <c r="F223" s="9">
        <v>384.81</v>
      </c>
      <c r="G223" s="9">
        <v>0</v>
      </c>
      <c r="H223" s="9">
        <v>0</v>
      </c>
      <c r="I223" s="9">
        <v>5.7</v>
      </c>
      <c r="J223" s="9">
        <v>81</v>
      </c>
      <c r="K223" s="158">
        <v>0.148611111111111</v>
      </c>
      <c r="L223" s="9"/>
      <c r="M223" s="9"/>
      <c r="N223" s="9"/>
      <c r="O223" s="9"/>
      <c r="P223" s="278">
        <f t="shared" si="10"/>
        <v>60</v>
      </c>
      <c r="Q223" s="276" t="str">
        <f t="shared" si="9"/>
        <v/>
      </c>
      <c r="R223" s="9"/>
      <c r="S223" s="9"/>
      <c r="U223" s="367"/>
      <c r="V223" s="9"/>
      <c r="W223" s="37"/>
      <c r="AS223" s="9"/>
      <c r="AT223" s="9"/>
      <c r="AU223" s="426"/>
      <c r="AW223" s="9"/>
      <c r="AX223" s="470"/>
      <c r="BG223" s="373"/>
      <c r="BH223" s="373"/>
      <c r="BI223" s="9"/>
      <c r="BJ223" s="9"/>
      <c r="CJ223"/>
      <c r="CK223"/>
    </row>
    <row r="224" spans="1:89">
      <c r="A224" s="9">
        <v>1005</v>
      </c>
      <c r="B224" s="9">
        <v>4.7413111924627689</v>
      </c>
      <c r="C224" s="9">
        <v>315</v>
      </c>
      <c r="D224" s="9">
        <v>5.6</v>
      </c>
      <c r="E224" s="9">
        <v>1.6</v>
      </c>
      <c r="F224" s="9">
        <v>384.81</v>
      </c>
      <c r="G224" s="9">
        <v>0</v>
      </c>
      <c r="H224" s="9">
        <v>0</v>
      </c>
      <c r="I224" s="9">
        <v>5.7</v>
      </c>
      <c r="J224" s="9">
        <v>81</v>
      </c>
      <c r="K224" s="158">
        <v>0.149305555555556</v>
      </c>
      <c r="L224" s="9"/>
      <c r="M224" s="9"/>
      <c r="N224" s="9"/>
      <c r="O224" s="9"/>
      <c r="P224" s="278" t="str">
        <f t="shared" si="10"/>
        <v/>
      </c>
      <c r="Q224" s="276" t="str">
        <f t="shared" si="9"/>
        <v/>
      </c>
      <c r="R224" s="9"/>
      <c r="S224" s="9"/>
      <c r="U224" s="367"/>
      <c r="V224" s="9"/>
      <c r="W224" s="37"/>
      <c r="AS224" s="9"/>
      <c r="AT224" s="9"/>
      <c r="AU224" s="426"/>
      <c r="AW224" s="9"/>
      <c r="AX224" s="470"/>
      <c r="BG224" s="373"/>
      <c r="BH224" s="373"/>
      <c r="BI224" s="9"/>
      <c r="BJ224" s="9"/>
      <c r="CJ224"/>
      <c r="CK224"/>
    </row>
    <row r="225" spans="1:89">
      <c r="A225" s="9">
        <v>1005</v>
      </c>
      <c r="B225" s="9">
        <v>4.7413111924627689</v>
      </c>
      <c r="C225" s="9">
        <v>315</v>
      </c>
      <c r="D225" s="9">
        <v>5.6</v>
      </c>
      <c r="E225" s="9">
        <v>1.6</v>
      </c>
      <c r="F225" s="9">
        <v>384.81</v>
      </c>
      <c r="G225" s="9">
        <v>0</v>
      </c>
      <c r="H225" s="9">
        <v>0</v>
      </c>
      <c r="I225" s="9">
        <v>5.7</v>
      </c>
      <c r="J225" s="9">
        <v>81</v>
      </c>
      <c r="K225" s="158">
        <v>0.15</v>
      </c>
      <c r="L225" s="9"/>
      <c r="M225" s="9"/>
      <c r="N225" s="9"/>
      <c r="O225" s="9"/>
      <c r="P225" s="278" t="str">
        <f t="shared" si="10"/>
        <v/>
      </c>
      <c r="Q225" s="276" t="str">
        <f t="shared" si="9"/>
        <v/>
      </c>
      <c r="R225" s="9"/>
      <c r="S225" s="9"/>
      <c r="U225" s="367"/>
      <c r="V225" s="9"/>
      <c r="W225" s="37"/>
      <c r="AS225" s="9"/>
      <c r="AT225" s="9"/>
      <c r="AU225" s="426"/>
      <c r="AW225" s="9"/>
      <c r="AX225" s="470"/>
      <c r="BG225" s="373"/>
      <c r="BH225" s="373"/>
      <c r="BI225" s="9"/>
      <c r="BJ225" s="9"/>
      <c r="CJ225"/>
      <c r="CK225"/>
    </row>
    <row r="226" spans="1:89">
      <c r="A226" s="9">
        <v>1005</v>
      </c>
      <c r="B226" s="9">
        <v>4.8556951914110442</v>
      </c>
      <c r="C226" s="9">
        <v>315</v>
      </c>
      <c r="D226" s="9">
        <v>5.6</v>
      </c>
      <c r="E226" s="9">
        <v>1.6</v>
      </c>
      <c r="F226" s="9">
        <v>384.81</v>
      </c>
      <c r="G226" s="9">
        <v>0</v>
      </c>
      <c r="H226" s="9">
        <v>0</v>
      </c>
      <c r="I226" s="9">
        <v>5.8</v>
      </c>
      <c r="J226" s="9">
        <v>81</v>
      </c>
      <c r="K226" s="158">
        <v>0.15069444444444399</v>
      </c>
      <c r="L226" s="9"/>
      <c r="M226" s="9"/>
      <c r="N226" s="9"/>
      <c r="O226" s="9"/>
      <c r="P226" s="278" t="str">
        <f t="shared" si="10"/>
        <v/>
      </c>
      <c r="Q226" s="276" t="str">
        <f t="shared" si="9"/>
        <v/>
      </c>
      <c r="R226" s="9"/>
      <c r="S226" s="9"/>
      <c r="U226" s="367"/>
      <c r="V226" s="9"/>
      <c r="W226" s="37"/>
      <c r="AS226" s="9"/>
      <c r="AT226" s="9"/>
      <c r="AU226" s="426"/>
      <c r="AW226" s="9"/>
      <c r="AX226" s="470"/>
      <c r="BG226" s="373"/>
      <c r="BH226" s="373"/>
      <c r="BI226" s="9"/>
      <c r="BJ226" s="9"/>
      <c r="CJ226"/>
      <c r="CK226"/>
    </row>
    <row r="227" spans="1:89">
      <c r="A227" s="9">
        <v>1005</v>
      </c>
      <c r="B227" s="9">
        <v>4.8556951914110442</v>
      </c>
      <c r="C227" s="9">
        <v>315</v>
      </c>
      <c r="D227" s="9">
        <v>5.6</v>
      </c>
      <c r="E227" s="9">
        <v>1.6</v>
      </c>
      <c r="F227" s="9">
        <v>384.81</v>
      </c>
      <c r="G227" s="9">
        <v>0</v>
      </c>
      <c r="H227" s="9">
        <v>0</v>
      </c>
      <c r="I227" s="9">
        <v>5.8</v>
      </c>
      <c r="J227" s="9">
        <v>81</v>
      </c>
      <c r="K227" s="158">
        <v>0.15138888888888899</v>
      </c>
      <c r="L227" s="9"/>
      <c r="M227" s="9"/>
      <c r="N227" s="9"/>
      <c r="O227" s="9"/>
      <c r="P227" s="278" t="str">
        <f t="shared" si="10"/>
        <v/>
      </c>
      <c r="Q227" s="276" t="str">
        <f t="shared" si="9"/>
        <v/>
      </c>
      <c r="R227" s="9"/>
      <c r="S227" s="9"/>
      <c r="U227" s="367"/>
      <c r="V227" s="9"/>
      <c r="W227" s="37"/>
      <c r="AS227" s="9"/>
      <c r="AT227" s="9"/>
      <c r="AU227" s="426"/>
      <c r="AW227" s="9"/>
      <c r="AX227" s="470"/>
      <c r="BG227" s="373"/>
      <c r="BH227" s="373"/>
      <c r="BI227" s="9"/>
      <c r="BJ227" s="9"/>
      <c r="CJ227"/>
      <c r="CK227"/>
    </row>
    <row r="228" spans="1:89">
      <c r="A228" s="9">
        <v>1005</v>
      </c>
      <c r="B228" s="9">
        <v>4.8556951914110442</v>
      </c>
      <c r="C228" s="9">
        <v>315</v>
      </c>
      <c r="D228" s="9">
        <v>5.6</v>
      </c>
      <c r="E228" s="9">
        <v>1.6</v>
      </c>
      <c r="F228" s="9">
        <v>384.81</v>
      </c>
      <c r="G228" s="9">
        <v>0</v>
      </c>
      <c r="H228" s="9">
        <v>0</v>
      </c>
      <c r="I228" s="9">
        <v>5.8</v>
      </c>
      <c r="J228" s="9">
        <v>81</v>
      </c>
      <c r="K228" s="158">
        <v>0.15208333333333299</v>
      </c>
      <c r="L228" s="9"/>
      <c r="M228" s="9"/>
      <c r="N228" s="9"/>
      <c r="O228" s="9"/>
      <c r="P228" s="278" t="str">
        <f t="shared" si="10"/>
        <v/>
      </c>
      <c r="Q228" s="276" t="str">
        <f t="shared" si="9"/>
        <v/>
      </c>
      <c r="R228" s="9"/>
      <c r="S228" s="9"/>
      <c r="U228" s="367"/>
      <c r="V228" s="9"/>
      <c r="W228" s="37"/>
      <c r="AS228" s="9"/>
      <c r="AT228" s="9"/>
      <c r="AU228" s="426"/>
      <c r="AW228" s="9"/>
      <c r="AX228" s="470"/>
      <c r="BG228" s="373"/>
      <c r="BH228" s="373"/>
      <c r="BI228" s="9"/>
      <c r="BJ228" s="9"/>
      <c r="CJ228"/>
      <c r="CK228"/>
    </row>
    <row r="229" spans="1:89">
      <c r="A229" s="9">
        <v>1005</v>
      </c>
      <c r="B229" s="9">
        <v>4.5976577585085145</v>
      </c>
      <c r="C229" s="9">
        <v>337</v>
      </c>
      <c r="D229" s="9">
        <v>6.4</v>
      </c>
      <c r="E229" s="9">
        <v>0.4</v>
      </c>
      <c r="F229" s="9">
        <v>384.81</v>
      </c>
      <c r="G229" s="9">
        <v>0</v>
      </c>
      <c r="H229" s="9">
        <v>0</v>
      </c>
      <c r="I229" s="9">
        <v>5.8</v>
      </c>
      <c r="J229" s="9">
        <v>81</v>
      </c>
      <c r="K229" s="158">
        <v>0.15277777777777801</v>
      </c>
      <c r="L229" s="9"/>
      <c r="M229" s="9"/>
      <c r="N229" s="9"/>
      <c r="O229" s="9"/>
      <c r="P229" s="278" t="str">
        <f t="shared" si="10"/>
        <v/>
      </c>
      <c r="Q229" s="276" t="str">
        <f t="shared" si="9"/>
        <v/>
      </c>
      <c r="R229" s="9"/>
      <c r="S229" s="9"/>
      <c r="U229" s="367"/>
      <c r="V229" s="9"/>
      <c r="W229" s="37"/>
      <c r="AS229" s="9"/>
      <c r="AT229" s="9"/>
      <c r="AU229" s="426"/>
      <c r="AW229" s="9"/>
      <c r="AX229" s="470"/>
      <c r="BG229" s="373"/>
      <c r="BH229" s="373"/>
      <c r="BI229" s="9"/>
      <c r="BJ229" s="9"/>
      <c r="CJ229"/>
      <c r="CK229"/>
    </row>
    <row r="230" spans="1:89">
      <c r="A230" s="9">
        <v>1005</v>
      </c>
      <c r="B230" s="9">
        <v>4.478674052952659</v>
      </c>
      <c r="C230" s="9">
        <v>315</v>
      </c>
      <c r="D230" s="9">
        <v>6.8</v>
      </c>
      <c r="E230" s="9">
        <v>6.4</v>
      </c>
      <c r="F230" s="9">
        <v>384.81</v>
      </c>
      <c r="G230" s="9">
        <v>0</v>
      </c>
      <c r="H230" s="9">
        <v>0</v>
      </c>
      <c r="I230" s="9">
        <v>5.8</v>
      </c>
      <c r="J230" s="9">
        <v>81</v>
      </c>
      <c r="K230" s="158">
        <v>0.15347222222222201</v>
      </c>
      <c r="L230" s="9"/>
      <c r="M230" s="9"/>
      <c r="N230" s="9"/>
      <c r="O230" s="9"/>
      <c r="P230" s="278" t="str">
        <f t="shared" si="10"/>
        <v/>
      </c>
      <c r="Q230" s="276" t="str">
        <f t="shared" si="9"/>
        <v/>
      </c>
      <c r="R230" s="9"/>
      <c r="S230" s="9"/>
      <c r="U230" s="367"/>
      <c r="V230" s="9"/>
      <c r="W230" s="37"/>
      <c r="AS230" s="9"/>
      <c r="AT230" s="9"/>
      <c r="AU230" s="426"/>
      <c r="AW230" s="9"/>
      <c r="AX230" s="470"/>
      <c r="BG230" s="373"/>
      <c r="BH230" s="373"/>
      <c r="BI230" s="9"/>
      <c r="BJ230" s="9"/>
      <c r="CJ230"/>
      <c r="CK230"/>
    </row>
    <row r="231" spans="1:89">
      <c r="A231" s="9">
        <v>1005</v>
      </c>
      <c r="B231" s="9">
        <v>4.478674052952659</v>
      </c>
      <c r="C231" s="9">
        <v>22</v>
      </c>
      <c r="D231" s="9">
        <v>6.8</v>
      </c>
      <c r="E231" s="9">
        <v>6.8</v>
      </c>
      <c r="F231" s="9">
        <v>384.81</v>
      </c>
      <c r="G231" s="9">
        <v>0</v>
      </c>
      <c r="H231" s="9">
        <v>0</v>
      </c>
      <c r="I231" s="9">
        <v>5.8</v>
      </c>
      <c r="J231" s="9">
        <v>81</v>
      </c>
      <c r="K231" s="158">
        <v>0.15416666666666701</v>
      </c>
      <c r="L231" s="9"/>
      <c r="M231" s="9"/>
      <c r="N231" s="9"/>
      <c r="O231" s="9"/>
      <c r="P231" s="278" t="str">
        <f t="shared" si="10"/>
        <v/>
      </c>
      <c r="Q231" s="276" t="str">
        <f t="shared" si="9"/>
        <v/>
      </c>
      <c r="R231" s="9"/>
      <c r="S231" s="9"/>
      <c r="U231" s="367"/>
      <c r="V231" s="9"/>
      <c r="W231" s="37"/>
      <c r="AS231" s="9"/>
      <c r="AT231" s="9"/>
      <c r="AU231" s="426"/>
      <c r="AW231" s="9"/>
      <c r="AX231" s="470"/>
      <c r="BG231" s="373"/>
      <c r="BH231" s="373"/>
      <c r="BI231" s="9"/>
      <c r="BJ231" s="9"/>
      <c r="CJ231"/>
      <c r="CK231"/>
    </row>
    <row r="232" spans="1:89">
      <c r="A232" s="9">
        <v>1005</v>
      </c>
      <c r="B232" s="9">
        <v>4.59470616587069</v>
      </c>
      <c r="C232" s="9">
        <v>22</v>
      </c>
      <c r="D232" s="9">
        <v>6.8</v>
      </c>
      <c r="E232" s="9">
        <v>6.8</v>
      </c>
      <c r="F232" s="9">
        <v>384.81</v>
      </c>
      <c r="G232" s="9">
        <v>0</v>
      </c>
      <c r="H232" s="9">
        <v>0</v>
      </c>
      <c r="I232" s="9">
        <v>5.9</v>
      </c>
      <c r="J232" s="9">
        <v>81</v>
      </c>
      <c r="K232" s="158">
        <v>0.15486111111111101</v>
      </c>
      <c r="L232" s="9"/>
      <c r="M232" s="9"/>
      <c r="N232" s="9"/>
      <c r="O232" s="9"/>
      <c r="P232" s="278" t="str">
        <f t="shared" si="10"/>
        <v/>
      </c>
      <c r="Q232" s="276" t="str">
        <f t="shared" si="9"/>
        <v/>
      </c>
      <c r="R232" s="9"/>
      <c r="S232" s="9"/>
      <c r="U232" s="367"/>
      <c r="V232" s="9"/>
      <c r="W232" s="37"/>
      <c r="AS232" s="9"/>
      <c r="AT232" s="9"/>
      <c r="AU232" s="426"/>
      <c r="AW232" s="9"/>
      <c r="AX232" s="470"/>
      <c r="BG232" s="373"/>
      <c r="BH232" s="373"/>
      <c r="BI232" s="9"/>
      <c r="BJ232" s="9"/>
      <c r="CJ232"/>
      <c r="CK232"/>
    </row>
    <row r="233" spans="1:89">
      <c r="A233" s="9">
        <v>1005</v>
      </c>
      <c r="B233" s="9">
        <v>5.1103094624831176</v>
      </c>
      <c r="C233" s="9">
        <v>315</v>
      </c>
      <c r="D233" s="9">
        <v>5.2</v>
      </c>
      <c r="E233" s="9">
        <v>8.4</v>
      </c>
      <c r="F233" s="9">
        <v>384.81</v>
      </c>
      <c r="G233" s="9">
        <v>0</v>
      </c>
      <c r="H233" s="9">
        <v>0</v>
      </c>
      <c r="I233" s="9">
        <v>5.9</v>
      </c>
      <c r="J233" s="9">
        <v>81</v>
      </c>
      <c r="K233" s="158">
        <v>0.155555555555556</v>
      </c>
      <c r="L233" s="9"/>
      <c r="M233" s="9"/>
      <c r="N233" s="9"/>
      <c r="O233" s="9"/>
      <c r="P233" s="278" t="str">
        <f t="shared" si="10"/>
        <v/>
      </c>
      <c r="Q233" s="276" t="str">
        <f t="shared" si="9"/>
        <v/>
      </c>
      <c r="R233" s="9"/>
      <c r="S233" s="9"/>
      <c r="U233" s="367"/>
      <c r="V233" s="9"/>
      <c r="W233" s="37"/>
      <c r="AS233" s="9"/>
      <c r="AT233" s="9"/>
      <c r="AU233" s="426"/>
      <c r="AW233" s="9"/>
      <c r="AX233" s="470"/>
      <c r="BG233" s="373"/>
      <c r="BH233" s="373"/>
      <c r="BI233" s="9"/>
      <c r="BJ233" s="9"/>
      <c r="CJ233"/>
      <c r="CK233"/>
    </row>
    <row r="234" spans="1:89">
      <c r="A234" s="9">
        <v>1005</v>
      </c>
      <c r="B234" s="9">
        <v>5.1103094624831176</v>
      </c>
      <c r="C234" s="9">
        <v>315</v>
      </c>
      <c r="D234" s="9">
        <v>5.2</v>
      </c>
      <c r="E234" s="9">
        <v>8.4</v>
      </c>
      <c r="F234" s="9">
        <v>384.81</v>
      </c>
      <c r="G234" s="9">
        <v>0</v>
      </c>
      <c r="H234" s="9">
        <v>0</v>
      </c>
      <c r="I234" s="9">
        <v>5.9</v>
      </c>
      <c r="J234" s="9">
        <v>81</v>
      </c>
      <c r="K234" s="158">
        <v>0.15625</v>
      </c>
      <c r="L234" s="9"/>
      <c r="M234" s="9"/>
      <c r="N234" s="9"/>
      <c r="O234" s="9"/>
      <c r="P234" s="278" t="str">
        <f t="shared" si="10"/>
        <v/>
      </c>
      <c r="Q234" s="276" t="str">
        <f t="shared" si="9"/>
        <v/>
      </c>
      <c r="R234" s="9"/>
      <c r="S234" s="9"/>
      <c r="U234" s="367"/>
      <c r="V234" s="9"/>
      <c r="W234" s="37"/>
      <c r="AS234" s="9"/>
      <c r="AT234" s="9"/>
      <c r="AU234" s="426"/>
      <c r="AW234" s="9"/>
      <c r="AX234" s="470"/>
      <c r="BG234" s="373"/>
      <c r="BH234" s="373"/>
      <c r="BI234" s="9"/>
      <c r="BJ234" s="9"/>
      <c r="CJ234"/>
      <c r="CK234"/>
    </row>
    <row r="235" spans="1:89">
      <c r="A235" s="9">
        <v>1005</v>
      </c>
      <c r="B235" s="9">
        <v>4.7131697448678551</v>
      </c>
      <c r="C235" s="9">
        <v>315</v>
      </c>
      <c r="D235" s="9">
        <v>6.4</v>
      </c>
      <c r="E235" s="9">
        <v>4.8</v>
      </c>
      <c r="F235" s="9">
        <v>384.81</v>
      </c>
      <c r="G235" s="9">
        <v>0</v>
      </c>
      <c r="H235" s="9">
        <v>0</v>
      </c>
      <c r="I235" s="9">
        <v>5.9</v>
      </c>
      <c r="J235" s="9">
        <v>81</v>
      </c>
      <c r="K235" s="158">
        <v>0.156944444444444</v>
      </c>
      <c r="L235" s="9"/>
      <c r="M235" s="9"/>
      <c r="N235" s="9"/>
      <c r="O235" s="9"/>
      <c r="P235" s="278" t="str">
        <f t="shared" si="10"/>
        <v/>
      </c>
      <c r="Q235" s="276" t="str">
        <f t="shared" si="9"/>
        <v/>
      </c>
      <c r="R235" s="9"/>
      <c r="S235" s="9"/>
      <c r="U235" s="367"/>
      <c r="V235" s="9"/>
      <c r="W235" s="37"/>
      <c r="AS235" s="9"/>
      <c r="AT235" s="9"/>
      <c r="AU235" s="426"/>
      <c r="AW235" s="9"/>
      <c r="AX235" s="470"/>
      <c r="BG235" s="373"/>
      <c r="BH235" s="373"/>
      <c r="BI235" s="9"/>
      <c r="BJ235" s="9"/>
      <c r="CJ235"/>
      <c r="CK235"/>
    </row>
    <row r="236" spans="1:89">
      <c r="A236" s="9">
        <v>1005</v>
      </c>
      <c r="B236" s="9">
        <v>5.1991240000000003</v>
      </c>
      <c r="C236" s="9">
        <v>315</v>
      </c>
      <c r="D236" s="9">
        <v>4.4000000000000004</v>
      </c>
      <c r="E236" s="9">
        <v>4.8</v>
      </c>
      <c r="F236" s="9">
        <v>384.81</v>
      </c>
      <c r="G236" s="9">
        <v>0</v>
      </c>
      <c r="H236" s="9">
        <v>0</v>
      </c>
      <c r="I236" s="9">
        <v>5.9</v>
      </c>
      <c r="J236" s="9">
        <v>81</v>
      </c>
      <c r="K236" s="158">
        <v>0.15763888888888899</v>
      </c>
      <c r="L236" s="9"/>
      <c r="M236" s="9"/>
      <c r="N236" s="9"/>
      <c r="O236" s="9"/>
      <c r="P236" s="278" t="str">
        <f t="shared" si="10"/>
        <v/>
      </c>
      <c r="Q236" s="276" t="str">
        <f t="shared" si="9"/>
        <v/>
      </c>
      <c r="R236" s="9"/>
      <c r="S236" s="9"/>
      <c r="U236" s="367"/>
      <c r="V236" s="9"/>
      <c r="W236" s="37"/>
      <c r="AS236" s="9"/>
      <c r="AT236" s="9"/>
      <c r="AU236" s="426"/>
      <c r="AW236" s="9"/>
      <c r="AX236" s="470"/>
      <c r="BG236" s="373"/>
      <c r="BH236" s="373"/>
      <c r="BI236" s="9"/>
      <c r="BJ236" s="9"/>
      <c r="CJ236"/>
      <c r="CK236"/>
    </row>
    <row r="237" spans="1:89">
      <c r="A237" s="9">
        <v>1005</v>
      </c>
      <c r="B237" s="9">
        <v>4.7131697448678551</v>
      </c>
      <c r="C237" s="9">
        <v>315</v>
      </c>
      <c r="D237" s="9">
        <v>6.4</v>
      </c>
      <c r="E237" s="9">
        <v>5.6</v>
      </c>
      <c r="F237" s="9">
        <v>384.81</v>
      </c>
      <c r="G237" s="9">
        <v>0</v>
      </c>
      <c r="H237" s="9">
        <v>0</v>
      </c>
      <c r="I237" s="9">
        <v>5.9</v>
      </c>
      <c r="J237" s="9">
        <v>81</v>
      </c>
      <c r="K237" s="158">
        <v>0.15833333333333299</v>
      </c>
      <c r="L237" s="9"/>
      <c r="M237" s="9"/>
      <c r="N237" s="9"/>
      <c r="O237" s="9"/>
      <c r="P237" s="278" t="str">
        <f t="shared" si="10"/>
        <v/>
      </c>
      <c r="Q237" s="276" t="str">
        <f t="shared" si="9"/>
        <v/>
      </c>
      <c r="R237" s="9"/>
      <c r="S237" s="9"/>
      <c r="U237" s="367"/>
      <c r="V237" s="9"/>
      <c r="W237" s="37"/>
      <c r="AS237" s="9"/>
      <c r="AT237" s="9"/>
      <c r="AU237" s="426"/>
      <c r="AW237" s="9"/>
      <c r="AX237" s="470"/>
      <c r="BG237" s="373"/>
      <c r="BH237" s="373"/>
      <c r="BI237" s="9"/>
      <c r="BJ237" s="9"/>
      <c r="CJ237"/>
      <c r="CK237"/>
    </row>
    <row r="238" spans="1:89">
      <c r="A238" s="9">
        <v>1005</v>
      </c>
      <c r="B238" s="9">
        <v>5.3464559999999999</v>
      </c>
      <c r="C238" s="9">
        <v>315</v>
      </c>
      <c r="D238" s="9">
        <v>2.8</v>
      </c>
      <c r="E238" s="9">
        <v>5.2</v>
      </c>
      <c r="F238" s="9">
        <v>384.81</v>
      </c>
      <c r="G238" s="9">
        <v>0</v>
      </c>
      <c r="H238" s="9">
        <v>0</v>
      </c>
      <c r="I238" s="9">
        <v>5.8</v>
      </c>
      <c r="J238" s="9">
        <v>81</v>
      </c>
      <c r="K238" s="158">
        <v>0.15902777777777799</v>
      </c>
      <c r="L238" s="9"/>
      <c r="M238" s="9"/>
      <c r="N238" s="9"/>
      <c r="O238" s="9"/>
      <c r="P238" s="278" t="str">
        <f t="shared" si="10"/>
        <v/>
      </c>
      <c r="Q238" s="276" t="str">
        <f t="shared" si="9"/>
        <v/>
      </c>
      <c r="R238" s="9"/>
      <c r="S238" s="9"/>
      <c r="U238" s="367"/>
      <c r="V238" s="9"/>
      <c r="W238" s="37"/>
      <c r="AS238" s="9"/>
      <c r="AT238" s="9"/>
      <c r="AU238" s="426"/>
      <c r="AW238" s="9"/>
      <c r="AX238" s="470"/>
      <c r="BG238" s="373"/>
      <c r="BH238" s="373"/>
      <c r="BI238" s="9"/>
      <c r="BJ238" s="9"/>
      <c r="CJ238"/>
      <c r="CK238"/>
    </row>
    <row r="239" spans="1:89">
      <c r="A239" s="9">
        <v>1005</v>
      </c>
      <c r="B239" s="9">
        <v>5.146802043217992</v>
      </c>
      <c r="C239" s="9">
        <v>315</v>
      </c>
      <c r="D239" s="9">
        <v>4.8</v>
      </c>
      <c r="E239" s="9">
        <v>4.4000000000000004</v>
      </c>
      <c r="F239" s="9">
        <v>384.81</v>
      </c>
      <c r="G239" s="9">
        <v>0</v>
      </c>
      <c r="H239" s="9">
        <v>0</v>
      </c>
      <c r="I239" s="9">
        <v>5.8</v>
      </c>
      <c r="J239" s="9">
        <v>80</v>
      </c>
      <c r="K239" s="158">
        <v>0.15972222222222199</v>
      </c>
      <c r="L239" s="9"/>
      <c r="M239" s="9"/>
      <c r="N239" s="9"/>
      <c r="O239" s="9"/>
      <c r="P239" s="278" t="str">
        <f t="shared" si="10"/>
        <v/>
      </c>
      <c r="Q239" s="276" t="str">
        <f t="shared" si="9"/>
        <v/>
      </c>
      <c r="R239" s="9"/>
      <c r="S239" s="9"/>
      <c r="U239" s="367"/>
      <c r="V239" s="9"/>
      <c r="W239" s="37"/>
      <c r="AS239" s="9"/>
      <c r="AT239" s="9"/>
      <c r="AU239" s="426"/>
      <c r="AW239" s="9"/>
      <c r="AX239" s="470"/>
      <c r="BG239" s="373"/>
      <c r="BH239" s="373"/>
      <c r="BI239" s="9"/>
      <c r="BJ239" s="9"/>
      <c r="CJ239"/>
      <c r="CK239"/>
    </row>
    <row r="240" spans="1:89">
      <c r="A240" s="9">
        <v>1005</v>
      </c>
      <c r="B240" s="9">
        <v>5.2168719999999995</v>
      </c>
      <c r="C240" s="9">
        <v>315</v>
      </c>
      <c r="D240" s="9">
        <v>3.6</v>
      </c>
      <c r="E240" s="9">
        <v>3.6</v>
      </c>
      <c r="F240" s="9">
        <v>384.81</v>
      </c>
      <c r="G240" s="9">
        <v>0</v>
      </c>
      <c r="H240" s="9">
        <v>0</v>
      </c>
      <c r="I240" s="9">
        <v>5.8</v>
      </c>
      <c r="J240" s="9">
        <v>80</v>
      </c>
      <c r="K240" s="158">
        <v>0.16041666666666701</v>
      </c>
      <c r="L240" s="9"/>
      <c r="M240" s="9"/>
      <c r="N240" s="9"/>
      <c r="O240" s="9"/>
      <c r="P240" s="278" t="str">
        <f t="shared" si="10"/>
        <v/>
      </c>
      <c r="Q240" s="276" t="str">
        <f t="shared" si="9"/>
        <v/>
      </c>
      <c r="R240" s="9"/>
      <c r="S240" s="9"/>
      <c r="U240" s="367"/>
      <c r="V240" s="9"/>
      <c r="W240" s="37"/>
      <c r="AS240" s="9"/>
      <c r="AT240" s="9"/>
      <c r="AU240" s="426"/>
      <c r="AW240" s="9"/>
      <c r="AX240" s="470"/>
      <c r="BG240" s="373"/>
      <c r="BH240" s="373"/>
      <c r="BI240" s="9"/>
      <c r="BJ240" s="9"/>
      <c r="CJ240"/>
      <c r="CK240"/>
    </row>
    <row r="241" spans="1:89">
      <c r="A241" s="9">
        <v>1005</v>
      </c>
      <c r="B241" s="9">
        <v>5.2168719999999995</v>
      </c>
      <c r="C241" s="9">
        <v>315</v>
      </c>
      <c r="D241" s="9">
        <v>3.6</v>
      </c>
      <c r="E241" s="9">
        <v>3.6</v>
      </c>
      <c r="F241" s="9">
        <v>384.81</v>
      </c>
      <c r="G241" s="9">
        <v>0</v>
      </c>
      <c r="H241" s="9">
        <v>0</v>
      </c>
      <c r="I241" s="9">
        <v>5.8</v>
      </c>
      <c r="J241" s="9">
        <v>80</v>
      </c>
      <c r="K241" s="158">
        <v>0.16111111111111101</v>
      </c>
      <c r="L241" s="9"/>
      <c r="M241" s="9"/>
      <c r="N241" s="9"/>
      <c r="O241" s="9"/>
      <c r="P241" s="278" t="str">
        <f t="shared" si="10"/>
        <v/>
      </c>
      <c r="Q241" s="276" t="str">
        <f t="shared" si="9"/>
        <v/>
      </c>
      <c r="R241" s="9"/>
      <c r="S241" s="9"/>
      <c r="U241" s="367"/>
      <c r="V241" s="9"/>
      <c r="W241" s="37"/>
      <c r="AS241" s="9"/>
      <c r="AT241" s="9"/>
      <c r="AU241" s="426"/>
      <c r="AW241" s="9"/>
      <c r="AX241" s="470"/>
      <c r="BG241" s="373"/>
      <c r="BH241" s="373"/>
      <c r="BI241" s="9"/>
      <c r="BJ241" s="9"/>
      <c r="CJ241"/>
      <c r="CK241"/>
    </row>
    <row r="242" spans="1:89">
      <c r="A242" s="9">
        <v>1005</v>
      </c>
      <c r="B242" s="9">
        <v>5.087288</v>
      </c>
      <c r="C242" s="9">
        <v>315</v>
      </c>
      <c r="D242" s="9">
        <v>4.4000000000000004</v>
      </c>
      <c r="E242" s="9">
        <v>2</v>
      </c>
      <c r="F242" s="9">
        <v>384.81</v>
      </c>
      <c r="G242" s="9">
        <v>0</v>
      </c>
      <c r="H242" s="9">
        <v>0</v>
      </c>
      <c r="I242" s="9">
        <v>5.8</v>
      </c>
      <c r="J242" s="9">
        <v>80</v>
      </c>
      <c r="K242" s="158">
        <v>0.16180555555555601</v>
      </c>
      <c r="L242" s="9"/>
      <c r="M242" s="9"/>
      <c r="N242" s="9"/>
      <c r="O242" s="9"/>
      <c r="P242" s="278" t="str">
        <f t="shared" si="10"/>
        <v/>
      </c>
      <c r="Q242" s="276" t="str">
        <f t="shared" si="9"/>
        <v/>
      </c>
      <c r="R242" s="9"/>
      <c r="S242" s="9"/>
      <c r="U242" s="367"/>
      <c r="V242" s="9"/>
      <c r="W242" s="37"/>
      <c r="AS242" s="9"/>
      <c r="AT242" s="9"/>
      <c r="AU242" s="426"/>
      <c r="AW242" s="9"/>
      <c r="AX242" s="470"/>
      <c r="BG242" s="373"/>
      <c r="BH242" s="373"/>
      <c r="BI242" s="9"/>
      <c r="BJ242" s="9"/>
      <c r="CJ242"/>
      <c r="CK242"/>
    </row>
    <row r="243" spans="1:89">
      <c r="A243" s="9">
        <v>1005</v>
      </c>
      <c r="B243" s="9">
        <v>5.8</v>
      </c>
      <c r="C243" s="9">
        <v>315</v>
      </c>
      <c r="D243" s="9">
        <v>0</v>
      </c>
      <c r="E243" s="9">
        <v>1.2</v>
      </c>
      <c r="F243" s="9">
        <v>384.81</v>
      </c>
      <c r="G243" s="9">
        <v>0</v>
      </c>
      <c r="H243" s="9">
        <v>0</v>
      </c>
      <c r="I243" s="9">
        <v>5.8</v>
      </c>
      <c r="J243" s="9">
        <v>80</v>
      </c>
      <c r="K243" s="158">
        <v>0.16250000000000001</v>
      </c>
      <c r="L243" s="9"/>
      <c r="M243" s="9"/>
      <c r="N243" s="9"/>
      <c r="O243" s="9"/>
      <c r="P243" s="278">
        <f t="shared" si="10"/>
        <v>60</v>
      </c>
      <c r="Q243" s="276" t="str">
        <f t="shared" si="9"/>
        <v/>
      </c>
      <c r="R243" s="9"/>
      <c r="S243" s="9"/>
      <c r="U243" s="367"/>
      <c r="V243" s="9"/>
      <c r="W243" s="37"/>
      <c r="AS243" s="9"/>
      <c r="AT243" s="9"/>
      <c r="AU243" s="426"/>
      <c r="AW243" s="9"/>
      <c r="AX243" s="470"/>
      <c r="BG243" s="373"/>
      <c r="BH243" s="373"/>
      <c r="BI243" s="9"/>
      <c r="BJ243" s="9"/>
      <c r="CJ243"/>
      <c r="CK243"/>
    </row>
    <row r="244" spans="1:89">
      <c r="A244" s="9">
        <v>1005</v>
      </c>
      <c r="B244" s="9">
        <v>5.7</v>
      </c>
      <c r="C244" s="9">
        <v>315</v>
      </c>
      <c r="D244" s="9">
        <v>0</v>
      </c>
      <c r="E244" s="9">
        <v>0.8</v>
      </c>
      <c r="F244" s="9">
        <v>384.81</v>
      </c>
      <c r="G244" s="9">
        <v>0</v>
      </c>
      <c r="H244" s="9">
        <v>0</v>
      </c>
      <c r="I244" s="9">
        <v>5.7</v>
      </c>
      <c r="J244" s="9">
        <v>80</v>
      </c>
      <c r="K244" s="158">
        <v>0.163194444444444</v>
      </c>
      <c r="L244" s="9"/>
      <c r="M244" s="9"/>
      <c r="N244" s="9"/>
      <c r="O244" s="9"/>
      <c r="P244" s="278">
        <f t="shared" si="10"/>
        <v>60</v>
      </c>
      <c r="Q244" s="276" t="str">
        <f t="shared" si="9"/>
        <v/>
      </c>
      <c r="R244" s="9"/>
      <c r="S244" s="9"/>
      <c r="U244" s="367"/>
      <c r="V244" s="9"/>
      <c r="W244" s="37"/>
      <c r="AS244" s="9"/>
      <c r="AT244" s="9"/>
      <c r="AU244" s="426"/>
      <c r="AW244" s="9"/>
      <c r="AX244" s="470"/>
      <c r="BG244" s="373"/>
      <c r="BH244" s="373"/>
      <c r="BI244" s="9"/>
      <c r="BJ244" s="9"/>
      <c r="CJ244"/>
      <c r="CK244"/>
    </row>
    <row r="245" spans="1:89">
      <c r="A245" s="9">
        <v>1005</v>
      </c>
      <c r="B245" s="9">
        <v>5.37066</v>
      </c>
      <c r="C245" s="9">
        <v>315</v>
      </c>
      <c r="D245" s="9">
        <v>2</v>
      </c>
      <c r="E245" s="9">
        <v>2</v>
      </c>
      <c r="F245" s="9">
        <v>384.81</v>
      </c>
      <c r="G245" s="9">
        <v>0</v>
      </c>
      <c r="H245" s="9">
        <v>0</v>
      </c>
      <c r="I245" s="9">
        <v>5.7</v>
      </c>
      <c r="J245" s="9">
        <v>80</v>
      </c>
      <c r="K245" s="158">
        <v>0.163888888888889</v>
      </c>
      <c r="L245" s="9"/>
      <c r="M245" s="9"/>
      <c r="N245" s="9"/>
      <c r="O245" s="9"/>
      <c r="P245" s="278" t="str">
        <f t="shared" si="10"/>
        <v/>
      </c>
      <c r="Q245" s="276" t="str">
        <f t="shared" si="9"/>
        <v/>
      </c>
      <c r="R245" s="9"/>
      <c r="S245" s="9"/>
      <c r="U245" s="367"/>
      <c r="V245" s="9"/>
      <c r="W245" s="37"/>
      <c r="AS245" s="9"/>
      <c r="AT245" s="9"/>
      <c r="AU245" s="426"/>
      <c r="AW245" s="9"/>
      <c r="AX245" s="470"/>
      <c r="BG245" s="373"/>
      <c r="BH245" s="373"/>
      <c r="BI245" s="9"/>
      <c r="BJ245" s="9"/>
      <c r="CJ245"/>
      <c r="CK245"/>
    </row>
    <row r="246" spans="1:89">
      <c r="A246" s="9">
        <v>1005</v>
      </c>
      <c r="B246" s="9">
        <v>5.7</v>
      </c>
      <c r="C246" s="9">
        <v>315</v>
      </c>
      <c r="D246" s="9">
        <v>0</v>
      </c>
      <c r="E246" s="9">
        <v>2.4</v>
      </c>
      <c r="F246" s="9">
        <v>384.81</v>
      </c>
      <c r="G246" s="9">
        <v>0</v>
      </c>
      <c r="H246" s="9">
        <v>0</v>
      </c>
      <c r="I246" s="9">
        <v>5.7</v>
      </c>
      <c r="J246" s="9">
        <v>80</v>
      </c>
      <c r="K246" s="158">
        <v>0.164583333333333</v>
      </c>
      <c r="L246" s="9"/>
      <c r="M246" s="9"/>
      <c r="N246" s="9"/>
      <c r="O246" s="9"/>
      <c r="P246" s="278">
        <f t="shared" si="10"/>
        <v>60</v>
      </c>
      <c r="Q246" s="276" t="str">
        <f t="shared" si="9"/>
        <v/>
      </c>
      <c r="R246" s="9"/>
      <c r="S246" s="9"/>
      <c r="U246" s="367"/>
      <c r="V246" s="9"/>
      <c r="W246" s="37"/>
      <c r="AS246" s="9"/>
      <c r="AT246" s="9"/>
      <c r="AU246" s="426"/>
      <c r="AW246" s="9"/>
      <c r="AX246" s="470"/>
      <c r="BG246" s="373"/>
      <c r="BH246" s="373"/>
      <c r="BI246" s="9"/>
      <c r="BJ246" s="9"/>
      <c r="CJ246"/>
      <c r="CK246"/>
    </row>
    <row r="247" spans="1:89">
      <c r="A247" s="9">
        <v>1005</v>
      </c>
      <c r="B247" s="9">
        <v>5.2389239999999999</v>
      </c>
      <c r="C247" s="9">
        <v>315</v>
      </c>
      <c r="D247" s="9">
        <v>2.8</v>
      </c>
      <c r="E247" s="9">
        <v>2.8</v>
      </c>
      <c r="F247" s="9">
        <v>384.81</v>
      </c>
      <c r="G247" s="9">
        <v>0</v>
      </c>
      <c r="H247" s="9">
        <v>0</v>
      </c>
      <c r="I247" s="9">
        <v>5.7</v>
      </c>
      <c r="J247" s="9">
        <v>80</v>
      </c>
      <c r="K247" s="158">
        <v>0.165277777777778</v>
      </c>
      <c r="L247" s="9"/>
      <c r="M247" s="9"/>
      <c r="N247" s="9"/>
      <c r="O247" s="9"/>
      <c r="P247" s="278" t="str">
        <f t="shared" si="10"/>
        <v/>
      </c>
      <c r="Q247" s="276" t="str">
        <f t="shared" si="9"/>
        <v/>
      </c>
      <c r="R247" s="9"/>
      <c r="S247" s="9"/>
      <c r="U247" s="367"/>
      <c r="V247" s="9"/>
      <c r="W247" s="37"/>
      <c r="AS247" s="9"/>
      <c r="AT247" s="9"/>
      <c r="AU247" s="426"/>
      <c r="AW247" s="9"/>
      <c r="AX247" s="470"/>
      <c r="BG247" s="373"/>
      <c r="BH247" s="373"/>
      <c r="BI247" s="9"/>
      <c r="BJ247" s="9"/>
      <c r="CJ247"/>
      <c r="CK247"/>
    </row>
    <row r="248" spans="1:89">
      <c r="A248" s="9">
        <v>1004</v>
      </c>
      <c r="B248" s="9">
        <v>4.7690045520461446</v>
      </c>
      <c r="C248" s="9">
        <v>315</v>
      </c>
      <c r="D248" s="9">
        <v>5.2</v>
      </c>
      <c r="E248" s="9">
        <v>2.8</v>
      </c>
      <c r="F248" s="9">
        <v>384.81</v>
      </c>
      <c r="G248" s="9">
        <v>0</v>
      </c>
      <c r="H248" s="9">
        <v>0</v>
      </c>
      <c r="I248" s="9">
        <v>5.6</v>
      </c>
      <c r="J248" s="9">
        <v>80</v>
      </c>
      <c r="K248" s="158">
        <v>0.16597222222222199</v>
      </c>
      <c r="L248" s="9"/>
      <c r="M248" s="9"/>
      <c r="N248" s="9"/>
      <c r="O248" s="9"/>
      <c r="P248" s="278" t="str">
        <f t="shared" si="10"/>
        <v/>
      </c>
      <c r="Q248" s="276" t="str">
        <f t="shared" si="9"/>
        <v/>
      </c>
      <c r="R248" s="9"/>
      <c r="S248" s="9"/>
      <c r="U248" s="367"/>
      <c r="V248" s="9"/>
      <c r="W248" s="37"/>
      <c r="AS248" s="9"/>
      <c r="AT248" s="9"/>
      <c r="AU248" s="426"/>
      <c r="AW248" s="9"/>
      <c r="AX248" s="470"/>
      <c r="BG248" s="373"/>
      <c r="BH248" s="373"/>
      <c r="BI248" s="9"/>
      <c r="BJ248" s="9"/>
      <c r="CJ248"/>
      <c r="CK248"/>
    </row>
    <row r="249" spans="1:89">
      <c r="A249" s="9">
        <v>1004</v>
      </c>
      <c r="B249" s="9">
        <v>4.62692719351449</v>
      </c>
      <c r="C249" s="9">
        <v>315</v>
      </c>
      <c r="D249" s="9">
        <v>5.6</v>
      </c>
      <c r="E249" s="9">
        <v>4.8</v>
      </c>
      <c r="F249" s="9">
        <v>384.81</v>
      </c>
      <c r="G249" s="9">
        <v>0</v>
      </c>
      <c r="H249" s="9">
        <v>0</v>
      </c>
      <c r="I249" s="9">
        <v>5.6</v>
      </c>
      <c r="J249" s="9">
        <v>80</v>
      </c>
      <c r="K249" s="158">
        <v>0.16666666666666699</v>
      </c>
      <c r="L249" s="9"/>
      <c r="M249" s="9"/>
      <c r="N249" s="9"/>
      <c r="O249" s="9"/>
      <c r="P249" s="278" t="str">
        <f t="shared" si="10"/>
        <v/>
      </c>
      <c r="Q249" s="276" t="str">
        <f t="shared" si="9"/>
        <v/>
      </c>
      <c r="R249" s="9"/>
      <c r="S249" s="9"/>
      <c r="U249" s="367"/>
      <c r="V249" s="9"/>
      <c r="W249" s="37"/>
      <c r="AS249" s="9"/>
      <c r="AT249" s="9"/>
      <c r="AU249" s="426"/>
      <c r="AW249" s="9"/>
      <c r="AX249" s="470"/>
      <c r="BG249" s="373"/>
      <c r="BH249" s="373"/>
      <c r="BI249" s="9"/>
      <c r="BJ249" s="9"/>
      <c r="CJ249"/>
      <c r="CK249"/>
    </row>
    <row r="250" spans="1:89">
      <c r="A250" s="9">
        <v>1004</v>
      </c>
      <c r="B250" s="9">
        <v>4.62692719351449</v>
      </c>
      <c r="C250" s="9">
        <v>337</v>
      </c>
      <c r="D250" s="9">
        <v>5.6</v>
      </c>
      <c r="E250" s="9">
        <v>4.8</v>
      </c>
      <c r="F250" s="9">
        <v>384.81</v>
      </c>
      <c r="G250" s="9">
        <v>0</v>
      </c>
      <c r="H250" s="9">
        <v>0</v>
      </c>
      <c r="I250" s="9">
        <v>5.6</v>
      </c>
      <c r="J250" s="9">
        <v>80</v>
      </c>
      <c r="K250" s="158">
        <v>0.16736111111111099</v>
      </c>
      <c r="L250" s="9"/>
      <c r="M250" s="9"/>
      <c r="N250" s="9"/>
      <c r="O250" s="9"/>
      <c r="P250" s="278" t="str">
        <f t="shared" si="10"/>
        <v/>
      </c>
      <c r="Q250" s="276" t="str">
        <f t="shared" si="9"/>
        <v/>
      </c>
      <c r="R250" s="9"/>
      <c r="S250" s="9"/>
      <c r="U250" s="367"/>
      <c r="V250" s="9"/>
      <c r="W250" s="37"/>
      <c r="AS250" s="9"/>
      <c r="AT250" s="9"/>
      <c r="AU250" s="426"/>
      <c r="AW250" s="9"/>
      <c r="AX250" s="470"/>
      <c r="BG250" s="373"/>
      <c r="BH250" s="373"/>
      <c r="BI250" s="9"/>
      <c r="BJ250" s="9"/>
      <c r="CJ250"/>
      <c r="CK250"/>
    </row>
    <row r="251" spans="1:89">
      <c r="A251" s="9">
        <v>1004</v>
      </c>
      <c r="B251" s="9">
        <v>4.7690045520461446</v>
      </c>
      <c r="C251" s="9">
        <v>337</v>
      </c>
      <c r="D251" s="9">
        <v>5.2</v>
      </c>
      <c r="E251" s="9">
        <v>4.4000000000000004</v>
      </c>
      <c r="F251" s="9">
        <v>384.81</v>
      </c>
      <c r="G251" s="9">
        <v>0</v>
      </c>
      <c r="H251" s="9">
        <v>0</v>
      </c>
      <c r="I251" s="9">
        <v>5.6</v>
      </c>
      <c r="J251" s="9">
        <v>80</v>
      </c>
      <c r="K251" s="158">
        <v>0.16805555555555601</v>
      </c>
      <c r="L251" s="9"/>
      <c r="M251" s="9"/>
      <c r="N251" s="9"/>
      <c r="O251" s="9"/>
      <c r="P251" s="278" t="str">
        <f t="shared" si="10"/>
        <v/>
      </c>
      <c r="Q251" s="276" t="str">
        <f t="shared" si="9"/>
        <v/>
      </c>
      <c r="R251" s="9"/>
      <c r="S251" s="9"/>
      <c r="U251" s="367"/>
      <c r="V251" s="9"/>
      <c r="W251" s="37"/>
      <c r="AS251" s="9"/>
      <c r="AT251" s="9"/>
      <c r="AU251" s="426"/>
      <c r="AW251" s="9"/>
      <c r="AX251" s="470"/>
      <c r="BG251" s="373"/>
      <c r="BH251" s="373"/>
      <c r="BI251" s="9"/>
      <c r="BJ251" s="9"/>
      <c r="CJ251"/>
      <c r="CK251"/>
    </row>
    <row r="252" spans="1:89">
      <c r="A252" s="9">
        <v>1004</v>
      </c>
      <c r="B252" s="9">
        <v>5.6</v>
      </c>
      <c r="C252" s="9">
        <v>337</v>
      </c>
      <c r="D252" s="9">
        <v>0</v>
      </c>
      <c r="E252" s="9">
        <v>3.6</v>
      </c>
      <c r="F252" s="9">
        <v>384.81</v>
      </c>
      <c r="G252" s="9">
        <v>0</v>
      </c>
      <c r="H252" s="9">
        <v>0</v>
      </c>
      <c r="I252" s="9">
        <v>5.6</v>
      </c>
      <c r="J252" s="9">
        <v>80</v>
      </c>
      <c r="K252" s="158">
        <v>0.16875000000000001</v>
      </c>
      <c r="L252" s="9"/>
      <c r="M252" s="9"/>
      <c r="N252" s="9"/>
      <c r="O252" s="9"/>
      <c r="P252" s="278">
        <f t="shared" si="10"/>
        <v>60</v>
      </c>
      <c r="Q252" s="276" t="str">
        <f t="shared" si="9"/>
        <v/>
      </c>
      <c r="R252" s="9"/>
      <c r="S252" s="9"/>
      <c r="U252" s="367"/>
      <c r="V252" s="9"/>
      <c r="W252" s="37"/>
      <c r="AS252" s="9"/>
      <c r="AT252" s="9"/>
      <c r="AU252" s="426"/>
      <c r="AW252" s="9"/>
      <c r="AX252" s="470"/>
      <c r="BG252" s="373"/>
      <c r="BH252" s="373"/>
      <c r="BI252" s="9"/>
      <c r="BJ252" s="9"/>
      <c r="CJ252"/>
      <c r="CK252"/>
    </row>
    <row r="253" spans="1:89">
      <c r="A253" s="9">
        <v>1004</v>
      </c>
      <c r="B253" s="9">
        <v>5.0644479999999996</v>
      </c>
      <c r="C253" s="9">
        <v>292</v>
      </c>
      <c r="D253" s="9">
        <v>3.2</v>
      </c>
      <c r="E253" s="9">
        <v>4</v>
      </c>
      <c r="F253" s="9">
        <v>384.81</v>
      </c>
      <c r="G253" s="9">
        <v>0</v>
      </c>
      <c r="H253" s="9">
        <v>0</v>
      </c>
      <c r="I253" s="9">
        <v>5.6</v>
      </c>
      <c r="J253" s="9">
        <v>80</v>
      </c>
      <c r="K253" s="158">
        <v>0.16944444444444401</v>
      </c>
      <c r="L253" s="9"/>
      <c r="M253" s="9"/>
      <c r="N253" s="9"/>
      <c r="O253" s="9"/>
      <c r="P253" s="278" t="str">
        <f t="shared" si="10"/>
        <v/>
      </c>
      <c r="Q253" s="276" t="str">
        <f t="shared" si="9"/>
        <v/>
      </c>
      <c r="R253" s="9"/>
      <c r="S253" s="9"/>
      <c r="U253" s="367"/>
      <c r="V253" s="9"/>
      <c r="W253" s="37"/>
      <c r="AS253" s="9"/>
      <c r="AT253" s="9"/>
      <c r="AU253" s="426"/>
      <c r="AW253" s="9"/>
      <c r="AX253" s="470"/>
      <c r="BG253" s="373"/>
      <c r="BH253" s="373"/>
      <c r="BI253" s="9"/>
      <c r="BJ253" s="9"/>
      <c r="CJ253"/>
      <c r="CK253"/>
    </row>
    <row r="254" spans="1:89">
      <c r="A254" s="9">
        <v>1004</v>
      </c>
      <c r="B254" s="9">
        <v>5.6</v>
      </c>
      <c r="C254" s="9">
        <v>292</v>
      </c>
      <c r="D254" s="9">
        <v>0</v>
      </c>
      <c r="E254" s="9">
        <v>2.8</v>
      </c>
      <c r="F254" s="9">
        <v>384.81</v>
      </c>
      <c r="G254" s="9">
        <v>0</v>
      </c>
      <c r="H254" s="9">
        <v>0</v>
      </c>
      <c r="I254" s="9">
        <v>5.6</v>
      </c>
      <c r="J254" s="9">
        <v>80</v>
      </c>
      <c r="K254" s="158">
        <v>0.17013888888888901</v>
      </c>
      <c r="L254" s="9"/>
      <c r="M254" s="9"/>
      <c r="N254" s="9"/>
      <c r="O254" s="9"/>
      <c r="P254" s="278">
        <f t="shared" si="10"/>
        <v>60</v>
      </c>
      <c r="Q254" s="276" t="str">
        <f t="shared" si="9"/>
        <v/>
      </c>
      <c r="R254" s="9"/>
      <c r="S254" s="9"/>
      <c r="U254" s="367"/>
      <c r="V254" s="9"/>
      <c r="W254" s="37"/>
      <c r="AS254" s="9"/>
      <c r="AT254" s="9"/>
      <c r="AU254" s="426"/>
      <c r="AW254" s="9"/>
      <c r="AX254" s="470"/>
      <c r="BG254" s="373"/>
      <c r="BH254" s="373"/>
      <c r="BI254" s="9"/>
      <c r="BJ254" s="9"/>
      <c r="CJ254"/>
      <c r="CK254"/>
    </row>
    <row r="255" spans="1:89">
      <c r="A255" s="9">
        <v>1004</v>
      </c>
      <c r="B255" s="9">
        <v>4.9975039999999993</v>
      </c>
      <c r="C255" s="9">
        <v>292</v>
      </c>
      <c r="D255" s="9">
        <v>3.6</v>
      </c>
      <c r="E255" s="9">
        <v>2.4</v>
      </c>
      <c r="F255" s="9">
        <v>384.81</v>
      </c>
      <c r="G255" s="9">
        <v>0</v>
      </c>
      <c r="H255" s="9">
        <v>0</v>
      </c>
      <c r="I255" s="9">
        <v>5.6</v>
      </c>
      <c r="J255" s="9">
        <v>80</v>
      </c>
      <c r="K255" s="158">
        <v>0.170833333333333</v>
      </c>
      <c r="L255" s="9"/>
      <c r="M255" s="9"/>
      <c r="N255" s="9"/>
      <c r="O255" s="9"/>
      <c r="P255" s="278" t="str">
        <f t="shared" si="10"/>
        <v/>
      </c>
      <c r="Q255" s="276" t="str">
        <f t="shared" si="9"/>
        <v/>
      </c>
      <c r="R255" s="9"/>
      <c r="S255" s="9"/>
      <c r="U255" s="367"/>
      <c r="V255" s="9"/>
      <c r="W255" s="37"/>
      <c r="AS255" s="9"/>
      <c r="AT255" s="9"/>
      <c r="AU255" s="426"/>
      <c r="AW255" s="9"/>
      <c r="AX255" s="470"/>
      <c r="BG255" s="373"/>
      <c r="BH255" s="373"/>
      <c r="BI255" s="9"/>
      <c r="BJ255" s="9"/>
      <c r="CJ255"/>
      <c r="CK255"/>
    </row>
    <row r="256" spans="1:89">
      <c r="A256" s="9">
        <v>1004</v>
      </c>
      <c r="B256" s="9">
        <v>4.7690045520461446</v>
      </c>
      <c r="C256" s="9">
        <v>292</v>
      </c>
      <c r="D256" s="9">
        <v>5.2</v>
      </c>
      <c r="E256" s="9">
        <v>2.8</v>
      </c>
      <c r="F256" s="9">
        <v>384.81</v>
      </c>
      <c r="G256" s="9">
        <v>0</v>
      </c>
      <c r="H256" s="9">
        <v>0</v>
      </c>
      <c r="I256" s="9">
        <v>5.6</v>
      </c>
      <c r="J256" s="9">
        <v>80</v>
      </c>
      <c r="K256" s="158">
        <v>0.171527777777778</v>
      </c>
      <c r="L256" s="9"/>
      <c r="M256" s="9"/>
      <c r="N256" s="9"/>
      <c r="O256" s="9"/>
      <c r="P256" s="278" t="str">
        <f t="shared" si="10"/>
        <v/>
      </c>
      <c r="Q256" s="276" t="str">
        <f t="shared" si="9"/>
        <v/>
      </c>
      <c r="R256" s="9"/>
      <c r="S256" s="9"/>
      <c r="U256" s="367"/>
      <c r="V256" s="9"/>
      <c r="W256" s="37"/>
      <c r="AS256" s="9"/>
      <c r="AT256" s="9"/>
      <c r="AU256" s="426"/>
      <c r="AW256" s="9"/>
      <c r="AX256" s="470"/>
      <c r="BG256" s="373"/>
      <c r="BH256" s="373"/>
      <c r="BI256" s="9"/>
      <c r="BJ256" s="9"/>
      <c r="CJ256"/>
      <c r="CK256"/>
    </row>
    <row r="257" spans="1:89">
      <c r="A257" s="9">
        <v>1004</v>
      </c>
      <c r="B257" s="9">
        <v>4.3666337857898299</v>
      </c>
      <c r="C257" s="9">
        <v>315</v>
      </c>
      <c r="D257" s="9">
        <v>6.4</v>
      </c>
      <c r="E257" s="9">
        <v>4.4000000000000004</v>
      </c>
      <c r="F257" s="9">
        <v>384.81</v>
      </c>
      <c r="G257" s="9">
        <v>0</v>
      </c>
      <c r="H257" s="9">
        <v>0</v>
      </c>
      <c r="I257" s="9">
        <v>5.6</v>
      </c>
      <c r="J257" s="9">
        <v>80</v>
      </c>
      <c r="K257" s="158">
        <v>0.172222222222222</v>
      </c>
      <c r="L257" s="9"/>
      <c r="M257" s="9"/>
      <c r="N257" s="9"/>
      <c r="O257" s="9"/>
      <c r="P257" s="278" t="str">
        <f t="shared" si="10"/>
        <v/>
      </c>
      <c r="Q257" s="276" t="str">
        <f t="shared" si="9"/>
        <v/>
      </c>
      <c r="R257" s="9"/>
      <c r="S257" s="9"/>
      <c r="U257" s="367"/>
      <c r="V257" s="9"/>
      <c r="W257" s="37"/>
      <c r="AS257" s="9"/>
      <c r="AT257" s="9"/>
      <c r="AU257" s="426"/>
      <c r="AW257" s="9"/>
      <c r="AX257" s="470"/>
      <c r="BG257" s="373"/>
      <c r="BH257" s="373"/>
      <c r="BI257" s="9"/>
      <c r="BJ257" s="9"/>
      <c r="CJ257"/>
      <c r="CK257"/>
    </row>
    <row r="258" spans="1:89">
      <c r="A258" s="9">
        <v>1004</v>
      </c>
      <c r="B258" s="9">
        <v>4.9558400000000002</v>
      </c>
      <c r="C258" s="9">
        <v>315</v>
      </c>
      <c r="D258" s="9">
        <v>3.2</v>
      </c>
      <c r="E258" s="9">
        <v>2.8</v>
      </c>
      <c r="F258" s="9">
        <v>384.81</v>
      </c>
      <c r="G258" s="9">
        <v>0</v>
      </c>
      <c r="H258" s="9">
        <v>0</v>
      </c>
      <c r="I258" s="9">
        <v>5.5</v>
      </c>
      <c r="J258" s="9">
        <v>80</v>
      </c>
      <c r="K258" s="158">
        <v>0.172916666666667</v>
      </c>
      <c r="L258" s="9"/>
      <c r="M258" s="9"/>
      <c r="N258" s="9"/>
      <c r="O258" s="9"/>
      <c r="P258" s="278" t="str">
        <f t="shared" si="10"/>
        <v/>
      </c>
      <c r="Q258" s="276" t="str">
        <f t="shared" si="9"/>
        <v/>
      </c>
      <c r="R258" s="9"/>
      <c r="S258" s="9"/>
      <c r="U258" s="367"/>
      <c r="V258" s="9"/>
      <c r="W258" s="37"/>
      <c r="AS258" s="9"/>
      <c r="AT258" s="9"/>
      <c r="AU258" s="426"/>
      <c r="AW258" s="9"/>
      <c r="AX258" s="470"/>
      <c r="BG258" s="373"/>
      <c r="BH258" s="373"/>
      <c r="BI258" s="9"/>
      <c r="BJ258" s="9"/>
      <c r="CJ258"/>
      <c r="CK258"/>
    </row>
    <row r="259" spans="1:89">
      <c r="A259" s="9">
        <v>1004</v>
      </c>
      <c r="B259" s="9">
        <v>4.3781696981951139</v>
      </c>
      <c r="C259" s="9">
        <v>315</v>
      </c>
      <c r="D259" s="9">
        <v>6</v>
      </c>
      <c r="E259" s="9">
        <v>3.2</v>
      </c>
      <c r="F259" s="9">
        <v>384.81</v>
      </c>
      <c r="G259" s="9">
        <v>0</v>
      </c>
      <c r="H259" s="9">
        <v>0</v>
      </c>
      <c r="I259" s="9">
        <v>5.5</v>
      </c>
      <c r="J259" s="9">
        <v>80</v>
      </c>
      <c r="K259" s="158">
        <v>0.17361111111111099</v>
      </c>
      <c r="L259" s="9"/>
      <c r="M259" s="9"/>
      <c r="N259" s="9"/>
      <c r="O259" s="9"/>
      <c r="P259" s="278" t="str">
        <f t="shared" si="10"/>
        <v/>
      </c>
      <c r="Q259" s="276" t="str">
        <f t="shared" si="9"/>
        <v/>
      </c>
      <c r="R259" s="9"/>
      <c r="S259" s="9"/>
      <c r="U259" s="367"/>
      <c r="V259" s="9"/>
      <c r="W259" s="37"/>
      <c r="AS259" s="9"/>
      <c r="AT259" s="9"/>
      <c r="AU259" s="426"/>
      <c r="AW259" s="9"/>
      <c r="AX259" s="470"/>
      <c r="BG259" s="373"/>
      <c r="BH259" s="373"/>
      <c r="BI259" s="9"/>
      <c r="BJ259" s="9"/>
      <c r="CJ259"/>
      <c r="CK259"/>
    </row>
    <row r="260" spans="1:89">
      <c r="A260" s="9">
        <v>1004</v>
      </c>
      <c r="B260" s="9">
        <v>4.7517800000000001</v>
      </c>
      <c r="C260" s="9">
        <v>315</v>
      </c>
      <c r="D260" s="9">
        <v>4.4000000000000004</v>
      </c>
      <c r="E260" s="9">
        <v>2.4</v>
      </c>
      <c r="F260" s="9">
        <v>384.81</v>
      </c>
      <c r="G260" s="9">
        <v>0</v>
      </c>
      <c r="H260" s="9">
        <v>0</v>
      </c>
      <c r="I260" s="9">
        <v>5.5</v>
      </c>
      <c r="J260" s="9">
        <v>80</v>
      </c>
      <c r="K260" s="158">
        <v>0.17430555555555599</v>
      </c>
      <c r="L260" s="9"/>
      <c r="M260" s="9"/>
      <c r="N260" s="9"/>
      <c r="O260" s="9"/>
      <c r="P260" s="278" t="str">
        <f t="shared" si="10"/>
        <v/>
      </c>
      <c r="Q260" s="276" t="str">
        <f t="shared" si="9"/>
        <v/>
      </c>
      <c r="R260" s="9"/>
      <c r="S260" s="9"/>
      <c r="U260" s="367"/>
      <c r="V260" s="9"/>
      <c r="W260" s="37"/>
      <c r="AS260" s="9"/>
      <c r="AT260" s="9"/>
      <c r="AU260" s="426"/>
      <c r="AW260" s="9"/>
      <c r="AX260" s="470"/>
      <c r="BG260" s="373"/>
      <c r="BH260" s="373"/>
      <c r="BI260" s="9"/>
      <c r="BJ260" s="9"/>
      <c r="CJ260"/>
      <c r="CK260"/>
    </row>
    <row r="261" spans="1:89">
      <c r="A261" s="9">
        <v>1004</v>
      </c>
      <c r="B261" s="9">
        <v>4.8074676885704921</v>
      </c>
      <c r="C261" s="9">
        <v>315</v>
      </c>
      <c r="D261" s="9">
        <v>4.8</v>
      </c>
      <c r="E261" s="9">
        <v>1.2</v>
      </c>
      <c r="F261" s="9">
        <v>384.81</v>
      </c>
      <c r="G261" s="9">
        <v>0</v>
      </c>
      <c r="H261" s="9">
        <v>0</v>
      </c>
      <c r="I261" s="9">
        <v>5.5</v>
      </c>
      <c r="J261" s="9">
        <v>80</v>
      </c>
      <c r="K261" s="158">
        <v>0.17499999999999999</v>
      </c>
      <c r="L261" s="9"/>
      <c r="M261" s="9"/>
      <c r="N261" s="9"/>
      <c r="O261" s="9"/>
      <c r="P261" s="278" t="str">
        <f t="shared" si="10"/>
        <v/>
      </c>
      <c r="Q261" s="276" t="str">
        <f t="shared" si="9"/>
        <v/>
      </c>
      <c r="R261" s="9"/>
      <c r="S261" s="9"/>
      <c r="U261" s="367"/>
      <c r="V261" s="9"/>
      <c r="W261" s="37"/>
      <c r="AS261" s="9"/>
      <c r="AT261" s="9"/>
      <c r="AU261" s="426"/>
      <c r="AW261" s="9"/>
      <c r="AX261" s="470"/>
      <c r="BG261" s="373"/>
      <c r="BH261" s="373"/>
      <c r="BI261" s="9"/>
      <c r="BJ261" s="9"/>
      <c r="CJ261"/>
      <c r="CK261"/>
    </row>
    <row r="262" spans="1:89">
      <c r="A262" s="9">
        <v>1004</v>
      </c>
      <c r="B262" s="9">
        <v>4.8074676885704921</v>
      </c>
      <c r="C262" s="9">
        <v>315</v>
      </c>
      <c r="D262" s="9">
        <v>4.8</v>
      </c>
      <c r="E262" s="9">
        <v>1.2</v>
      </c>
      <c r="F262" s="9">
        <v>384.81</v>
      </c>
      <c r="G262" s="9">
        <v>0</v>
      </c>
      <c r="H262" s="9">
        <v>0</v>
      </c>
      <c r="I262" s="9">
        <v>5.5</v>
      </c>
      <c r="J262" s="9">
        <v>80</v>
      </c>
      <c r="K262" s="158">
        <v>0.17569444444444399</v>
      </c>
      <c r="L262" s="9"/>
      <c r="M262" s="9"/>
      <c r="N262" s="9"/>
      <c r="O262" s="9"/>
      <c r="P262" s="278" t="str">
        <f t="shared" si="10"/>
        <v/>
      </c>
      <c r="Q262" s="276" t="str">
        <f t="shared" si="9"/>
        <v/>
      </c>
      <c r="R262" s="9"/>
      <c r="S262" s="9"/>
      <c r="U262" s="367"/>
      <c r="V262" s="9"/>
      <c r="W262" s="37"/>
      <c r="AS262" s="9"/>
      <c r="AT262" s="9"/>
      <c r="AU262" s="426"/>
      <c r="AW262" s="9"/>
      <c r="AX262" s="470"/>
      <c r="BG262" s="373"/>
      <c r="BH262" s="373"/>
      <c r="BI262" s="9"/>
      <c r="BJ262" s="9"/>
      <c r="CJ262"/>
      <c r="CK262"/>
    </row>
    <row r="263" spans="1:89">
      <c r="A263" s="9">
        <v>1005</v>
      </c>
      <c r="B263" s="9">
        <v>5.5</v>
      </c>
      <c r="C263" s="9">
        <v>315</v>
      </c>
      <c r="D263" s="9">
        <v>0</v>
      </c>
      <c r="E263" s="9">
        <v>3.2</v>
      </c>
      <c r="F263" s="9">
        <v>384.81</v>
      </c>
      <c r="G263" s="9">
        <v>0</v>
      </c>
      <c r="H263" s="9">
        <v>0</v>
      </c>
      <c r="I263" s="9">
        <v>5.5</v>
      </c>
      <c r="J263" s="9">
        <v>80</v>
      </c>
      <c r="K263" s="158">
        <v>0.17638888888888901</v>
      </c>
      <c r="L263" s="9"/>
      <c r="M263" s="9"/>
      <c r="N263" s="9"/>
      <c r="O263" s="9"/>
      <c r="P263" s="278">
        <f t="shared" si="10"/>
        <v>60</v>
      </c>
      <c r="Q263" s="276" t="str">
        <f t="shared" si="9"/>
        <v/>
      </c>
      <c r="R263" s="9"/>
      <c r="S263" s="9"/>
      <c r="U263" s="367"/>
      <c r="V263" s="9"/>
      <c r="W263" s="37"/>
      <c r="AS263" s="9"/>
      <c r="AT263" s="9"/>
      <c r="AU263" s="426"/>
      <c r="AW263" s="9"/>
      <c r="AX263" s="470"/>
      <c r="BG263" s="373"/>
      <c r="BH263" s="373"/>
      <c r="BI263" s="9"/>
      <c r="BJ263" s="9"/>
      <c r="CJ263"/>
      <c r="CK263"/>
    </row>
    <row r="264" spans="1:89">
      <c r="A264" s="9">
        <v>1005</v>
      </c>
      <c r="B264" s="9">
        <v>4.8878199999999996</v>
      </c>
      <c r="C264" s="9">
        <v>315</v>
      </c>
      <c r="D264" s="9">
        <v>3.6</v>
      </c>
      <c r="E264" s="9">
        <v>3.6</v>
      </c>
      <c r="F264" s="9">
        <v>384.81</v>
      </c>
      <c r="G264" s="9">
        <v>0</v>
      </c>
      <c r="H264" s="9">
        <v>0</v>
      </c>
      <c r="I264" s="9">
        <v>5.5</v>
      </c>
      <c r="J264" s="9">
        <v>80</v>
      </c>
      <c r="K264" s="158">
        <v>0.17708333333333301</v>
      </c>
      <c r="L264" s="9"/>
      <c r="M264" s="9"/>
      <c r="N264" s="9"/>
      <c r="O264" s="9"/>
      <c r="P264" s="278" t="str">
        <f t="shared" si="10"/>
        <v/>
      </c>
      <c r="Q264" s="276" t="str">
        <f t="shared" si="9"/>
        <v/>
      </c>
      <c r="R264" s="9"/>
      <c r="S264" s="9"/>
      <c r="U264" s="367"/>
      <c r="V264" s="9"/>
      <c r="W264" s="37"/>
      <c r="AS264" s="9"/>
      <c r="AT264" s="9"/>
      <c r="AU264" s="426"/>
      <c r="AW264" s="9"/>
      <c r="AX264" s="470"/>
      <c r="BG264" s="373"/>
      <c r="BH264" s="373"/>
      <c r="BI264" s="9"/>
      <c r="BJ264" s="9"/>
      <c r="CJ264"/>
      <c r="CK264"/>
    </row>
    <row r="265" spans="1:89">
      <c r="A265" s="9">
        <v>1005</v>
      </c>
      <c r="B265" s="9">
        <v>4.8878199999999996</v>
      </c>
      <c r="C265" s="9">
        <v>315</v>
      </c>
      <c r="D265" s="9">
        <v>3.6</v>
      </c>
      <c r="E265" s="9">
        <v>3.6</v>
      </c>
      <c r="F265" s="9">
        <v>384.81</v>
      </c>
      <c r="G265" s="9">
        <v>0</v>
      </c>
      <c r="H265" s="9">
        <v>0</v>
      </c>
      <c r="I265" s="9">
        <v>5.5</v>
      </c>
      <c r="J265" s="9">
        <v>80</v>
      </c>
      <c r="K265" s="158">
        <v>0.17777777777777801</v>
      </c>
      <c r="L265" s="9"/>
      <c r="M265" s="9"/>
      <c r="N265" s="9"/>
      <c r="O265" s="9"/>
      <c r="P265" s="278" t="str">
        <f t="shared" si="10"/>
        <v/>
      </c>
      <c r="Q265" s="276" t="str">
        <f t="shared" si="9"/>
        <v/>
      </c>
      <c r="R265" s="9"/>
      <c r="S265" s="9"/>
      <c r="U265" s="367"/>
      <c r="V265" s="9"/>
      <c r="W265" s="37"/>
      <c r="AS265" s="9"/>
      <c r="AT265" s="9"/>
      <c r="AU265" s="426"/>
      <c r="AW265" s="9"/>
      <c r="AX265" s="470"/>
      <c r="BG265" s="373"/>
      <c r="BH265" s="373"/>
      <c r="BI265" s="9"/>
      <c r="BJ265" s="9"/>
      <c r="CJ265"/>
      <c r="CK265"/>
    </row>
    <row r="266" spans="1:89">
      <c r="A266" s="9">
        <v>1005</v>
      </c>
      <c r="B266" s="9">
        <v>5.5</v>
      </c>
      <c r="C266" s="9">
        <v>315</v>
      </c>
      <c r="D266" s="9">
        <v>0</v>
      </c>
      <c r="E266" s="9">
        <v>0.8</v>
      </c>
      <c r="F266" s="9">
        <v>384.81</v>
      </c>
      <c r="G266" s="9">
        <v>0</v>
      </c>
      <c r="H266" s="9">
        <v>0</v>
      </c>
      <c r="I266" s="9">
        <v>5.5</v>
      </c>
      <c r="J266" s="9">
        <v>80</v>
      </c>
      <c r="K266" s="158">
        <v>0.178472222222222</v>
      </c>
      <c r="L266" s="9"/>
      <c r="M266" s="9"/>
      <c r="N266" s="9"/>
      <c r="O266" s="9"/>
      <c r="P266" s="278">
        <f t="shared" si="10"/>
        <v>60</v>
      </c>
      <c r="Q266" s="276" t="str">
        <f t="shared" si="9"/>
        <v/>
      </c>
      <c r="R266" s="9"/>
      <c r="S266" s="9"/>
      <c r="U266" s="367"/>
      <c r="V266" s="9"/>
      <c r="W266" s="37"/>
      <c r="AS266" s="9"/>
      <c r="AT266" s="9"/>
      <c r="AU266" s="426"/>
      <c r="AW266" s="9"/>
      <c r="AX266" s="470"/>
      <c r="BG266" s="373"/>
      <c r="BH266" s="373"/>
      <c r="BI266" s="9"/>
      <c r="BJ266" s="9"/>
      <c r="CJ266"/>
      <c r="CK266"/>
    </row>
    <row r="267" spans="1:89">
      <c r="A267" s="9">
        <v>1005</v>
      </c>
      <c r="B267" s="9">
        <v>4.6552362485671566</v>
      </c>
      <c r="C267" s="9">
        <v>337</v>
      </c>
      <c r="D267" s="9">
        <v>5.2</v>
      </c>
      <c r="E267" s="9">
        <v>5.6</v>
      </c>
      <c r="F267" s="9">
        <v>384.81</v>
      </c>
      <c r="G267" s="9">
        <v>0</v>
      </c>
      <c r="H267" s="9">
        <v>0</v>
      </c>
      <c r="I267" s="9">
        <v>5.5</v>
      </c>
      <c r="J267" s="9">
        <v>80</v>
      </c>
      <c r="K267" s="158">
        <v>0.179166666666667</v>
      </c>
      <c r="L267" s="9"/>
      <c r="M267" s="9"/>
      <c r="N267" s="9"/>
      <c r="O267" s="9"/>
      <c r="P267" s="278" t="str">
        <f t="shared" si="10"/>
        <v/>
      </c>
      <c r="Q267" s="276" t="str">
        <f t="shared" ref="Q267:Q330" si="11">IF(H267&gt;0,60,"")</f>
        <v/>
      </c>
      <c r="R267" s="9"/>
      <c r="S267" s="9"/>
      <c r="U267" s="367"/>
      <c r="V267" s="9"/>
      <c r="W267" s="37"/>
      <c r="AS267" s="9"/>
      <c r="AT267" s="9"/>
      <c r="AU267" s="426"/>
      <c r="AW267" s="9"/>
      <c r="AX267" s="470"/>
      <c r="BG267" s="373"/>
      <c r="BH267" s="373"/>
      <c r="BI267" s="9"/>
      <c r="BJ267" s="9"/>
      <c r="CJ267"/>
      <c r="CK267"/>
    </row>
    <row r="268" spans="1:89">
      <c r="A268" s="9">
        <v>1005</v>
      </c>
      <c r="B268" s="9">
        <v>4.8878199999999996</v>
      </c>
      <c r="C268" s="9">
        <v>337</v>
      </c>
      <c r="D268" s="9">
        <v>3.6</v>
      </c>
      <c r="E268" s="9">
        <v>3.2</v>
      </c>
      <c r="F268" s="9">
        <v>384.81</v>
      </c>
      <c r="G268" s="9">
        <v>0</v>
      </c>
      <c r="H268" s="9">
        <v>0</v>
      </c>
      <c r="I268" s="9">
        <v>5.5</v>
      </c>
      <c r="J268" s="9">
        <v>80</v>
      </c>
      <c r="K268" s="158">
        <v>0.179861111111111</v>
      </c>
      <c r="L268" s="9"/>
      <c r="M268" s="9"/>
      <c r="N268" s="9"/>
      <c r="O268" s="9"/>
      <c r="P268" s="278" t="str">
        <f t="shared" si="10"/>
        <v/>
      </c>
      <c r="Q268" s="276" t="str">
        <f t="shared" si="11"/>
        <v/>
      </c>
      <c r="R268" s="9"/>
      <c r="S268" s="9"/>
      <c r="U268" s="367"/>
      <c r="V268" s="9"/>
      <c r="W268" s="37"/>
      <c r="AS268" s="9"/>
      <c r="AT268" s="9"/>
      <c r="AU268" s="426"/>
      <c r="AW268" s="9"/>
      <c r="AX268" s="470"/>
      <c r="BG268" s="373"/>
      <c r="BH268" s="373"/>
      <c r="BI268" s="9"/>
      <c r="BJ268" s="9"/>
      <c r="CJ268"/>
      <c r="CK268"/>
    </row>
    <row r="269" spans="1:89">
      <c r="A269" s="9">
        <v>1005</v>
      </c>
      <c r="B269" s="9">
        <v>5.5</v>
      </c>
      <c r="C269" s="9">
        <v>337</v>
      </c>
      <c r="D269" s="9">
        <v>0</v>
      </c>
      <c r="E269" s="9">
        <v>0</v>
      </c>
      <c r="F269" s="9">
        <v>384.81</v>
      </c>
      <c r="G269" s="9">
        <v>0</v>
      </c>
      <c r="H269" s="9">
        <v>0</v>
      </c>
      <c r="I269" s="9">
        <v>5.5</v>
      </c>
      <c r="J269" s="9">
        <v>80</v>
      </c>
      <c r="K269" s="158">
        <v>0.180555555555556</v>
      </c>
      <c r="L269" s="9"/>
      <c r="M269" s="9"/>
      <c r="N269" s="9"/>
      <c r="O269" s="9"/>
      <c r="P269" s="278">
        <f t="shared" ref="P269:P332" si="12">IF(D269&lt;2,60,"")</f>
        <v>60</v>
      </c>
      <c r="Q269" s="276" t="str">
        <f t="shared" si="11"/>
        <v/>
      </c>
      <c r="R269" s="9"/>
      <c r="S269" s="9"/>
      <c r="U269" s="367"/>
      <c r="V269" s="9"/>
      <c r="W269" s="37"/>
      <c r="AS269" s="9"/>
      <c r="AT269" s="9"/>
      <c r="AU269" s="426"/>
      <c r="AW269" s="9"/>
      <c r="AX269" s="470"/>
      <c r="BG269" s="373"/>
      <c r="BH269" s="373"/>
      <c r="BI269" s="9"/>
      <c r="BJ269" s="9"/>
      <c r="CJ269"/>
      <c r="CK269"/>
    </row>
    <row r="270" spans="1:89">
      <c r="A270" s="9">
        <v>1005</v>
      </c>
      <c r="B270" s="9">
        <v>4.3781696981951139</v>
      </c>
      <c r="C270" s="9">
        <v>337</v>
      </c>
      <c r="D270" s="9">
        <v>6</v>
      </c>
      <c r="E270" s="9">
        <v>2.8</v>
      </c>
      <c r="F270" s="9">
        <v>384.81</v>
      </c>
      <c r="G270" s="9">
        <v>0</v>
      </c>
      <c r="H270" s="9">
        <v>0</v>
      </c>
      <c r="I270" s="9">
        <v>5.5</v>
      </c>
      <c r="J270" s="9">
        <v>80</v>
      </c>
      <c r="K270" s="158">
        <v>0.18124999999999999</v>
      </c>
      <c r="L270" s="9"/>
      <c r="M270" s="9"/>
      <c r="N270" s="9"/>
      <c r="O270" s="9"/>
      <c r="P270" s="278" t="str">
        <f t="shared" si="12"/>
        <v/>
      </c>
      <c r="Q270" s="276" t="str">
        <f t="shared" si="11"/>
        <v/>
      </c>
      <c r="R270" s="9"/>
      <c r="S270" s="9"/>
      <c r="U270" s="367"/>
      <c r="V270" s="9"/>
      <c r="W270" s="37"/>
      <c r="AS270" s="9"/>
      <c r="AT270" s="9"/>
      <c r="AU270" s="426"/>
      <c r="AW270" s="9"/>
      <c r="AX270" s="470"/>
      <c r="BG270" s="373"/>
      <c r="BH270" s="373"/>
      <c r="BI270" s="9"/>
      <c r="BJ270" s="9"/>
      <c r="CJ270"/>
      <c r="CK270"/>
    </row>
    <row r="271" spans="1:89">
      <c r="A271" s="9">
        <v>1005</v>
      </c>
      <c r="B271" s="9">
        <v>5.4</v>
      </c>
      <c r="C271" s="9">
        <v>337</v>
      </c>
      <c r="D271" s="9">
        <v>0</v>
      </c>
      <c r="E271" s="9">
        <v>1.6</v>
      </c>
      <c r="F271" s="9">
        <v>384.81</v>
      </c>
      <c r="G271" s="9">
        <v>0</v>
      </c>
      <c r="H271" s="9">
        <v>0</v>
      </c>
      <c r="I271" s="9">
        <v>5.4</v>
      </c>
      <c r="J271" s="9">
        <v>80</v>
      </c>
      <c r="K271" s="158">
        <v>0.18194444444444399</v>
      </c>
      <c r="L271" s="9"/>
      <c r="M271" s="9"/>
      <c r="N271" s="9"/>
      <c r="O271" s="9"/>
      <c r="P271" s="278">
        <f t="shared" si="12"/>
        <v>60</v>
      </c>
      <c r="Q271" s="276" t="str">
        <f t="shared" si="11"/>
        <v/>
      </c>
      <c r="R271" s="9"/>
      <c r="S271" s="9"/>
      <c r="U271" s="367"/>
      <c r="V271" s="158"/>
      <c r="W271" s="37"/>
      <c r="AS271" s="9"/>
      <c r="AT271" s="9"/>
      <c r="AU271" s="426"/>
      <c r="AW271" s="9"/>
      <c r="AX271" s="470"/>
      <c r="BG271" s="373"/>
      <c r="BH271" s="373"/>
      <c r="BI271" s="9"/>
      <c r="BJ271" s="9"/>
      <c r="CJ271"/>
      <c r="CK271"/>
    </row>
    <row r="272" spans="1:89">
      <c r="A272" s="9">
        <v>1005</v>
      </c>
      <c r="B272" s="9">
        <v>5.4</v>
      </c>
      <c r="C272" s="9">
        <v>337</v>
      </c>
      <c r="D272" s="9">
        <v>0</v>
      </c>
      <c r="E272" s="9">
        <v>1.6</v>
      </c>
      <c r="F272" s="9">
        <v>384.81</v>
      </c>
      <c r="G272" s="9">
        <v>0</v>
      </c>
      <c r="H272" s="9">
        <v>0</v>
      </c>
      <c r="I272" s="9">
        <v>5.4</v>
      </c>
      <c r="J272" s="9">
        <v>80</v>
      </c>
      <c r="K272" s="158">
        <v>0.18263888888888899</v>
      </c>
      <c r="L272" s="9"/>
      <c r="M272" s="9"/>
      <c r="N272" s="9"/>
      <c r="O272" s="9"/>
      <c r="P272" s="278">
        <f t="shared" si="12"/>
        <v>60</v>
      </c>
      <c r="Q272" s="276" t="str">
        <f t="shared" si="11"/>
        <v/>
      </c>
      <c r="R272" s="9"/>
      <c r="S272" s="9"/>
      <c r="U272" s="367"/>
      <c r="V272" s="158"/>
      <c r="W272" s="37"/>
      <c r="AA272" s="18"/>
      <c r="AS272" s="9"/>
      <c r="AT272" s="9"/>
      <c r="AU272" s="426"/>
      <c r="AW272" s="9"/>
      <c r="AX272" s="470"/>
      <c r="BG272" s="373"/>
      <c r="BH272" s="373"/>
      <c r="BI272" s="9"/>
      <c r="BJ272" s="9"/>
      <c r="CJ272"/>
      <c r="CK272"/>
    </row>
    <row r="273" spans="1:89">
      <c r="A273" s="9">
        <v>1005</v>
      </c>
      <c r="B273" s="9">
        <v>4.5414679450881668</v>
      </c>
      <c r="C273" s="9">
        <v>337</v>
      </c>
      <c r="D273" s="9">
        <v>5.2</v>
      </c>
      <c r="E273" s="9">
        <v>1.2</v>
      </c>
      <c r="F273" s="9">
        <v>384.81</v>
      </c>
      <c r="G273" s="9">
        <v>0</v>
      </c>
      <c r="H273" s="9">
        <v>0</v>
      </c>
      <c r="I273" s="9">
        <v>5.4</v>
      </c>
      <c r="J273" s="9">
        <v>80</v>
      </c>
      <c r="K273" s="158">
        <v>0.18333333333333299</v>
      </c>
      <c r="L273" s="9"/>
      <c r="M273" s="9"/>
      <c r="N273" s="9"/>
      <c r="O273" s="9"/>
      <c r="P273" s="278" t="str">
        <f t="shared" si="12"/>
        <v/>
      </c>
      <c r="Q273" s="276" t="str">
        <f t="shared" si="11"/>
        <v/>
      </c>
      <c r="R273" s="9"/>
      <c r="S273" s="9"/>
      <c r="U273" s="367"/>
      <c r="V273" s="158"/>
      <c r="W273" s="37"/>
      <c r="AS273" s="9"/>
      <c r="AT273" s="9"/>
      <c r="AU273" s="426"/>
      <c r="AW273" s="9"/>
      <c r="AX273" s="470"/>
      <c r="BG273" s="373"/>
      <c r="BH273" s="373"/>
      <c r="BI273" s="9"/>
      <c r="BJ273" s="9"/>
      <c r="CJ273"/>
      <c r="CK273"/>
    </row>
    <row r="274" spans="1:89">
      <c r="A274" s="9">
        <v>1005</v>
      </c>
      <c r="B274" s="9">
        <v>5.4</v>
      </c>
      <c r="C274" s="9">
        <v>292</v>
      </c>
      <c r="D274" s="9">
        <v>0</v>
      </c>
      <c r="E274" s="9">
        <v>3.2</v>
      </c>
      <c r="F274" s="9">
        <v>384.81</v>
      </c>
      <c r="G274" s="9">
        <v>0</v>
      </c>
      <c r="H274" s="9">
        <v>0</v>
      </c>
      <c r="I274" s="9">
        <v>5.4</v>
      </c>
      <c r="J274" s="9">
        <v>80</v>
      </c>
      <c r="K274" s="158">
        <v>0.18402777777777801</v>
      </c>
      <c r="L274" s="9"/>
      <c r="M274" s="9"/>
      <c r="N274" s="9"/>
      <c r="O274" s="9"/>
      <c r="P274" s="278">
        <f t="shared" si="12"/>
        <v>60</v>
      </c>
      <c r="Q274" s="276" t="str">
        <f t="shared" si="11"/>
        <v/>
      </c>
      <c r="R274" s="9"/>
      <c r="S274" s="9"/>
      <c r="U274" s="367"/>
      <c r="V274" s="158"/>
      <c r="W274" s="37"/>
      <c r="AS274" s="9"/>
      <c r="AT274" s="9"/>
      <c r="AU274" s="426"/>
      <c r="AW274" s="9"/>
      <c r="AX274" s="470"/>
      <c r="BG274" s="373"/>
      <c r="BH274" s="373"/>
      <c r="BI274" s="9"/>
      <c r="BJ274" s="9"/>
      <c r="CJ274"/>
      <c r="CK274"/>
    </row>
    <row r="275" spans="1:89">
      <c r="A275" s="9">
        <v>1005</v>
      </c>
      <c r="B275" s="9">
        <v>4.7781359999999999</v>
      </c>
      <c r="C275" s="9">
        <v>292</v>
      </c>
      <c r="D275" s="9">
        <v>3.6</v>
      </c>
      <c r="E275" s="9">
        <v>0</v>
      </c>
      <c r="F275" s="9">
        <v>384.81</v>
      </c>
      <c r="G275" s="9">
        <v>0</v>
      </c>
      <c r="H275" s="9">
        <v>0</v>
      </c>
      <c r="I275" s="9">
        <v>5.4</v>
      </c>
      <c r="J275" s="9">
        <v>80</v>
      </c>
      <c r="K275" s="158">
        <v>0.18472222222222201</v>
      </c>
      <c r="L275" s="9"/>
      <c r="M275" s="9"/>
      <c r="N275" s="9"/>
      <c r="O275" s="9"/>
      <c r="P275" s="278" t="str">
        <f t="shared" si="12"/>
        <v/>
      </c>
      <c r="Q275" s="276" t="str">
        <f t="shared" si="11"/>
        <v/>
      </c>
      <c r="R275" s="9"/>
      <c r="S275" s="9"/>
      <c r="U275" s="367"/>
      <c r="V275" s="158"/>
      <c r="W275" s="37"/>
      <c r="AS275" s="9"/>
      <c r="AT275" s="9"/>
      <c r="AU275" s="426"/>
      <c r="AW275" s="9"/>
      <c r="AX275" s="470"/>
      <c r="BG275" s="373"/>
      <c r="BH275" s="373"/>
      <c r="BI275" s="9"/>
      <c r="BJ275" s="9"/>
      <c r="CJ275"/>
      <c r="CK275"/>
    </row>
    <row r="276" spans="1:89">
      <c r="A276" s="9">
        <v>1005</v>
      </c>
      <c r="B276" s="9">
        <v>5.4</v>
      </c>
      <c r="C276" s="9">
        <v>292</v>
      </c>
      <c r="D276" s="9">
        <v>0</v>
      </c>
      <c r="E276" s="9">
        <v>0.4</v>
      </c>
      <c r="F276" s="9">
        <v>384.81</v>
      </c>
      <c r="G276" s="9">
        <v>0</v>
      </c>
      <c r="H276" s="9">
        <v>0</v>
      </c>
      <c r="I276" s="9">
        <v>5.4</v>
      </c>
      <c r="J276" s="9">
        <v>80</v>
      </c>
      <c r="K276" s="158">
        <v>0.18541666666666701</v>
      </c>
      <c r="L276" s="9"/>
      <c r="M276" s="9"/>
      <c r="N276" s="9"/>
      <c r="O276" s="9"/>
      <c r="P276" s="278">
        <f t="shared" si="12"/>
        <v>60</v>
      </c>
      <c r="Q276" s="276" t="str">
        <f t="shared" si="11"/>
        <v/>
      </c>
      <c r="R276" s="9"/>
      <c r="S276" s="9"/>
      <c r="U276" s="367"/>
      <c r="V276" s="158"/>
      <c r="W276" s="37"/>
      <c r="AS276" s="9"/>
      <c r="AT276" s="9"/>
      <c r="AU276" s="426"/>
      <c r="AW276" s="9"/>
      <c r="AX276" s="470"/>
      <c r="BG276" s="373"/>
      <c r="BH276" s="373"/>
      <c r="BI276" s="9"/>
      <c r="BJ276" s="9"/>
      <c r="CJ276"/>
      <c r="CK276"/>
    </row>
    <row r="277" spans="1:89">
      <c r="A277" s="9">
        <v>1005</v>
      </c>
      <c r="B277" s="9">
        <v>5.3</v>
      </c>
      <c r="C277" s="9">
        <v>292</v>
      </c>
      <c r="D277" s="9">
        <v>0</v>
      </c>
      <c r="E277" s="9">
        <v>0</v>
      </c>
      <c r="F277" s="9">
        <v>384.81</v>
      </c>
      <c r="G277" s="9">
        <v>0</v>
      </c>
      <c r="H277" s="9">
        <v>0</v>
      </c>
      <c r="I277" s="9">
        <v>5.3</v>
      </c>
      <c r="J277" s="9">
        <v>80</v>
      </c>
      <c r="K277" s="158">
        <v>0.18611111111111101</v>
      </c>
      <c r="L277" s="9"/>
      <c r="M277" s="9"/>
      <c r="N277" s="9"/>
      <c r="O277" s="9"/>
      <c r="P277" s="278">
        <f t="shared" si="12"/>
        <v>60</v>
      </c>
      <c r="Q277" s="276" t="str">
        <f t="shared" si="11"/>
        <v/>
      </c>
      <c r="R277" s="9"/>
      <c r="S277" s="9"/>
      <c r="U277" s="367"/>
      <c r="V277" s="158"/>
      <c r="W277" s="37"/>
      <c r="AS277" s="9"/>
      <c r="AT277" s="9"/>
      <c r="AU277" s="426"/>
      <c r="AW277" s="9"/>
      <c r="AX277" s="470"/>
      <c r="BG277" s="373"/>
      <c r="BH277" s="373"/>
      <c r="BI277" s="9"/>
      <c r="BJ277" s="9"/>
      <c r="CJ277"/>
      <c r="CK277"/>
    </row>
    <row r="278" spans="1:89">
      <c r="A278" s="9">
        <v>1005</v>
      </c>
      <c r="B278" s="9">
        <v>5.3</v>
      </c>
      <c r="C278" s="9">
        <v>292</v>
      </c>
      <c r="D278" s="9">
        <v>0</v>
      </c>
      <c r="E278" s="9">
        <v>0</v>
      </c>
      <c r="F278" s="9">
        <v>384.81</v>
      </c>
      <c r="G278" s="9">
        <v>0</v>
      </c>
      <c r="H278" s="9">
        <v>0</v>
      </c>
      <c r="I278" s="9">
        <v>5.3</v>
      </c>
      <c r="J278" s="9">
        <v>80</v>
      </c>
      <c r="K278" s="158">
        <v>0.186805555555556</v>
      </c>
      <c r="L278" s="9"/>
      <c r="M278" s="9"/>
      <c r="N278" s="9"/>
      <c r="O278" s="9"/>
      <c r="P278" s="278">
        <f t="shared" si="12"/>
        <v>60</v>
      </c>
      <c r="Q278" s="276" t="str">
        <f t="shared" si="11"/>
        <v/>
      </c>
      <c r="R278" s="9"/>
      <c r="S278" s="9"/>
      <c r="U278" s="367"/>
      <c r="V278" s="158"/>
      <c r="W278" s="37"/>
      <c r="AS278" s="9"/>
      <c r="AT278" s="9"/>
      <c r="AU278" s="426"/>
      <c r="AW278" s="9"/>
      <c r="AX278" s="470"/>
      <c r="BG278" s="373"/>
      <c r="BH278" s="373"/>
      <c r="BI278" s="9"/>
      <c r="BJ278" s="9"/>
      <c r="CJ278"/>
      <c r="CK278"/>
    </row>
    <row r="279" spans="1:89">
      <c r="A279" s="9">
        <v>1005</v>
      </c>
      <c r="B279" s="9">
        <v>5.3</v>
      </c>
      <c r="C279" s="9">
        <v>292</v>
      </c>
      <c r="D279" s="9">
        <v>0</v>
      </c>
      <c r="E279" s="9">
        <v>0</v>
      </c>
      <c r="F279" s="9">
        <v>384.81</v>
      </c>
      <c r="G279" s="9">
        <v>0</v>
      </c>
      <c r="H279" s="9">
        <v>0</v>
      </c>
      <c r="I279" s="9">
        <v>5.3</v>
      </c>
      <c r="J279" s="9">
        <v>80</v>
      </c>
      <c r="K279" s="158">
        <v>0.1875</v>
      </c>
      <c r="L279" s="9"/>
      <c r="M279" s="9"/>
      <c r="N279" s="9"/>
      <c r="O279" s="9"/>
      <c r="P279" s="278">
        <f t="shared" si="12"/>
        <v>60</v>
      </c>
      <c r="Q279" s="276" t="str">
        <f t="shared" si="11"/>
        <v/>
      </c>
      <c r="R279" s="9"/>
      <c r="S279" s="9"/>
      <c r="U279" s="367"/>
      <c r="V279" s="158"/>
      <c r="W279" s="37"/>
      <c r="AS279" s="9"/>
      <c r="AT279" s="9"/>
      <c r="AU279" s="426"/>
      <c r="AW279" s="9"/>
      <c r="AX279" s="470"/>
      <c r="BG279" s="373"/>
      <c r="BH279" s="373"/>
      <c r="BI279" s="9"/>
      <c r="BJ279" s="9"/>
      <c r="CJ279"/>
      <c r="CK279"/>
    </row>
    <row r="280" spans="1:89">
      <c r="A280" s="9">
        <v>1005</v>
      </c>
      <c r="B280" s="9">
        <v>2.9308301938450523</v>
      </c>
      <c r="C280" s="9">
        <v>337</v>
      </c>
      <c r="D280" s="9">
        <v>10.8</v>
      </c>
      <c r="E280" s="9">
        <v>1.2</v>
      </c>
      <c r="F280" s="9">
        <v>384.81</v>
      </c>
      <c r="G280" s="9">
        <v>0</v>
      </c>
      <c r="H280" s="9">
        <v>0</v>
      </c>
      <c r="I280" s="9">
        <v>5.3</v>
      </c>
      <c r="J280" s="9">
        <v>80</v>
      </c>
      <c r="K280" s="158">
        <v>0.188194444444444</v>
      </c>
      <c r="L280" s="9"/>
      <c r="M280" s="9"/>
      <c r="N280" s="9"/>
      <c r="O280" s="9"/>
      <c r="P280" s="278" t="str">
        <f t="shared" si="12"/>
        <v/>
      </c>
      <c r="Q280" s="276" t="str">
        <f t="shared" si="11"/>
        <v/>
      </c>
      <c r="R280" s="9"/>
      <c r="S280" s="9"/>
      <c r="U280" s="367"/>
      <c r="V280" s="158"/>
      <c r="W280" s="37"/>
      <c r="X280" s="159"/>
      <c r="AS280" s="9"/>
      <c r="AT280" s="9"/>
      <c r="AU280" s="426"/>
      <c r="AW280" s="9"/>
      <c r="AX280" s="470"/>
      <c r="BG280" s="373"/>
      <c r="BH280" s="373"/>
      <c r="BI280" s="9"/>
      <c r="BJ280" s="9"/>
      <c r="CJ280"/>
      <c r="CK280"/>
    </row>
    <row r="281" spans="1:89">
      <c r="A281" s="9">
        <v>1005</v>
      </c>
      <c r="B281" s="9">
        <v>5.3</v>
      </c>
      <c r="C281" s="9">
        <v>337</v>
      </c>
      <c r="D281" s="9">
        <v>0</v>
      </c>
      <c r="E281" s="9">
        <v>0.4</v>
      </c>
      <c r="F281" s="9">
        <v>384.81</v>
      </c>
      <c r="G281" s="9">
        <v>0</v>
      </c>
      <c r="H281" s="9">
        <v>0</v>
      </c>
      <c r="I281" s="9">
        <v>5.3</v>
      </c>
      <c r="J281" s="9">
        <v>80</v>
      </c>
      <c r="K281" s="158">
        <v>0.18888888888888899</v>
      </c>
      <c r="L281" s="9"/>
      <c r="M281" s="9"/>
      <c r="N281" s="9"/>
      <c r="O281" s="9"/>
      <c r="P281" s="278">
        <f t="shared" si="12"/>
        <v>60</v>
      </c>
      <c r="Q281" s="276" t="str">
        <f t="shared" si="11"/>
        <v/>
      </c>
      <c r="R281" s="9"/>
      <c r="S281" s="9"/>
      <c r="U281" s="367"/>
      <c r="V281" s="158"/>
      <c r="W281" s="37"/>
      <c r="X281" s="365"/>
      <c r="AS281" s="9"/>
      <c r="AT281" s="9"/>
      <c r="AU281" s="426"/>
      <c r="AW281" s="9"/>
      <c r="AX281" s="470"/>
      <c r="BG281" s="373"/>
      <c r="BH281" s="373"/>
      <c r="BI281" s="9"/>
      <c r="BJ281" s="9"/>
      <c r="CJ281"/>
      <c r="CK281"/>
    </row>
    <row r="282" spans="1:89">
      <c r="A282" s="9">
        <v>1005</v>
      </c>
      <c r="B282" s="9">
        <v>3.8985134883624966</v>
      </c>
      <c r="C282" s="9">
        <v>270</v>
      </c>
      <c r="D282" s="9">
        <v>6.8</v>
      </c>
      <c r="E282" s="9">
        <v>0.8</v>
      </c>
      <c r="F282" s="9">
        <v>384.81</v>
      </c>
      <c r="G282" s="9">
        <v>0</v>
      </c>
      <c r="H282" s="9">
        <v>0</v>
      </c>
      <c r="I282" s="9">
        <v>5.3</v>
      </c>
      <c r="J282" s="9">
        <v>80</v>
      </c>
      <c r="K282" s="158">
        <v>0.18958333333333299</v>
      </c>
      <c r="L282" s="9"/>
      <c r="M282" s="9"/>
      <c r="N282" s="9"/>
      <c r="O282" s="9"/>
      <c r="P282" s="278" t="str">
        <f t="shared" si="12"/>
        <v/>
      </c>
      <c r="Q282" s="276" t="str">
        <f t="shared" si="11"/>
        <v/>
      </c>
      <c r="R282" s="9"/>
      <c r="S282" s="9"/>
      <c r="U282" s="367"/>
      <c r="V282" s="158"/>
      <c r="W282" s="37"/>
      <c r="AS282" s="9"/>
      <c r="AT282" s="9"/>
      <c r="AU282" s="426"/>
      <c r="AW282" s="9"/>
      <c r="AX282" s="470"/>
      <c r="BG282" s="373"/>
      <c r="BH282" s="373"/>
      <c r="BI282" s="9"/>
      <c r="BJ282" s="9"/>
      <c r="CJ282"/>
      <c r="CK282"/>
    </row>
    <row r="283" spans="1:89">
      <c r="A283" s="9">
        <v>1005</v>
      </c>
      <c r="B283" s="9">
        <v>5.3</v>
      </c>
      <c r="C283" s="9">
        <v>270</v>
      </c>
      <c r="D283" s="9">
        <v>0</v>
      </c>
      <c r="E283" s="9">
        <v>2</v>
      </c>
      <c r="F283" s="9">
        <v>384.81</v>
      </c>
      <c r="G283" s="9">
        <v>0</v>
      </c>
      <c r="H283" s="9">
        <v>0</v>
      </c>
      <c r="I283" s="9">
        <v>5.3</v>
      </c>
      <c r="J283" s="9">
        <v>80</v>
      </c>
      <c r="K283" s="158">
        <v>0.19027777777777799</v>
      </c>
      <c r="L283" s="9"/>
      <c r="M283" s="9"/>
      <c r="N283" s="9"/>
      <c r="O283" s="9"/>
      <c r="P283" s="278">
        <f t="shared" si="12"/>
        <v>60</v>
      </c>
      <c r="Q283" s="276" t="str">
        <f t="shared" si="11"/>
        <v/>
      </c>
      <c r="R283" s="9"/>
      <c r="S283" s="9"/>
      <c r="U283" s="367"/>
      <c r="V283" s="158"/>
      <c r="W283" s="37"/>
      <c r="AS283" s="9"/>
      <c r="AT283" s="9"/>
      <c r="AU283" s="426"/>
      <c r="AW283" s="9"/>
      <c r="AX283" s="470"/>
      <c r="BG283" s="373"/>
      <c r="BH283" s="373"/>
      <c r="BI283" s="9"/>
      <c r="BJ283" s="9"/>
      <c r="CJ283"/>
      <c r="CK283"/>
    </row>
    <row r="284" spans="1:89">
      <c r="A284" s="9">
        <v>1005</v>
      </c>
      <c r="B284" s="9">
        <v>5.3</v>
      </c>
      <c r="C284" s="9">
        <v>292</v>
      </c>
      <c r="D284" s="9">
        <v>0</v>
      </c>
      <c r="E284" s="9">
        <v>1.2</v>
      </c>
      <c r="F284" s="9">
        <v>384.81</v>
      </c>
      <c r="G284" s="9">
        <v>0</v>
      </c>
      <c r="H284" s="9">
        <v>0</v>
      </c>
      <c r="I284" s="9">
        <v>5.3</v>
      </c>
      <c r="J284" s="9">
        <v>80</v>
      </c>
      <c r="K284" s="158">
        <v>0.19097222222222199</v>
      </c>
      <c r="L284" s="9"/>
      <c r="M284" s="9"/>
      <c r="N284" s="9"/>
      <c r="O284" s="9"/>
      <c r="P284" s="278">
        <f t="shared" si="12"/>
        <v>60</v>
      </c>
      <c r="Q284" s="276" t="str">
        <f t="shared" si="11"/>
        <v/>
      </c>
      <c r="R284" s="9"/>
      <c r="S284" s="9"/>
      <c r="U284" s="367"/>
      <c r="V284" s="158"/>
      <c r="W284" s="37"/>
      <c r="AS284" s="9"/>
      <c r="AT284" s="9"/>
      <c r="AU284" s="426"/>
      <c r="AW284" s="9"/>
      <c r="AX284" s="470"/>
      <c r="BG284" s="373"/>
      <c r="BH284" s="373"/>
      <c r="BI284" s="9"/>
      <c r="BJ284" s="9"/>
      <c r="CJ284"/>
      <c r="CK284"/>
    </row>
    <row r="285" spans="1:89">
      <c r="A285" s="9">
        <v>1005</v>
      </c>
      <c r="B285" s="9">
        <v>5.2</v>
      </c>
      <c r="C285" s="9">
        <v>292</v>
      </c>
      <c r="D285" s="9">
        <v>0</v>
      </c>
      <c r="E285" s="9">
        <v>1.2</v>
      </c>
      <c r="F285" s="9">
        <v>384.81</v>
      </c>
      <c r="G285" s="9">
        <v>0</v>
      </c>
      <c r="H285" s="9">
        <v>0</v>
      </c>
      <c r="I285" s="9">
        <v>5.2</v>
      </c>
      <c r="J285" s="9">
        <v>80</v>
      </c>
      <c r="K285" s="158">
        <v>0.19166666666666701</v>
      </c>
      <c r="L285" s="9"/>
      <c r="M285" s="9"/>
      <c r="N285" s="9"/>
      <c r="O285" s="9"/>
      <c r="P285" s="278">
        <f t="shared" si="12"/>
        <v>60</v>
      </c>
      <c r="Q285" s="276" t="str">
        <f t="shared" si="11"/>
        <v/>
      </c>
      <c r="R285" s="9"/>
      <c r="S285" s="9"/>
      <c r="U285" s="367"/>
      <c r="V285" s="158"/>
      <c r="W285" s="37"/>
      <c r="AS285" s="9"/>
      <c r="AT285" s="9"/>
      <c r="AU285" s="426"/>
      <c r="AW285" s="9"/>
      <c r="AX285" s="470"/>
      <c r="BG285" s="373"/>
      <c r="BH285" s="373"/>
      <c r="BI285" s="9"/>
      <c r="BJ285" s="9"/>
      <c r="CJ285"/>
      <c r="CK285"/>
    </row>
    <row r="286" spans="1:89">
      <c r="A286" s="9">
        <v>1005</v>
      </c>
      <c r="B286" s="9">
        <v>4.1693911977213851</v>
      </c>
      <c r="C286" s="9">
        <v>292</v>
      </c>
      <c r="D286" s="9">
        <v>5.6</v>
      </c>
      <c r="E286" s="9">
        <v>0.8</v>
      </c>
      <c r="F286" s="9">
        <v>384.81</v>
      </c>
      <c r="G286" s="9">
        <v>0</v>
      </c>
      <c r="H286" s="9">
        <v>0</v>
      </c>
      <c r="I286" s="9">
        <v>5.2</v>
      </c>
      <c r="J286" s="9">
        <v>80</v>
      </c>
      <c r="K286" s="158">
        <v>0.19236111111111101</v>
      </c>
      <c r="L286" s="9"/>
      <c r="M286" s="9"/>
      <c r="N286" s="9"/>
      <c r="O286" s="9"/>
      <c r="P286" s="278" t="str">
        <f t="shared" si="12"/>
        <v/>
      </c>
      <c r="Q286" s="276" t="str">
        <f t="shared" si="11"/>
        <v/>
      </c>
      <c r="R286" s="9"/>
      <c r="S286" s="9"/>
      <c r="U286" s="367"/>
      <c r="V286" s="158"/>
      <c r="W286" s="37"/>
      <c r="AS286" s="9"/>
      <c r="AT286" s="9"/>
      <c r="AU286" s="426"/>
      <c r="AW286" s="9"/>
      <c r="AX286" s="470"/>
      <c r="BG286" s="373"/>
      <c r="BH286" s="373"/>
      <c r="BI286" s="9"/>
      <c r="BJ286" s="9"/>
      <c r="CJ286"/>
      <c r="CK286"/>
    </row>
    <row r="287" spans="1:89">
      <c r="A287" s="9">
        <v>1005</v>
      </c>
      <c r="B287" s="9">
        <v>5.2</v>
      </c>
      <c r="C287" s="9">
        <v>270</v>
      </c>
      <c r="D287" s="9">
        <v>0</v>
      </c>
      <c r="E287" s="9">
        <v>3.6</v>
      </c>
      <c r="F287" s="9">
        <v>384.81</v>
      </c>
      <c r="G287" s="9">
        <v>0</v>
      </c>
      <c r="H287" s="9">
        <v>0</v>
      </c>
      <c r="I287" s="9">
        <v>5.2</v>
      </c>
      <c r="J287" s="9">
        <v>80</v>
      </c>
      <c r="K287" s="158">
        <v>0.19305555555555601</v>
      </c>
      <c r="L287" s="9"/>
      <c r="M287" s="9"/>
      <c r="N287" s="9"/>
      <c r="O287" s="9"/>
      <c r="P287" s="278">
        <f t="shared" si="12"/>
        <v>60</v>
      </c>
      <c r="Q287" s="276" t="str">
        <f t="shared" si="11"/>
        <v/>
      </c>
      <c r="R287" s="9"/>
      <c r="S287" s="9"/>
      <c r="U287" s="367"/>
      <c r="V287" s="158"/>
      <c r="W287" s="37"/>
      <c r="AS287" s="9"/>
      <c r="AT287" s="9"/>
      <c r="AU287" s="426"/>
      <c r="AW287" s="9"/>
      <c r="AX287" s="470"/>
      <c r="BG287" s="373"/>
      <c r="BH287" s="373"/>
      <c r="BI287" s="9"/>
      <c r="BJ287" s="9"/>
      <c r="CJ287"/>
      <c r="CK287"/>
    </row>
    <row r="288" spans="1:89">
      <c r="A288" s="9">
        <v>1005</v>
      </c>
      <c r="B288" s="9">
        <v>2.9773575259427574</v>
      </c>
      <c r="C288" s="9">
        <v>292</v>
      </c>
      <c r="D288" s="9">
        <v>10</v>
      </c>
      <c r="E288" s="9">
        <v>7.6</v>
      </c>
      <c r="F288" s="9">
        <v>384.81</v>
      </c>
      <c r="G288" s="9">
        <v>0</v>
      </c>
      <c r="H288" s="9">
        <v>0</v>
      </c>
      <c r="I288" s="9">
        <v>5.2</v>
      </c>
      <c r="J288" s="9">
        <v>80</v>
      </c>
      <c r="K288" s="158">
        <v>0.19375000000000001</v>
      </c>
      <c r="L288" s="9"/>
      <c r="M288" s="9"/>
      <c r="N288" s="9"/>
      <c r="O288" s="9"/>
      <c r="P288" s="278" t="str">
        <f t="shared" si="12"/>
        <v/>
      </c>
      <c r="Q288" s="276" t="str">
        <f t="shared" si="11"/>
        <v/>
      </c>
      <c r="R288" s="9"/>
      <c r="S288" s="9"/>
      <c r="U288" s="367"/>
      <c r="V288" s="158"/>
      <c r="W288" s="37"/>
      <c r="AS288" s="9"/>
      <c r="AT288" s="9"/>
      <c r="AU288" s="426"/>
      <c r="AW288" s="9"/>
      <c r="AX288" s="470"/>
      <c r="BG288" s="373"/>
      <c r="BH288" s="373"/>
      <c r="BI288" s="9"/>
      <c r="BJ288" s="9"/>
      <c r="CJ288"/>
      <c r="CK288"/>
    </row>
    <row r="289" spans="1:89">
      <c r="A289" s="9">
        <v>1005</v>
      </c>
      <c r="B289" s="9">
        <v>4.3139313381301836</v>
      </c>
      <c r="C289" s="9">
        <v>292</v>
      </c>
      <c r="D289" s="9">
        <v>5.2</v>
      </c>
      <c r="E289" s="9">
        <v>6</v>
      </c>
      <c r="F289" s="9">
        <v>384.81</v>
      </c>
      <c r="G289" s="9">
        <v>0</v>
      </c>
      <c r="H289" s="9">
        <v>0</v>
      </c>
      <c r="I289" s="9">
        <v>5.2</v>
      </c>
      <c r="J289" s="9">
        <v>80</v>
      </c>
      <c r="K289" s="158">
        <v>0.194444444444444</v>
      </c>
      <c r="L289" s="9"/>
      <c r="M289" s="9"/>
      <c r="N289" s="9"/>
      <c r="O289" s="9"/>
      <c r="P289" s="278" t="str">
        <f t="shared" si="12"/>
        <v/>
      </c>
      <c r="Q289" s="276" t="str">
        <f t="shared" si="11"/>
        <v/>
      </c>
      <c r="R289" s="9"/>
      <c r="S289" s="9"/>
      <c r="U289" s="367"/>
      <c r="V289" s="158"/>
      <c r="W289" s="37"/>
      <c r="AS289" s="9"/>
      <c r="AT289" s="9"/>
      <c r="AU289" s="426"/>
      <c r="AW289" s="9"/>
      <c r="AX289" s="470"/>
      <c r="BG289" s="373"/>
      <c r="BH289" s="373"/>
      <c r="BI289" s="9"/>
      <c r="BJ289" s="9"/>
      <c r="CJ289"/>
      <c r="CK289"/>
    </row>
    <row r="290" spans="1:89">
      <c r="A290" s="9">
        <v>1005</v>
      </c>
      <c r="B290" s="9">
        <v>4.4276996416091734</v>
      </c>
      <c r="C290" s="9">
        <v>292</v>
      </c>
      <c r="D290" s="9">
        <v>5.2</v>
      </c>
      <c r="E290" s="9">
        <v>3.6</v>
      </c>
      <c r="F290" s="9">
        <v>384.81</v>
      </c>
      <c r="G290" s="9">
        <v>0</v>
      </c>
      <c r="H290" s="9">
        <v>0</v>
      </c>
      <c r="I290" s="9">
        <v>5.3</v>
      </c>
      <c r="J290" s="9">
        <v>80</v>
      </c>
      <c r="K290" s="158">
        <v>0.195138888888889</v>
      </c>
      <c r="L290" s="9"/>
      <c r="M290" s="9"/>
      <c r="N290" s="9"/>
      <c r="O290" s="9"/>
      <c r="P290" s="278" t="str">
        <f t="shared" si="12"/>
        <v/>
      </c>
      <c r="Q290" s="276" t="str">
        <f t="shared" si="11"/>
        <v/>
      </c>
      <c r="R290" s="9"/>
      <c r="S290" s="9"/>
      <c r="U290" s="367"/>
      <c r="V290" s="158"/>
      <c r="W290" s="37"/>
      <c r="AS290" s="9"/>
      <c r="AT290" s="9"/>
      <c r="AU290" s="426"/>
      <c r="AW290" s="9"/>
      <c r="AX290" s="470"/>
      <c r="BG290" s="373"/>
      <c r="BH290" s="373"/>
      <c r="BI290" s="9"/>
      <c r="BJ290" s="9"/>
      <c r="CJ290"/>
      <c r="CK290"/>
    </row>
    <row r="291" spans="1:89">
      <c r="A291" s="9">
        <v>1005</v>
      </c>
      <c r="B291" s="9">
        <v>2.9773575259427574</v>
      </c>
      <c r="C291" s="9">
        <v>292</v>
      </c>
      <c r="D291" s="9">
        <v>10</v>
      </c>
      <c r="E291" s="9">
        <v>2</v>
      </c>
      <c r="F291" s="9">
        <v>384.81</v>
      </c>
      <c r="G291" s="9">
        <v>0</v>
      </c>
      <c r="H291" s="9">
        <v>0</v>
      </c>
      <c r="I291" s="9">
        <v>5.2</v>
      </c>
      <c r="J291" s="9">
        <v>80</v>
      </c>
      <c r="K291" s="158">
        <v>0.195833333333333</v>
      </c>
      <c r="L291" s="9"/>
      <c r="M291" s="9"/>
      <c r="N291" s="9"/>
      <c r="O291" s="9"/>
      <c r="P291" s="278" t="str">
        <f t="shared" si="12"/>
        <v/>
      </c>
      <c r="Q291" s="276" t="str">
        <f t="shared" si="11"/>
        <v/>
      </c>
      <c r="R291" s="9"/>
      <c r="S291" s="9"/>
      <c r="U291" s="367"/>
      <c r="V291" s="158"/>
      <c r="W291" s="37"/>
      <c r="AS291" s="9"/>
      <c r="AT291" s="9"/>
      <c r="AU291" s="426"/>
      <c r="AW291" s="9"/>
      <c r="AX291" s="470"/>
      <c r="BG291" s="373"/>
      <c r="BH291" s="373"/>
      <c r="BI291" s="9"/>
      <c r="BJ291" s="9"/>
      <c r="CJ291"/>
      <c r="CK291"/>
    </row>
    <row r="292" spans="1:89">
      <c r="A292" s="9">
        <v>1005</v>
      </c>
      <c r="B292" s="9">
        <v>4.0200978267118046</v>
      </c>
      <c r="C292" s="9">
        <v>292</v>
      </c>
      <c r="D292" s="9">
        <v>6.4</v>
      </c>
      <c r="E292" s="9">
        <v>7.2</v>
      </c>
      <c r="F292" s="9">
        <v>384.81</v>
      </c>
      <c r="G292" s="9">
        <v>0</v>
      </c>
      <c r="H292" s="9">
        <v>0</v>
      </c>
      <c r="I292" s="9">
        <v>5.3</v>
      </c>
      <c r="J292" s="9">
        <v>80</v>
      </c>
      <c r="K292" s="158">
        <v>0.196527777777778</v>
      </c>
      <c r="L292" s="9"/>
      <c r="M292" s="9"/>
      <c r="N292" s="9"/>
      <c r="O292" s="9"/>
      <c r="P292" s="278" t="str">
        <f t="shared" si="12"/>
        <v/>
      </c>
      <c r="Q292" s="276" t="str">
        <f t="shared" si="11"/>
        <v/>
      </c>
      <c r="R292" s="9"/>
      <c r="S292" s="9"/>
      <c r="U292" s="367"/>
      <c r="V292" s="158"/>
      <c r="W292" s="37"/>
      <c r="AS292" s="9"/>
      <c r="AT292" s="9"/>
      <c r="AU292" s="426"/>
      <c r="AW292" s="9"/>
      <c r="AX292" s="470"/>
      <c r="BG292" s="373"/>
      <c r="BH292" s="373"/>
      <c r="BI292" s="9"/>
      <c r="BJ292" s="9"/>
      <c r="CJ292"/>
      <c r="CK292"/>
    </row>
    <row r="293" spans="1:89">
      <c r="A293" s="9">
        <v>1005</v>
      </c>
      <c r="B293" s="9">
        <v>4.6684519999999994</v>
      </c>
      <c r="C293" s="9">
        <v>292</v>
      </c>
      <c r="D293" s="9">
        <v>3.6</v>
      </c>
      <c r="E293" s="9">
        <v>4.4000000000000004</v>
      </c>
      <c r="F293" s="9">
        <v>384.81</v>
      </c>
      <c r="G293" s="9">
        <v>0</v>
      </c>
      <c r="H293" s="9">
        <v>0</v>
      </c>
      <c r="I293" s="9">
        <v>5.3</v>
      </c>
      <c r="J293" s="9">
        <v>80</v>
      </c>
      <c r="K293" s="158">
        <v>0.19722222222222199</v>
      </c>
      <c r="L293" s="9"/>
      <c r="M293" s="9"/>
      <c r="N293" s="9"/>
      <c r="O293" s="9"/>
      <c r="P293" s="278" t="str">
        <f t="shared" si="12"/>
        <v/>
      </c>
      <c r="Q293" s="276" t="str">
        <f t="shared" si="11"/>
        <v/>
      </c>
      <c r="R293" s="9"/>
      <c r="S293" s="9"/>
      <c r="U293" s="367"/>
      <c r="V293" s="158"/>
      <c r="W293" s="37"/>
      <c r="AS293" s="9"/>
      <c r="AT293" s="9"/>
      <c r="AU293" s="426"/>
      <c r="AW293" s="9"/>
      <c r="AX293" s="470"/>
      <c r="BG293" s="373"/>
      <c r="BH293" s="373"/>
      <c r="BI293" s="9"/>
      <c r="BJ293" s="9"/>
      <c r="CJ293"/>
      <c r="CK293"/>
    </row>
    <row r="294" spans="1:89">
      <c r="A294" s="9">
        <v>1005</v>
      </c>
      <c r="B294" s="9">
        <v>4.8087960000000001</v>
      </c>
      <c r="C294" s="9">
        <v>292</v>
      </c>
      <c r="D294" s="9">
        <v>2.8</v>
      </c>
      <c r="E294" s="9">
        <v>3.6</v>
      </c>
      <c r="F294" s="9">
        <v>384.81</v>
      </c>
      <c r="G294" s="9">
        <v>0</v>
      </c>
      <c r="H294" s="9">
        <v>0</v>
      </c>
      <c r="I294" s="9">
        <v>5.3</v>
      </c>
      <c r="J294" s="9">
        <v>80</v>
      </c>
      <c r="K294" s="158">
        <v>0.19791666666666699</v>
      </c>
      <c r="L294" s="9"/>
      <c r="M294" s="9"/>
      <c r="N294" s="9"/>
      <c r="O294" s="9"/>
      <c r="P294" s="278" t="str">
        <f t="shared" si="12"/>
        <v/>
      </c>
      <c r="Q294" s="276" t="str">
        <f t="shared" si="11"/>
        <v/>
      </c>
      <c r="R294" s="9"/>
      <c r="S294" s="9"/>
      <c r="U294" s="367"/>
      <c r="V294" s="158"/>
      <c r="W294" s="37"/>
      <c r="AS294" s="9"/>
      <c r="AT294" s="9"/>
      <c r="AU294" s="426"/>
      <c r="AW294" s="9"/>
      <c r="AX294" s="470"/>
      <c r="BG294" s="373"/>
      <c r="BH294" s="373"/>
      <c r="BI294" s="9"/>
      <c r="BJ294" s="9"/>
      <c r="CJ294"/>
      <c r="CK294"/>
    </row>
    <row r="295" spans="1:89">
      <c r="A295" s="9">
        <v>1005</v>
      </c>
      <c r="B295" s="9">
        <v>4.5812447854721565</v>
      </c>
      <c r="C295" s="9">
        <v>292</v>
      </c>
      <c r="D295" s="9">
        <v>4.8</v>
      </c>
      <c r="E295" s="9">
        <v>0.4</v>
      </c>
      <c r="F295" s="9">
        <v>384.81</v>
      </c>
      <c r="G295" s="9">
        <v>0</v>
      </c>
      <c r="H295" s="9">
        <v>0</v>
      </c>
      <c r="I295" s="9">
        <v>5.3</v>
      </c>
      <c r="J295" s="9">
        <v>80</v>
      </c>
      <c r="K295" s="158">
        <v>0.19861111111111099</v>
      </c>
      <c r="L295" s="9"/>
      <c r="M295" s="9"/>
      <c r="N295" s="9"/>
      <c r="O295" s="9"/>
      <c r="P295" s="278" t="str">
        <f t="shared" si="12"/>
        <v/>
      </c>
      <c r="Q295" s="276" t="str">
        <f t="shared" si="11"/>
        <v/>
      </c>
      <c r="R295" s="9"/>
      <c r="S295" s="9"/>
      <c r="U295" s="367"/>
      <c r="V295" s="158"/>
      <c r="W295" s="37"/>
      <c r="AS295" s="9"/>
      <c r="AT295" s="9"/>
      <c r="AU295" s="426"/>
      <c r="AW295" s="9"/>
      <c r="AX295" s="470"/>
      <c r="BG295" s="373"/>
      <c r="BH295" s="373"/>
      <c r="BI295" s="9"/>
      <c r="BJ295" s="9"/>
      <c r="CJ295"/>
      <c r="CK295"/>
    </row>
    <row r="296" spans="1:89">
      <c r="A296" s="9">
        <v>1005</v>
      </c>
      <c r="B296" s="9">
        <v>4.6684519999999994</v>
      </c>
      <c r="C296" s="9">
        <v>292</v>
      </c>
      <c r="D296" s="9">
        <v>3.6</v>
      </c>
      <c r="E296" s="9">
        <v>2.8</v>
      </c>
      <c r="F296" s="9">
        <v>384.81</v>
      </c>
      <c r="G296" s="9">
        <v>0</v>
      </c>
      <c r="H296" s="9">
        <v>0</v>
      </c>
      <c r="I296" s="9">
        <v>5.3</v>
      </c>
      <c r="J296" s="9">
        <v>80</v>
      </c>
      <c r="K296" s="158">
        <v>0.19930555555555601</v>
      </c>
      <c r="L296" s="9"/>
      <c r="M296" s="9"/>
      <c r="N296" s="9"/>
      <c r="O296" s="9"/>
      <c r="P296" s="278" t="str">
        <f t="shared" si="12"/>
        <v/>
      </c>
      <c r="Q296" s="276" t="str">
        <f t="shared" si="11"/>
        <v/>
      </c>
      <c r="R296" s="9"/>
      <c r="S296" s="9"/>
      <c r="U296" s="367"/>
      <c r="V296" s="158"/>
      <c r="W296" s="37"/>
      <c r="AS296" s="9"/>
      <c r="AT296" s="9"/>
      <c r="AU296" s="426"/>
      <c r="AW296" s="9"/>
      <c r="AX296" s="470"/>
      <c r="BG296" s="373"/>
      <c r="BH296" s="373"/>
      <c r="BI296" s="9"/>
      <c r="BJ296" s="9"/>
      <c r="CJ296"/>
      <c r="CK296"/>
    </row>
    <row r="297" spans="1:89">
      <c r="A297" s="9">
        <v>1005</v>
      </c>
      <c r="B297" s="9">
        <v>5.3</v>
      </c>
      <c r="C297" s="9">
        <v>315</v>
      </c>
      <c r="D297" s="9">
        <v>0</v>
      </c>
      <c r="E297" s="9">
        <v>4.4000000000000004</v>
      </c>
      <c r="F297" s="9">
        <v>384.81</v>
      </c>
      <c r="G297" s="9">
        <v>0</v>
      </c>
      <c r="H297" s="9">
        <v>0</v>
      </c>
      <c r="I297" s="9">
        <v>5.3</v>
      </c>
      <c r="J297" s="9">
        <v>80</v>
      </c>
      <c r="K297" s="158">
        <v>0.2</v>
      </c>
      <c r="L297" s="9"/>
      <c r="M297" s="9"/>
      <c r="N297" s="9"/>
      <c r="O297" s="9"/>
      <c r="P297" s="278">
        <f t="shared" si="12"/>
        <v>60</v>
      </c>
      <c r="Q297" s="276" t="str">
        <f t="shared" si="11"/>
        <v/>
      </c>
      <c r="R297" s="9"/>
      <c r="S297" s="9"/>
      <c r="U297" s="367"/>
      <c r="V297" s="36"/>
      <c r="W297" s="160"/>
      <c r="AS297" s="9"/>
      <c r="AT297" s="9"/>
      <c r="AU297" s="426"/>
      <c r="AW297" s="9"/>
      <c r="AX297" s="470"/>
      <c r="BG297" s="373"/>
      <c r="BH297" s="373"/>
      <c r="BI297" s="9"/>
      <c r="BJ297" s="9"/>
      <c r="CJ297"/>
      <c r="CK297"/>
    </row>
    <row r="298" spans="1:89">
      <c r="A298" s="9">
        <v>1005</v>
      </c>
      <c r="B298" s="9">
        <v>4.6684519999999994</v>
      </c>
      <c r="C298" s="9">
        <v>292</v>
      </c>
      <c r="D298" s="9">
        <v>3.6</v>
      </c>
      <c r="E298" s="9">
        <v>4</v>
      </c>
      <c r="F298" s="9">
        <v>384.81</v>
      </c>
      <c r="G298" s="9">
        <v>0</v>
      </c>
      <c r="H298" s="9">
        <v>0</v>
      </c>
      <c r="I298" s="9">
        <v>5.3</v>
      </c>
      <c r="J298" s="9">
        <v>80</v>
      </c>
      <c r="K298" s="158">
        <v>0.20069444444444401</v>
      </c>
      <c r="L298" s="9"/>
      <c r="M298" s="9"/>
      <c r="N298" s="9"/>
      <c r="O298" s="9"/>
      <c r="P298" s="278" t="str">
        <f t="shared" si="12"/>
        <v/>
      </c>
      <c r="Q298" s="276" t="str">
        <f t="shared" si="11"/>
        <v/>
      </c>
      <c r="R298" s="9"/>
      <c r="S298" s="9"/>
      <c r="U298" s="367"/>
      <c r="V298" s="158"/>
      <c r="W298" s="18"/>
      <c r="AS298" s="9"/>
      <c r="AT298" s="9"/>
      <c r="AU298" s="426"/>
      <c r="AW298" s="9"/>
      <c r="AX298" s="470"/>
      <c r="BG298" s="373"/>
      <c r="BH298" s="373"/>
      <c r="BI298" s="9"/>
      <c r="BJ298" s="9"/>
      <c r="CJ298"/>
      <c r="CK298"/>
    </row>
    <row r="299" spans="1:89">
      <c r="A299" s="9">
        <v>1005</v>
      </c>
      <c r="B299" s="9">
        <v>3.7827955268591786</v>
      </c>
      <c r="C299" s="9">
        <v>292</v>
      </c>
      <c r="D299" s="9">
        <v>7.2</v>
      </c>
      <c r="E299" s="9">
        <v>3.6</v>
      </c>
      <c r="F299" s="9">
        <v>384.81</v>
      </c>
      <c r="G299" s="9">
        <v>0</v>
      </c>
      <c r="H299" s="9">
        <v>0</v>
      </c>
      <c r="I299" s="9">
        <v>5.3</v>
      </c>
      <c r="J299" s="9">
        <v>80</v>
      </c>
      <c r="K299" s="158">
        <v>0.20138888888888901</v>
      </c>
      <c r="L299" s="9"/>
      <c r="M299" s="9"/>
      <c r="N299" s="9"/>
      <c r="O299" s="9"/>
      <c r="P299" s="278" t="str">
        <f t="shared" si="12"/>
        <v/>
      </c>
      <c r="Q299" s="276" t="str">
        <f t="shared" si="11"/>
        <v/>
      </c>
      <c r="R299" s="9"/>
      <c r="S299" s="9"/>
      <c r="U299" s="367"/>
      <c r="W299" s="160"/>
      <c r="AS299" s="9"/>
      <c r="AT299" s="9"/>
      <c r="AU299" s="426"/>
      <c r="AW299" s="9"/>
      <c r="AX299" s="470"/>
      <c r="BG299" s="373"/>
      <c r="BH299" s="373"/>
      <c r="BI299" s="9"/>
      <c r="BJ299" s="9"/>
      <c r="CJ299"/>
      <c r="CK299"/>
    </row>
    <row r="300" spans="1:89">
      <c r="A300" s="9">
        <v>1005</v>
      </c>
      <c r="B300" s="9">
        <v>4.2837751966696604</v>
      </c>
      <c r="C300" s="9">
        <v>292</v>
      </c>
      <c r="D300" s="9">
        <v>5.6</v>
      </c>
      <c r="E300" s="9">
        <v>7.2</v>
      </c>
      <c r="F300" s="9">
        <v>384.81</v>
      </c>
      <c r="G300" s="9">
        <v>0</v>
      </c>
      <c r="H300" s="9">
        <v>0</v>
      </c>
      <c r="I300" s="9">
        <v>5.3</v>
      </c>
      <c r="J300" s="9">
        <v>80</v>
      </c>
      <c r="K300" s="158">
        <v>0.202083333333333</v>
      </c>
      <c r="L300" s="9"/>
      <c r="M300" s="9"/>
      <c r="N300" s="9"/>
      <c r="O300" s="9"/>
      <c r="P300" s="278" t="str">
        <f t="shared" si="12"/>
        <v/>
      </c>
      <c r="Q300" s="276" t="str">
        <f t="shared" si="11"/>
        <v/>
      </c>
      <c r="R300" s="9"/>
      <c r="S300" s="9"/>
      <c r="U300" s="367"/>
      <c r="W300" s="160"/>
      <c r="AS300" s="9"/>
      <c r="AT300" s="9"/>
      <c r="AU300" s="426"/>
      <c r="AW300" s="9"/>
      <c r="AX300" s="470"/>
      <c r="BG300" s="373"/>
      <c r="BH300" s="373"/>
      <c r="BI300" s="9"/>
      <c r="BJ300" s="9"/>
      <c r="CJ300"/>
      <c r="CK300"/>
    </row>
    <row r="301" spans="1:89">
      <c r="A301" s="9">
        <v>1005</v>
      </c>
      <c r="B301" s="9">
        <v>5.3</v>
      </c>
      <c r="C301" s="9">
        <v>292</v>
      </c>
      <c r="D301" s="9">
        <v>0</v>
      </c>
      <c r="E301" s="9">
        <v>3.2</v>
      </c>
      <c r="F301" s="9">
        <v>384.81</v>
      </c>
      <c r="G301" s="9">
        <v>0</v>
      </c>
      <c r="H301" s="9">
        <v>0</v>
      </c>
      <c r="I301" s="9">
        <v>5.3</v>
      </c>
      <c r="J301" s="9">
        <v>80</v>
      </c>
      <c r="K301" s="158">
        <v>0.202777777777778</v>
      </c>
      <c r="L301" s="9"/>
      <c r="M301" s="9"/>
      <c r="N301" s="9"/>
      <c r="O301" s="9"/>
      <c r="P301" s="278">
        <f t="shared" si="12"/>
        <v>60</v>
      </c>
      <c r="Q301" s="276" t="str">
        <f t="shared" si="11"/>
        <v/>
      </c>
      <c r="R301" s="9"/>
      <c r="S301" s="9"/>
      <c r="U301" s="367"/>
      <c r="W301" s="160"/>
      <c r="AS301" s="9"/>
      <c r="AT301" s="9"/>
      <c r="AU301" s="426"/>
      <c r="AW301" s="9"/>
      <c r="AX301" s="470"/>
      <c r="BG301" s="373"/>
      <c r="BH301" s="373"/>
      <c r="BI301" s="9"/>
      <c r="BJ301" s="9"/>
      <c r="CJ301"/>
      <c r="CK301"/>
    </row>
    <row r="302" spans="1:89">
      <c r="A302" s="9">
        <v>1005</v>
      </c>
      <c r="B302" s="9">
        <v>4.9491399999999999</v>
      </c>
      <c r="C302" s="9">
        <v>292</v>
      </c>
      <c r="D302" s="9">
        <v>2</v>
      </c>
      <c r="E302" s="9">
        <v>2</v>
      </c>
      <c r="F302" s="9">
        <v>384.81</v>
      </c>
      <c r="G302" s="9">
        <v>0</v>
      </c>
      <c r="H302" s="9">
        <v>0</v>
      </c>
      <c r="I302" s="9">
        <v>5.3</v>
      </c>
      <c r="J302" s="9">
        <v>80</v>
      </c>
      <c r="K302" s="158">
        <v>0.203472222222222</v>
      </c>
      <c r="L302" s="9"/>
      <c r="M302" s="9"/>
      <c r="N302" s="9"/>
      <c r="O302" s="9"/>
      <c r="P302" s="278" t="str">
        <f t="shared" si="12"/>
        <v/>
      </c>
      <c r="Q302" s="276" t="str">
        <f t="shared" si="11"/>
        <v/>
      </c>
      <c r="R302" s="9"/>
      <c r="S302" s="9"/>
      <c r="U302" s="367"/>
      <c r="W302" s="160"/>
      <c r="AS302" s="9"/>
      <c r="AT302" s="9"/>
      <c r="AU302" s="426"/>
      <c r="AW302" s="9"/>
      <c r="AX302" s="470"/>
      <c r="BG302" s="373"/>
      <c r="BH302" s="373"/>
      <c r="BI302" s="9"/>
      <c r="BJ302" s="9"/>
      <c r="CJ302"/>
      <c r="CK302"/>
    </row>
    <row r="303" spans="1:89">
      <c r="A303" s="9">
        <v>1005</v>
      </c>
      <c r="B303" s="9">
        <v>5.3</v>
      </c>
      <c r="C303" s="9">
        <v>292</v>
      </c>
      <c r="D303" s="9">
        <v>0</v>
      </c>
      <c r="E303" s="9">
        <v>2.8</v>
      </c>
      <c r="F303" s="9">
        <v>384.81</v>
      </c>
      <c r="G303" s="9">
        <v>0</v>
      </c>
      <c r="H303" s="9">
        <v>0</v>
      </c>
      <c r="I303" s="9">
        <v>5.3</v>
      </c>
      <c r="J303" s="9">
        <v>80</v>
      </c>
      <c r="K303" s="158">
        <v>0.204166666666667</v>
      </c>
      <c r="L303" s="9"/>
      <c r="M303" s="9"/>
      <c r="N303" s="9"/>
      <c r="O303" s="9"/>
      <c r="P303" s="278">
        <f t="shared" si="12"/>
        <v>60</v>
      </c>
      <c r="Q303" s="276" t="str">
        <f t="shared" si="11"/>
        <v/>
      </c>
      <c r="R303" s="9"/>
      <c r="S303" s="9"/>
      <c r="U303" s="367"/>
      <c r="W303" s="160"/>
      <c r="AS303" s="9"/>
      <c r="AT303" s="9"/>
      <c r="AU303" s="426"/>
      <c r="AW303" s="9"/>
      <c r="AX303" s="470"/>
      <c r="BG303" s="373"/>
      <c r="BH303" s="373"/>
      <c r="BI303" s="9"/>
      <c r="BJ303" s="9"/>
      <c r="CJ303"/>
      <c r="CK303"/>
    </row>
    <row r="304" spans="1:89" ht="12.75" customHeight="1">
      <c r="A304" s="9">
        <v>1005</v>
      </c>
      <c r="B304" s="9">
        <v>4.4276996416091734</v>
      </c>
      <c r="C304" s="9">
        <v>292</v>
      </c>
      <c r="D304" s="9">
        <v>5.2</v>
      </c>
      <c r="E304" s="9">
        <v>3.2</v>
      </c>
      <c r="F304" s="9">
        <v>384.81</v>
      </c>
      <c r="G304" s="9">
        <v>0</v>
      </c>
      <c r="H304" s="9">
        <v>0</v>
      </c>
      <c r="I304" s="9">
        <v>5.3</v>
      </c>
      <c r="J304" s="9">
        <v>80</v>
      </c>
      <c r="K304" s="158">
        <v>0.20486111111111099</v>
      </c>
      <c r="L304" s="9"/>
      <c r="M304" s="9"/>
      <c r="N304" s="9"/>
      <c r="O304" s="9"/>
      <c r="P304" s="278" t="str">
        <f t="shared" si="12"/>
        <v/>
      </c>
      <c r="Q304" s="276" t="str">
        <f t="shared" si="11"/>
        <v/>
      </c>
      <c r="R304" s="9"/>
      <c r="S304" s="9"/>
      <c r="U304" s="367"/>
      <c r="W304" s="160"/>
      <c r="AS304" s="9"/>
      <c r="AT304" s="9"/>
      <c r="AU304" s="426"/>
      <c r="AW304" s="9"/>
      <c r="AX304" s="470"/>
      <c r="BG304" s="373"/>
      <c r="BH304" s="373"/>
      <c r="BI304" s="9"/>
      <c r="BJ304" s="9"/>
      <c r="CJ304"/>
      <c r="CK304"/>
    </row>
    <row r="305" spans="1:89">
      <c r="A305" s="9">
        <v>1005</v>
      </c>
      <c r="B305" s="9">
        <v>4.0200978267118046</v>
      </c>
      <c r="C305" s="9">
        <v>292</v>
      </c>
      <c r="D305" s="9">
        <v>6.4</v>
      </c>
      <c r="E305" s="9">
        <v>4.8</v>
      </c>
      <c r="F305" s="9">
        <v>384.81</v>
      </c>
      <c r="G305" s="9">
        <v>0</v>
      </c>
      <c r="H305" s="9">
        <v>0</v>
      </c>
      <c r="I305" s="9">
        <v>5.3</v>
      </c>
      <c r="J305" s="9">
        <v>80</v>
      </c>
      <c r="K305" s="158">
        <v>0.20555555555555599</v>
      </c>
      <c r="L305" s="9"/>
      <c r="M305" s="9"/>
      <c r="N305" s="9"/>
      <c r="O305" s="9"/>
      <c r="P305" s="278" t="str">
        <f t="shared" si="12"/>
        <v/>
      </c>
      <c r="Q305" s="276" t="str">
        <f t="shared" si="11"/>
        <v/>
      </c>
      <c r="R305" s="9"/>
      <c r="S305" s="9"/>
      <c r="U305" s="367"/>
      <c r="AS305" s="9"/>
      <c r="AT305" s="9"/>
      <c r="AU305" s="426"/>
      <c r="AW305" s="9"/>
      <c r="AX305" s="470"/>
      <c r="BG305" s="373"/>
      <c r="BH305" s="373"/>
      <c r="BI305" s="9"/>
      <c r="BJ305" s="9"/>
      <c r="CJ305"/>
      <c r="CK305"/>
    </row>
    <row r="306" spans="1:89">
      <c r="A306" s="9">
        <v>1005</v>
      </c>
      <c r="B306" s="9">
        <v>4.1482421042202908</v>
      </c>
      <c r="C306" s="9">
        <v>292</v>
      </c>
      <c r="D306" s="9">
        <v>6</v>
      </c>
      <c r="E306" s="9">
        <v>4</v>
      </c>
      <c r="F306" s="9">
        <v>384.81</v>
      </c>
      <c r="G306" s="9">
        <v>0</v>
      </c>
      <c r="H306" s="9">
        <v>0</v>
      </c>
      <c r="I306" s="9">
        <v>5.3</v>
      </c>
      <c r="J306" s="9">
        <v>80</v>
      </c>
      <c r="K306" s="158">
        <v>0.20624999999999999</v>
      </c>
      <c r="L306" s="9"/>
      <c r="M306" s="9"/>
      <c r="N306" s="9"/>
      <c r="O306" s="9"/>
      <c r="P306" s="278" t="str">
        <f t="shared" si="12"/>
        <v/>
      </c>
      <c r="Q306" s="276" t="str">
        <f t="shared" si="11"/>
        <v/>
      </c>
      <c r="R306" s="9"/>
      <c r="S306" s="9"/>
      <c r="U306" s="367"/>
      <c r="AS306" s="9"/>
      <c r="AT306" s="9"/>
      <c r="AU306" s="426"/>
      <c r="AW306" s="9"/>
      <c r="AX306" s="470"/>
      <c r="BG306" s="373"/>
      <c r="BH306" s="373"/>
      <c r="BI306" s="9"/>
      <c r="BJ306" s="9"/>
      <c r="CJ306"/>
      <c r="CK306"/>
    </row>
    <row r="307" spans="1:89">
      <c r="A307" s="9">
        <v>1005</v>
      </c>
      <c r="B307" s="9">
        <v>4.5812447854721565</v>
      </c>
      <c r="C307" s="9">
        <v>292</v>
      </c>
      <c r="D307" s="9">
        <v>4.8</v>
      </c>
      <c r="E307" s="9">
        <v>4</v>
      </c>
      <c r="F307" s="9">
        <v>384.81</v>
      </c>
      <c r="G307" s="9">
        <v>0</v>
      </c>
      <c r="H307" s="9">
        <v>0</v>
      </c>
      <c r="I307" s="9">
        <v>5.3</v>
      </c>
      <c r="J307" s="9">
        <v>80</v>
      </c>
      <c r="K307" s="158">
        <v>0.20694444444444399</v>
      </c>
      <c r="L307" s="9"/>
      <c r="M307" s="9"/>
      <c r="N307" s="9"/>
      <c r="O307" s="9"/>
      <c r="P307" s="278" t="str">
        <f t="shared" si="12"/>
        <v/>
      </c>
      <c r="Q307" s="276" t="str">
        <f t="shared" si="11"/>
        <v/>
      </c>
      <c r="R307" s="9"/>
      <c r="S307" s="9"/>
      <c r="U307" s="367"/>
      <c r="AS307" s="9"/>
      <c r="AT307" s="9"/>
      <c r="AU307" s="426"/>
      <c r="AW307" s="9"/>
      <c r="AX307" s="470"/>
      <c r="BG307" s="373"/>
      <c r="BH307" s="373"/>
      <c r="BI307" s="9"/>
      <c r="BJ307" s="9"/>
      <c r="CJ307"/>
      <c r="CK307"/>
    </row>
    <row r="308" spans="1:89">
      <c r="A308" s="9">
        <v>1005</v>
      </c>
      <c r="B308" s="9">
        <v>4.7386239999999997</v>
      </c>
      <c r="C308" s="9">
        <v>292</v>
      </c>
      <c r="D308" s="9">
        <v>3.2</v>
      </c>
      <c r="E308" s="9">
        <v>1.2</v>
      </c>
      <c r="F308" s="9">
        <v>384.81</v>
      </c>
      <c r="G308" s="9">
        <v>0</v>
      </c>
      <c r="H308" s="9">
        <v>0</v>
      </c>
      <c r="I308" s="9">
        <v>5.3</v>
      </c>
      <c r="J308" s="9">
        <v>80</v>
      </c>
      <c r="K308" s="158">
        <v>0.20763888888888901</v>
      </c>
      <c r="L308" s="9"/>
      <c r="M308" s="9"/>
      <c r="N308" s="9"/>
      <c r="O308" s="9"/>
      <c r="P308" s="278" t="str">
        <f t="shared" si="12"/>
        <v/>
      </c>
      <c r="Q308" s="276" t="str">
        <f t="shared" si="11"/>
        <v/>
      </c>
      <c r="R308" s="9"/>
      <c r="S308" s="9"/>
      <c r="U308" s="367"/>
      <c r="AS308" s="9"/>
      <c r="AT308" s="9"/>
      <c r="AU308" s="426"/>
      <c r="AW308" s="9"/>
      <c r="AX308" s="470"/>
      <c r="BG308" s="373"/>
      <c r="BH308" s="373"/>
      <c r="BI308" s="9"/>
      <c r="BJ308" s="9"/>
      <c r="CJ308"/>
      <c r="CK308"/>
    </row>
    <row r="309" spans="1:89">
      <c r="A309" s="9">
        <v>1005</v>
      </c>
      <c r="B309" s="9">
        <v>3.7893570284890608</v>
      </c>
      <c r="C309" s="9">
        <v>292</v>
      </c>
      <c r="D309" s="9">
        <v>7.6</v>
      </c>
      <c r="E309" s="9">
        <v>2.8</v>
      </c>
      <c r="F309" s="9">
        <v>384.81</v>
      </c>
      <c r="G309" s="9">
        <v>0</v>
      </c>
      <c r="H309" s="9">
        <v>0</v>
      </c>
      <c r="I309" s="9">
        <v>5.4</v>
      </c>
      <c r="J309" s="9">
        <v>80</v>
      </c>
      <c r="K309" s="158">
        <v>0.20833333333333301</v>
      </c>
      <c r="L309" s="9"/>
      <c r="M309" s="9"/>
      <c r="N309" s="9"/>
      <c r="O309" s="9"/>
      <c r="P309" s="278" t="str">
        <f t="shared" si="12"/>
        <v/>
      </c>
      <c r="Q309" s="276" t="str">
        <f t="shared" si="11"/>
        <v/>
      </c>
      <c r="R309" s="9"/>
      <c r="S309" s="9"/>
      <c r="U309" s="367"/>
      <c r="AS309" s="9"/>
      <c r="AT309" s="9"/>
      <c r="AU309" s="426"/>
      <c r="AW309" s="9"/>
      <c r="AX309" s="470"/>
      <c r="BG309" s="373"/>
      <c r="BH309" s="373"/>
      <c r="BI309" s="9"/>
      <c r="BJ309" s="9"/>
      <c r="CJ309"/>
      <c r="CK309"/>
    </row>
    <row r="310" spans="1:89">
      <c r="A310" s="9">
        <v>1005</v>
      </c>
      <c r="B310" s="9">
        <v>3.7893570284890608</v>
      </c>
      <c r="C310" s="9">
        <v>292</v>
      </c>
      <c r="D310" s="9">
        <v>7.6</v>
      </c>
      <c r="E310" s="9">
        <v>4.4000000000000004</v>
      </c>
      <c r="F310" s="9">
        <v>384.81</v>
      </c>
      <c r="G310" s="9">
        <v>0</v>
      </c>
      <c r="H310" s="9">
        <v>0</v>
      </c>
      <c r="I310" s="9">
        <v>5.4</v>
      </c>
      <c r="J310" s="9">
        <v>79</v>
      </c>
      <c r="K310" s="158">
        <v>0.20902777777777801</v>
      </c>
      <c r="L310" s="9"/>
      <c r="M310" s="9"/>
      <c r="N310" s="9"/>
      <c r="O310" s="9"/>
      <c r="P310" s="278" t="str">
        <f t="shared" si="12"/>
        <v/>
      </c>
      <c r="Q310" s="276" t="str">
        <f t="shared" si="11"/>
        <v/>
      </c>
      <c r="R310" s="9"/>
      <c r="S310" s="9"/>
      <c r="U310" s="367"/>
      <c r="AS310" s="9"/>
      <c r="AT310" s="9"/>
      <c r="AU310" s="426"/>
      <c r="AW310" s="9"/>
      <c r="AX310" s="470"/>
      <c r="AY310" s="467"/>
      <c r="BG310" s="373"/>
      <c r="BH310" s="373"/>
      <c r="BI310" s="9"/>
      <c r="BJ310" s="9"/>
      <c r="CJ310"/>
      <c r="CK310"/>
    </row>
    <row r="311" spans="1:89">
      <c r="A311" s="9">
        <v>1005</v>
      </c>
      <c r="B311" s="9">
        <v>4.5281079999999996</v>
      </c>
      <c r="C311" s="9">
        <v>292</v>
      </c>
      <c r="D311" s="9">
        <v>4.4000000000000004</v>
      </c>
      <c r="E311" s="9">
        <v>4</v>
      </c>
      <c r="F311" s="9">
        <v>384.81</v>
      </c>
      <c r="G311" s="9">
        <v>0</v>
      </c>
      <c r="H311" s="9">
        <v>0</v>
      </c>
      <c r="I311" s="9">
        <v>5.3</v>
      </c>
      <c r="J311" s="9">
        <v>79</v>
      </c>
      <c r="K311" s="158">
        <v>0.209722222222222</v>
      </c>
      <c r="L311" s="9"/>
      <c r="M311" s="9"/>
      <c r="N311" s="9"/>
      <c r="O311" s="9"/>
      <c r="P311" s="278" t="str">
        <f t="shared" si="12"/>
        <v/>
      </c>
      <c r="Q311" s="276" t="str">
        <f t="shared" si="11"/>
        <v/>
      </c>
      <c r="R311" s="9"/>
      <c r="S311" s="9"/>
      <c r="U311" s="367"/>
      <c r="AS311" s="9"/>
      <c r="AT311" s="9"/>
      <c r="AU311" s="426"/>
      <c r="AW311" s="9"/>
      <c r="AX311" s="470"/>
      <c r="AY311" s="467"/>
      <c r="BG311" s="373"/>
      <c r="BH311" s="373"/>
      <c r="BI311" s="9"/>
      <c r="BJ311" s="9"/>
      <c r="CJ311"/>
      <c r="CK311"/>
    </row>
    <row r="312" spans="1:89">
      <c r="A312" s="9">
        <v>1005</v>
      </c>
      <c r="B312" s="9">
        <v>5.3</v>
      </c>
      <c r="C312" s="9">
        <v>292</v>
      </c>
      <c r="D312" s="9">
        <v>0</v>
      </c>
      <c r="E312" s="9">
        <v>0.8</v>
      </c>
      <c r="F312" s="9">
        <v>384.81</v>
      </c>
      <c r="G312" s="9">
        <v>0</v>
      </c>
      <c r="H312" s="9">
        <v>0</v>
      </c>
      <c r="I312" s="9">
        <v>5.3</v>
      </c>
      <c r="J312" s="9">
        <v>79</v>
      </c>
      <c r="K312" s="158">
        <v>0.210416666666667</v>
      </c>
      <c r="L312" s="9"/>
      <c r="M312" s="9"/>
      <c r="N312" s="9"/>
      <c r="O312" s="9"/>
      <c r="P312" s="278">
        <f t="shared" si="12"/>
        <v>60</v>
      </c>
      <c r="Q312" s="276" t="str">
        <f t="shared" si="11"/>
        <v/>
      </c>
      <c r="R312" s="9"/>
      <c r="S312" s="9"/>
      <c r="U312" s="367"/>
      <c r="AS312" s="9"/>
      <c r="AT312" s="9"/>
      <c r="AU312" s="426"/>
      <c r="AW312" s="9"/>
      <c r="AX312" s="470"/>
      <c r="AY312" s="467"/>
      <c r="BG312" s="373"/>
      <c r="BH312" s="373"/>
      <c r="BI312" s="9"/>
      <c r="BJ312" s="9"/>
      <c r="CJ312"/>
      <c r="CK312"/>
    </row>
    <row r="313" spans="1:89">
      <c r="A313" s="9">
        <v>1005</v>
      </c>
      <c r="B313" s="9">
        <v>4.6684519999999994</v>
      </c>
      <c r="C313" s="9">
        <v>292</v>
      </c>
      <c r="D313" s="9">
        <v>3.6</v>
      </c>
      <c r="E313" s="9">
        <v>2.8</v>
      </c>
      <c r="F313" s="9">
        <v>384.81</v>
      </c>
      <c r="G313" s="9">
        <v>0</v>
      </c>
      <c r="H313" s="9">
        <v>0</v>
      </c>
      <c r="I313" s="9">
        <v>5.3</v>
      </c>
      <c r="J313" s="9">
        <v>79</v>
      </c>
      <c r="K313" s="158">
        <v>0.211111111111111</v>
      </c>
      <c r="L313" s="9"/>
      <c r="M313" s="9"/>
      <c r="N313" s="9"/>
      <c r="O313" s="9"/>
      <c r="P313" s="278" t="str">
        <f t="shared" si="12"/>
        <v/>
      </c>
      <c r="Q313" s="276" t="str">
        <f t="shared" si="11"/>
        <v/>
      </c>
      <c r="R313" s="9"/>
      <c r="S313" s="9"/>
      <c r="U313" s="367"/>
      <c r="AS313" s="9"/>
      <c r="AT313" s="9"/>
      <c r="AU313" s="426"/>
      <c r="AW313" s="9"/>
      <c r="AX313" s="470"/>
      <c r="AY313" s="467"/>
      <c r="BG313" s="373"/>
      <c r="BH313" s="373"/>
      <c r="BI313" s="9"/>
      <c r="BJ313" s="9"/>
      <c r="CJ313"/>
      <c r="CK313"/>
    </row>
    <row r="314" spans="1:89">
      <c r="A314" s="9">
        <v>1005</v>
      </c>
      <c r="B314" s="9">
        <v>4.8087960000000001</v>
      </c>
      <c r="C314" s="9">
        <v>292</v>
      </c>
      <c r="D314" s="9">
        <v>2.8</v>
      </c>
      <c r="E314" s="9">
        <v>2</v>
      </c>
      <c r="F314" s="9">
        <v>384.81</v>
      </c>
      <c r="G314" s="9">
        <v>0</v>
      </c>
      <c r="H314" s="9">
        <v>0</v>
      </c>
      <c r="I314" s="9">
        <v>5.3</v>
      </c>
      <c r="J314" s="9">
        <v>79</v>
      </c>
      <c r="K314" s="158">
        <v>0.211805555555556</v>
      </c>
      <c r="L314" s="9"/>
      <c r="M314" s="9"/>
      <c r="N314" s="9"/>
      <c r="O314" s="9"/>
      <c r="P314" s="278" t="str">
        <f t="shared" si="12"/>
        <v/>
      </c>
      <c r="Q314" s="276" t="str">
        <f t="shared" si="11"/>
        <v/>
      </c>
      <c r="R314" s="9"/>
      <c r="S314" s="9"/>
      <c r="U314" s="367"/>
      <c r="AS314" s="9"/>
      <c r="AT314" s="9"/>
      <c r="AU314" s="426"/>
      <c r="AW314" s="9"/>
      <c r="AX314" s="470"/>
      <c r="AY314" s="467"/>
      <c r="BG314" s="373"/>
      <c r="BH314" s="373"/>
      <c r="BI314" s="9"/>
      <c r="BJ314" s="9"/>
      <c r="CJ314"/>
      <c r="CK314"/>
    </row>
    <row r="315" spans="1:89">
      <c r="A315" s="9">
        <v>1005</v>
      </c>
      <c r="B315" s="9">
        <v>5.4</v>
      </c>
      <c r="C315" s="9">
        <v>292</v>
      </c>
      <c r="D315" s="9">
        <v>0</v>
      </c>
      <c r="E315" s="9">
        <v>1.6</v>
      </c>
      <c r="F315" s="9">
        <v>384.81</v>
      </c>
      <c r="G315" s="9">
        <v>0</v>
      </c>
      <c r="H315" s="9">
        <v>0</v>
      </c>
      <c r="I315" s="9">
        <v>5.4</v>
      </c>
      <c r="J315" s="9">
        <v>79</v>
      </c>
      <c r="K315" s="158">
        <v>0.21249999999999999</v>
      </c>
      <c r="L315" s="9"/>
      <c r="M315" s="9"/>
      <c r="N315" s="9"/>
      <c r="O315" s="9"/>
      <c r="P315" s="278">
        <f t="shared" si="12"/>
        <v>60</v>
      </c>
      <c r="Q315" s="276" t="str">
        <f t="shared" si="11"/>
        <v/>
      </c>
      <c r="R315" s="9"/>
      <c r="S315" s="9"/>
      <c r="U315" s="367"/>
      <c r="AS315" s="9"/>
      <c r="AT315" s="9"/>
      <c r="AU315" s="426"/>
      <c r="AW315" s="9"/>
      <c r="AX315" s="470"/>
      <c r="AY315" s="467"/>
      <c r="BG315" s="373"/>
      <c r="BH315" s="373"/>
      <c r="BI315" s="9"/>
      <c r="BJ315" s="9"/>
      <c r="CJ315"/>
      <c r="CK315"/>
    </row>
    <row r="316" spans="1:89">
      <c r="A316" s="9">
        <v>1005</v>
      </c>
      <c r="B316" s="9">
        <v>4.916328</v>
      </c>
      <c r="C316" s="9">
        <v>292</v>
      </c>
      <c r="D316" s="9">
        <v>2.8</v>
      </c>
      <c r="E316" s="9">
        <v>2</v>
      </c>
      <c r="F316" s="9">
        <v>384.81</v>
      </c>
      <c r="G316" s="9">
        <v>0</v>
      </c>
      <c r="H316" s="9">
        <v>0</v>
      </c>
      <c r="I316" s="9">
        <v>5.4</v>
      </c>
      <c r="J316" s="9">
        <v>79</v>
      </c>
      <c r="K316" s="158">
        <v>0.21319444444444399</v>
      </c>
      <c r="L316" s="9"/>
      <c r="M316" s="9"/>
      <c r="N316" s="9"/>
      <c r="O316" s="9"/>
      <c r="P316" s="278" t="str">
        <f t="shared" si="12"/>
        <v/>
      </c>
      <c r="Q316" s="276" t="str">
        <f t="shared" si="11"/>
        <v/>
      </c>
      <c r="R316" s="9"/>
      <c r="S316" s="9"/>
      <c r="U316" s="367"/>
      <c r="AS316" s="9"/>
      <c r="AT316" s="9"/>
      <c r="AU316" s="426"/>
      <c r="AW316" s="9"/>
      <c r="AX316" s="470"/>
      <c r="AY316" s="467"/>
      <c r="BG316" s="373"/>
      <c r="BH316" s="373"/>
      <c r="BI316" s="9"/>
      <c r="BJ316" s="9"/>
      <c r="CJ316"/>
      <c r="CK316"/>
    </row>
    <row r="317" spans="1:89">
      <c r="A317" s="9">
        <v>1005</v>
      </c>
      <c r="B317" s="9">
        <v>5.4</v>
      </c>
      <c r="C317" s="9">
        <v>292</v>
      </c>
      <c r="D317" s="9">
        <v>0</v>
      </c>
      <c r="E317" s="9">
        <v>0</v>
      </c>
      <c r="F317" s="9">
        <v>384.81</v>
      </c>
      <c r="G317" s="9">
        <v>0</v>
      </c>
      <c r="H317" s="9">
        <v>0</v>
      </c>
      <c r="I317" s="9">
        <v>5.4</v>
      </c>
      <c r="J317" s="9">
        <v>79</v>
      </c>
      <c r="K317" s="158">
        <v>0.21388888888888899</v>
      </c>
      <c r="L317" s="9"/>
      <c r="M317" s="9"/>
      <c r="N317" s="9"/>
      <c r="O317" s="9"/>
      <c r="P317" s="278">
        <f t="shared" si="12"/>
        <v>60</v>
      </c>
      <c r="Q317" s="276" t="str">
        <f t="shared" si="11"/>
        <v/>
      </c>
      <c r="R317" s="9"/>
      <c r="S317" s="9"/>
      <c r="U317" s="367"/>
      <c r="AS317" s="9"/>
      <c r="AT317" s="9"/>
      <c r="AU317" s="426"/>
      <c r="AW317" s="9"/>
      <c r="AX317" s="470"/>
      <c r="AY317" s="467"/>
      <c r="BG317" s="373"/>
      <c r="BH317" s="373"/>
      <c r="BI317" s="9"/>
      <c r="BJ317" s="9"/>
      <c r="CJ317"/>
      <c r="CK317"/>
    </row>
    <row r="318" spans="1:89">
      <c r="A318" s="9">
        <v>1005</v>
      </c>
      <c r="B318" s="9">
        <v>5.4</v>
      </c>
      <c r="C318" s="9">
        <v>292</v>
      </c>
      <c r="D318" s="9">
        <v>0</v>
      </c>
      <c r="E318" s="9">
        <v>1.2</v>
      </c>
      <c r="F318" s="9">
        <v>384.81</v>
      </c>
      <c r="G318" s="9">
        <v>0</v>
      </c>
      <c r="H318" s="9">
        <v>0</v>
      </c>
      <c r="I318" s="9">
        <v>5.4</v>
      </c>
      <c r="J318" s="9">
        <v>79</v>
      </c>
      <c r="K318" s="158">
        <v>0.21458333333333299</v>
      </c>
      <c r="L318" s="9"/>
      <c r="M318" s="9"/>
      <c r="N318" s="9"/>
      <c r="O318" s="9"/>
      <c r="P318" s="278">
        <f t="shared" si="12"/>
        <v>60</v>
      </c>
      <c r="Q318" s="276" t="str">
        <f t="shared" si="11"/>
        <v/>
      </c>
      <c r="R318" s="9"/>
      <c r="S318" s="9"/>
      <c r="U318" s="367"/>
      <c r="AS318" s="9"/>
      <c r="AT318" s="9"/>
      <c r="AU318" s="426"/>
      <c r="AW318" s="9"/>
      <c r="AX318" s="470"/>
      <c r="AY318" s="467"/>
      <c r="BG318" s="373"/>
      <c r="BH318" s="373"/>
      <c r="BI318" s="9"/>
      <c r="BJ318" s="9"/>
      <c r="CJ318"/>
      <c r="CK318"/>
    </row>
    <row r="319" spans="1:89">
      <c r="A319" s="9">
        <v>1005</v>
      </c>
      <c r="B319" s="9">
        <v>5.4</v>
      </c>
      <c r="C319" s="9">
        <v>292</v>
      </c>
      <c r="D319" s="9">
        <v>0</v>
      </c>
      <c r="E319" s="9">
        <v>0</v>
      </c>
      <c r="F319" s="9">
        <v>384.81</v>
      </c>
      <c r="G319" s="9">
        <v>0</v>
      </c>
      <c r="H319" s="9">
        <v>0</v>
      </c>
      <c r="I319" s="9">
        <v>5.4</v>
      </c>
      <c r="J319" s="9">
        <v>79</v>
      </c>
      <c r="K319" s="158">
        <v>0.21527777777777801</v>
      </c>
      <c r="L319" s="9"/>
      <c r="M319" s="9"/>
      <c r="N319" s="9"/>
      <c r="O319" s="9"/>
      <c r="P319" s="278">
        <f t="shared" si="12"/>
        <v>60</v>
      </c>
      <c r="Q319" s="276" t="str">
        <f t="shared" si="11"/>
        <v/>
      </c>
      <c r="R319" s="9"/>
      <c r="S319" s="9"/>
      <c r="U319" s="367"/>
      <c r="AS319" s="9"/>
      <c r="AT319" s="9"/>
      <c r="AU319" s="426"/>
      <c r="AW319" s="9"/>
      <c r="AX319" s="470"/>
      <c r="AY319" s="467"/>
      <c r="BG319" s="373"/>
      <c r="BH319" s="373"/>
      <c r="BI319" s="9"/>
      <c r="BJ319" s="9"/>
      <c r="CJ319"/>
      <c r="CK319"/>
    </row>
    <row r="320" spans="1:89">
      <c r="A320" s="9">
        <v>1005</v>
      </c>
      <c r="B320" s="9">
        <v>4.916328</v>
      </c>
      <c r="C320" s="9">
        <v>292</v>
      </c>
      <c r="D320" s="9">
        <v>2.8</v>
      </c>
      <c r="E320" s="9">
        <v>2</v>
      </c>
      <c r="F320" s="9">
        <v>384.81</v>
      </c>
      <c r="G320" s="9">
        <v>0</v>
      </c>
      <c r="H320" s="9">
        <v>0</v>
      </c>
      <c r="I320" s="9">
        <v>5.4</v>
      </c>
      <c r="J320" s="9">
        <v>79</v>
      </c>
      <c r="K320" s="158">
        <v>0.21597222222222201</v>
      </c>
      <c r="L320" s="9"/>
      <c r="M320" s="9"/>
      <c r="N320" s="9"/>
      <c r="O320" s="9"/>
      <c r="P320" s="278" t="str">
        <f t="shared" si="12"/>
        <v/>
      </c>
      <c r="Q320" s="276" t="str">
        <f t="shared" si="11"/>
        <v/>
      </c>
      <c r="R320" s="9"/>
      <c r="S320" s="9"/>
      <c r="U320" s="367"/>
      <c r="AS320" s="9"/>
      <c r="AT320" s="9"/>
      <c r="AU320" s="426"/>
      <c r="AW320" s="9"/>
      <c r="AX320" s="470"/>
      <c r="AY320" s="467"/>
      <c r="BG320" s="373"/>
      <c r="BH320" s="373"/>
      <c r="BI320" s="9"/>
      <c r="BJ320" s="9"/>
      <c r="CJ320"/>
      <c r="CK320"/>
    </row>
    <row r="321" spans="1:89">
      <c r="A321" s="9">
        <v>1005</v>
      </c>
      <c r="B321" s="9">
        <v>4.3981591956179393</v>
      </c>
      <c r="C321" s="9">
        <v>292</v>
      </c>
      <c r="D321" s="9">
        <v>5.6</v>
      </c>
      <c r="E321" s="9">
        <v>2.4</v>
      </c>
      <c r="F321" s="9">
        <v>384.81</v>
      </c>
      <c r="G321" s="9">
        <v>0</v>
      </c>
      <c r="H321" s="9">
        <v>0</v>
      </c>
      <c r="I321" s="9">
        <v>5.4</v>
      </c>
      <c r="J321" s="9">
        <v>79</v>
      </c>
      <c r="K321" s="158">
        <v>0.21666666666666701</v>
      </c>
      <c r="L321" s="9"/>
      <c r="M321" s="9"/>
      <c r="N321" s="9"/>
      <c r="O321" s="9"/>
      <c r="P321" s="278" t="str">
        <f t="shared" si="12"/>
        <v/>
      </c>
      <c r="Q321" s="276" t="str">
        <f t="shared" si="11"/>
        <v/>
      </c>
      <c r="R321" s="9"/>
      <c r="S321" s="9"/>
      <c r="U321" s="367"/>
      <c r="AS321" s="9"/>
      <c r="AT321" s="9"/>
      <c r="AU321" s="426"/>
      <c r="AW321" s="9"/>
      <c r="AX321" s="470"/>
      <c r="AY321" s="467"/>
      <c r="BG321" s="373"/>
      <c r="BH321" s="373"/>
      <c r="BI321" s="9"/>
      <c r="BJ321" s="9"/>
      <c r="CJ321"/>
      <c r="CK321"/>
    </row>
    <row r="322" spans="1:89">
      <c r="A322" s="9">
        <v>1005</v>
      </c>
      <c r="B322" s="9">
        <v>4.5414679450881668</v>
      </c>
      <c r="C322" s="9">
        <v>337</v>
      </c>
      <c r="D322" s="9">
        <v>5.2</v>
      </c>
      <c r="E322" s="9">
        <v>3.6</v>
      </c>
      <c r="F322" s="9">
        <v>384.81</v>
      </c>
      <c r="G322" s="9">
        <v>0</v>
      </c>
      <c r="H322" s="9">
        <v>0</v>
      </c>
      <c r="I322" s="9">
        <v>5.4</v>
      </c>
      <c r="J322" s="9">
        <v>79</v>
      </c>
      <c r="K322" s="158">
        <v>0.21736111111111101</v>
      </c>
      <c r="L322" s="9"/>
      <c r="M322" s="9"/>
      <c r="N322" s="9"/>
      <c r="O322" s="9"/>
      <c r="P322" s="278" t="str">
        <f t="shared" si="12"/>
        <v/>
      </c>
      <c r="Q322" s="276" t="str">
        <f t="shared" si="11"/>
        <v/>
      </c>
      <c r="R322" s="9"/>
      <c r="S322" s="9"/>
      <c r="U322" s="367"/>
      <c r="AS322" s="9"/>
      <c r="AT322" s="9"/>
      <c r="AU322" s="426"/>
      <c r="AW322" s="9"/>
      <c r="AX322" s="470"/>
      <c r="AY322" s="467"/>
      <c r="BG322" s="373"/>
      <c r="BH322" s="373"/>
      <c r="BI322" s="9"/>
      <c r="BJ322" s="9"/>
      <c r="CJ322"/>
      <c r="CK322"/>
    </row>
    <row r="323" spans="1:89">
      <c r="A323" s="9">
        <v>1005</v>
      </c>
      <c r="B323" s="9">
        <v>4.0145456012805312</v>
      </c>
      <c r="C323" s="9">
        <v>337</v>
      </c>
      <c r="D323" s="9">
        <v>6.8</v>
      </c>
      <c r="E323" s="9">
        <v>6</v>
      </c>
      <c r="F323" s="9">
        <v>384.81</v>
      </c>
      <c r="G323" s="9">
        <v>0</v>
      </c>
      <c r="H323" s="9">
        <v>0</v>
      </c>
      <c r="I323" s="9">
        <v>5.4</v>
      </c>
      <c r="J323" s="9">
        <v>79</v>
      </c>
      <c r="K323" s="158">
        <v>0.218055555555556</v>
      </c>
      <c r="L323" s="9"/>
      <c r="M323" s="9"/>
      <c r="N323" s="9"/>
      <c r="O323" s="9"/>
      <c r="P323" s="278" t="str">
        <f t="shared" si="12"/>
        <v/>
      </c>
      <c r="Q323" s="276" t="str">
        <f t="shared" si="11"/>
        <v/>
      </c>
      <c r="R323" s="9"/>
      <c r="S323" s="9"/>
      <c r="U323" s="367"/>
      <c r="AS323" s="9"/>
      <c r="AT323" s="9"/>
      <c r="AU323" s="426"/>
      <c r="AW323" s="9"/>
      <c r="AX323" s="470"/>
      <c r="AY323" s="467"/>
      <c r="BG323" s="373"/>
      <c r="BH323" s="373"/>
      <c r="BI323" s="9"/>
      <c r="BJ323" s="9"/>
      <c r="CJ323"/>
      <c r="CK323"/>
    </row>
    <row r="324" spans="1:89">
      <c r="A324" s="9">
        <v>1005</v>
      </c>
      <c r="B324" s="9">
        <v>4.263205901207705</v>
      </c>
      <c r="C324" s="9">
        <v>337</v>
      </c>
      <c r="D324" s="9">
        <v>6</v>
      </c>
      <c r="E324" s="9">
        <v>6</v>
      </c>
      <c r="F324" s="9">
        <v>384.81</v>
      </c>
      <c r="G324" s="9">
        <v>0</v>
      </c>
      <c r="H324" s="9">
        <v>0</v>
      </c>
      <c r="I324" s="9">
        <v>5.4</v>
      </c>
      <c r="J324" s="9">
        <v>79</v>
      </c>
      <c r="K324" s="158">
        <v>0.21875</v>
      </c>
      <c r="L324" s="9"/>
      <c r="M324" s="9"/>
      <c r="N324" s="9"/>
      <c r="O324" s="9"/>
      <c r="P324" s="278" t="str">
        <f t="shared" si="12"/>
        <v/>
      </c>
      <c r="Q324" s="276" t="str">
        <f t="shared" si="11"/>
        <v/>
      </c>
      <c r="R324" s="9"/>
      <c r="S324" s="9"/>
      <c r="U324" s="367"/>
      <c r="AS324" s="9"/>
      <c r="AT324" s="9"/>
      <c r="AU324" s="426"/>
      <c r="AW324" s="9"/>
      <c r="AX324" s="470"/>
      <c r="AY324" s="467"/>
      <c r="BG324" s="373"/>
      <c r="BH324" s="373"/>
      <c r="BI324" s="9"/>
      <c r="BJ324" s="9"/>
      <c r="CJ324"/>
      <c r="CK324"/>
    </row>
    <row r="325" spans="1:89">
      <c r="A325" s="9">
        <v>1005</v>
      </c>
      <c r="B325" s="9">
        <v>4.3781696981951139</v>
      </c>
      <c r="C325" s="9">
        <v>337</v>
      </c>
      <c r="D325" s="9">
        <v>6</v>
      </c>
      <c r="E325" s="9">
        <v>5.6</v>
      </c>
      <c r="F325" s="9">
        <v>384.81</v>
      </c>
      <c r="G325" s="9">
        <v>0</v>
      </c>
      <c r="H325" s="9">
        <v>0</v>
      </c>
      <c r="I325" s="9">
        <v>5.5</v>
      </c>
      <c r="J325" s="9">
        <v>79</v>
      </c>
      <c r="K325" s="158">
        <v>0.219444444444444</v>
      </c>
      <c r="L325" s="9"/>
      <c r="M325" s="9"/>
      <c r="N325" s="9"/>
      <c r="O325" s="9"/>
      <c r="P325" s="278" t="str">
        <f t="shared" si="12"/>
        <v/>
      </c>
      <c r="Q325" s="276" t="str">
        <f t="shared" si="11"/>
        <v/>
      </c>
      <c r="R325" s="9"/>
      <c r="S325" s="9"/>
      <c r="U325" s="367"/>
      <c r="AS325" s="9"/>
      <c r="AT325" s="9"/>
      <c r="AU325" s="426"/>
      <c r="AW325" s="9"/>
      <c r="AX325" s="470"/>
      <c r="AY325" s="467"/>
      <c r="BG325" s="373"/>
      <c r="BH325" s="373"/>
      <c r="BI325" s="9"/>
      <c r="BJ325" s="9"/>
      <c r="CJ325"/>
      <c r="CK325"/>
    </row>
    <row r="326" spans="1:89">
      <c r="A326" s="9">
        <v>1005</v>
      </c>
      <c r="B326" s="9">
        <v>3.4222148328689261</v>
      </c>
      <c r="C326" s="9">
        <v>337</v>
      </c>
      <c r="D326" s="9">
        <v>9.6</v>
      </c>
      <c r="E326" s="9">
        <v>7.2</v>
      </c>
      <c r="F326" s="9">
        <v>384.81</v>
      </c>
      <c r="G326" s="9">
        <v>0</v>
      </c>
      <c r="H326" s="9">
        <v>0</v>
      </c>
      <c r="I326" s="9">
        <v>5.5</v>
      </c>
      <c r="J326" s="9">
        <v>79</v>
      </c>
      <c r="K326" s="158">
        <v>0.22013888888888899</v>
      </c>
      <c r="L326" s="9"/>
      <c r="M326" s="9"/>
      <c r="N326" s="9"/>
      <c r="O326" s="9"/>
      <c r="P326" s="278" t="str">
        <f t="shared" si="12"/>
        <v/>
      </c>
      <c r="Q326" s="276" t="str">
        <f t="shared" si="11"/>
        <v/>
      </c>
      <c r="R326" s="9"/>
      <c r="S326" s="9"/>
      <c r="U326" s="367"/>
      <c r="AS326" s="9"/>
      <c r="AT326" s="9"/>
      <c r="AU326" s="426"/>
      <c r="AW326" s="9"/>
      <c r="AX326" s="470"/>
      <c r="AY326" s="467"/>
      <c r="BG326" s="373"/>
      <c r="BH326" s="373"/>
      <c r="BI326" s="9"/>
      <c r="BJ326" s="9"/>
      <c r="CJ326"/>
      <c r="CK326"/>
    </row>
    <row r="327" spans="1:89">
      <c r="A327" s="9">
        <v>1005</v>
      </c>
      <c r="B327" s="9">
        <v>4.6552362485671566</v>
      </c>
      <c r="C327" s="9">
        <v>337</v>
      </c>
      <c r="D327" s="9">
        <v>5.2</v>
      </c>
      <c r="E327" s="9">
        <v>6</v>
      </c>
      <c r="F327" s="9">
        <v>384.81</v>
      </c>
      <c r="G327" s="9">
        <v>0</v>
      </c>
      <c r="H327" s="9">
        <v>0</v>
      </c>
      <c r="I327" s="9">
        <v>5.5</v>
      </c>
      <c r="J327" s="9">
        <v>79</v>
      </c>
      <c r="K327" s="158">
        <v>0.22083333333333299</v>
      </c>
      <c r="L327" s="9"/>
      <c r="M327" s="9"/>
      <c r="N327" s="9"/>
      <c r="O327" s="9"/>
      <c r="P327" s="278" t="str">
        <f t="shared" si="12"/>
        <v/>
      </c>
      <c r="Q327" s="276" t="str">
        <f t="shared" si="11"/>
        <v/>
      </c>
      <c r="R327" s="9"/>
      <c r="S327" s="9"/>
      <c r="U327" s="367"/>
      <c r="AS327" s="9"/>
      <c r="AT327" s="9"/>
      <c r="AU327" s="426"/>
      <c r="AW327" s="9"/>
      <c r="AX327" s="470"/>
      <c r="AY327" s="467"/>
      <c r="BG327" s="373"/>
      <c r="BH327" s="373"/>
      <c r="BI327" s="9"/>
      <c r="BJ327" s="9"/>
      <c r="CJ327"/>
      <c r="CK327"/>
    </row>
    <row r="328" spans="1:89">
      <c r="A328" s="9">
        <v>1005</v>
      </c>
      <c r="B328" s="9">
        <v>4.7517800000000001</v>
      </c>
      <c r="C328" s="9">
        <v>337</v>
      </c>
      <c r="D328" s="9">
        <v>4.4000000000000004</v>
      </c>
      <c r="E328" s="9">
        <v>4</v>
      </c>
      <c r="F328" s="9">
        <v>384.81</v>
      </c>
      <c r="G328" s="9">
        <v>0</v>
      </c>
      <c r="H328" s="9">
        <v>0</v>
      </c>
      <c r="I328" s="9">
        <v>5.5</v>
      </c>
      <c r="J328" s="9">
        <v>79</v>
      </c>
      <c r="K328" s="158">
        <v>0.22152777777777799</v>
      </c>
      <c r="L328" s="9"/>
      <c r="M328" s="9"/>
      <c r="N328" s="9"/>
      <c r="O328" s="9"/>
      <c r="P328" s="278" t="str">
        <f t="shared" si="12"/>
        <v/>
      </c>
      <c r="Q328" s="276" t="str">
        <f t="shared" si="11"/>
        <v/>
      </c>
      <c r="R328" s="9"/>
      <c r="S328" s="9"/>
      <c r="U328" s="367"/>
      <c r="AS328" s="9"/>
      <c r="AT328" s="9"/>
      <c r="AU328" s="426"/>
      <c r="AW328" s="9"/>
      <c r="AX328" s="470"/>
      <c r="AY328" s="467"/>
      <c r="BG328" s="373"/>
      <c r="BH328" s="373"/>
      <c r="BI328" s="9"/>
      <c r="BJ328" s="9"/>
      <c r="CJ328"/>
      <c r="CK328"/>
    </row>
    <row r="329" spans="1:89">
      <c r="A329" s="9">
        <v>1005</v>
      </c>
      <c r="B329" s="9">
        <v>4.5125431945662147</v>
      </c>
      <c r="C329" s="9">
        <v>337</v>
      </c>
      <c r="D329" s="9">
        <v>5.6</v>
      </c>
      <c r="E329" s="9">
        <v>5.2</v>
      </c>
      <c r="F329" s="9">
        <v>384.81</v>
      </c>
      <c r="G329" s="9">
        <v>0</v>
      </c>
      <c r="H329" s="9">
        <v>0</v>
      </c>
      <c r="I329" s="9">
        <v>5.5</v>
      </c>
      <c r="J329" s="9">
        <v>79</v>
      </c>
      <c r="K329" s="158">
        <v>0.22222222222222199</v>
      </c>
      <c r="L329" s="9"/>
      <c r="M329" s="9"/>
      <c r="N329" s="9"/>
      <c r="O329" s="9"/>
      <c r="P329" s="278" t="str">
        <f t="shared" si="12"/>
        <v/>
      </c>
      <c r="Q329" s="276" t="str">
        <f t="shared" si="11"/>
        <v/>
      </c>
      <c r="R329" s="9"/>
      <c r="S329" s="9"/>
      <c r="U329" s="367"/>
      <c r="AS329" s="9"/>
      <c r="AT329" s="9"/>
      <c r="AU329" s="426"/>
      <c r="AW329" s="9"/>
      <c r="AX329" s="470"/>
      <c r="AY329" s="467"/>
      <c r="BG329" s="373"/>
      <c r="BH329" s="373"/>
      <c r="BI329" s="9"/>
      <c r="BJ329" s="9"/>
      <c r="CJ329"/>
      <c r="CK329"/>
    </row>
    <row r="330" spans="1:89">
      <c r="A330" s="9">
        <v>1005</v>
      </c>
      <c r="B330" s="9">
        <v>3.6046547687221775</v>
      </c>
      <c r="C330" s="9">
        <v>315</v>
      </c>
      <c r="D330" s="9">
        <v>8.8000000000000007</v>
      </c>
      <c r="E330" s="9">
        <v>7.2</v>
      </c>
      <c r="F330" s="9">
        <v>384.81</v>
      </c>
      <c r="G330" s="9">
        <v>0</v>
      </c>
      <c r="H330" s="9">
        <v>0</v>
      </c>
      <c r="I330" s="9">
        <v>5.5</v>
      </c>
      <c r="J330" s="9">
        <v>79</v>
      </c>
      <c r="K330" s="158">
        <v>0.22291666666666701</v>
      </c>
      <c r="L330" s="9"/>
      <c r="M330" s="9"/>
      <c r="N330" s="9"/>
      <c r="O330" s="9"/>
      <c r="P330" s="278" t="str">
        <f t="shared" si="12"/>
        <v/>
      </c>
      <c r="Q330" s="276" t="str">
        <f t="shared" si="11"/>
        <v/>
      </c>
      <c r="R330" s="9"/>
      <c r="S330" s="9"/>
      <c r="U330" s="367"/>
      <c r="AS330" s="9"/>
      <c r="AT330" s="9"/>
      <c r="AU330" s="426"/>
      <c r="AW330" s="9"/>
      <c r="AX330" s="470"/>
      <c r="AY330" s="467"/>
      <c r="BG330" s="373"/>
      <c r="BH330" s="373"/>
      <c r="BI330" s="9"/>
      <c r="BJ330" s="9"/>
      <c r="CJ330"/>
      <c r="CK330"/>
    </row>
    <row r="331" spans="1:89">
      <c r="A331" s="9">
        <v>1005</v>
      </c>
      <c r="B331" s="9">
        <v>3.8016017639895381</v>
      </c>
      <c r="C331" s="9">
        <v>315</v>
      </c>
      <c r="D331" s="9">
        <v>8</v>
      </c>
      <c r="E331" s="9">
        <v>7.6</v>
      </c>
      <c r="F331" s="9">
        <v>384.81</v>
      </c>
      <c r="G331" s="9">
        <v>0</v>
      </c>
      <c r="H331" s="9">
        <v>0</v>
      </c>
      <c r="I331" s="9">
        <v>5.5</v>
      </c>
      <c r="J331" s="9">
        <v>79</v>
      </c>
      <c r="K331" s="158">
        <v>0.22361111111111101</v>
      </c>
      <c r="L331" s="9"/>
      <c r="M331" s="9"/>
      <c r="N331" s="9"/>
      <c r="O331" s="9"/>
      <c r="P331" s="278" t="str">
        <f t="shared" si="12"/>
        <v/>
      </c>
      <c r="Q331" s="276" t="str">
        <f t="shared" ref="Q331:Q394" si="13">IF(H331&gt;0,60,"")</f>
        <v/>
      </c>
      <c r="R331" s="9"/>
      <c r="S331" s="9"/>
      <c r="U331" s="367"/>
      <c r="AS331" s="9"/>
      <c r="AT331" s="9"/>
      <c r="AU331" s="426"/>
      <c r="AW331" s="9"/>
      <c r="AX331" s="470"/>
      <c r="AY331" s="467"/>
      <c r="BG331" s="373"/>
      <c r="BH331" s="373"/>
      <c r="BI331" s="9"/>
      <c r="BJ331" s="9"/>
      <c r="CJ331"/>
      <c r="CK331"/>
    </row>
    <row r="332" spans="1:89">
      <c r="A332" s="9">
        <v>1005</v>
      </c>
      <c r="B332" s="9">
        <v>4.7517800000000001</v>
      </c>
      <c r="C332" s="9">
        <v>315</v>
      </c>
      <c r="D332" s="9">
        <v>4.4000000000000004</v>
      </c>
      <c r="E332" s="9">
        <v>4.8</v>
      </c>
      <c r="F332" s="9">
        <v>384.81</v>
      </c>
      <c r="G332" s="9">
        <v>0</v>
      </c>
      <c r="H332" s="9">
        <v>0</v>
      </c>
      <c r="I332" s="9">
        <v>5.5</v>
      </c>
      <c r="J332" s="9">
        <v>79</v>
      </c>
      <c r="K332" s="158">
        <v>0.22430555555555601</v>
      </c>
      <c r="L332" s="9"/>
      <c r="M332" s="9"/>
      <c r="N332" s="9"/>
      <c r="O332" s="9"/>
      <c r="P332" s="278" t="str">
        <f t="shared" si="12"/>
        <v/>
      </c>
      <c r="Q332" s="276" t="str">
        <f t="shared" si="13"/>
        <v/>
      </c>
      <c r="R332" s="9"/>
      <c r="S332" s="9"/>
      <c r="U332" s="367"/>
      <c r="AS332" s="9"/>
      <c r="AT332" s="9"/>
      <c r="AU332" s="426"/>
      <c r="AW332" s="9"/>
      <c r="AX332" s="470"/>
      <c r="AY332" s="467"/>
      <c r="BG332" s="373"/>
      <c r="BH332" s="373"/>
      <c r="BI332" s="9"/>
      <c r="BJ332" s="9"/>
      <c r="CJ332"/>
      <c r="CK332"/>
    </row>
    <row r="333" spans="1:89">
      <c r="A333" s="9">
        <v>1005</v>
      </c>
      <c r="B333" s="9">
        <v>4.4931334951825246</v>
      </c>
      <c r="C333" s="9">
        <v>315</v>
      </c>
      <c r="D333" s="9">
        <v>6</v>
      </c>
      <c r="E333" s="9">
        <v>4.4000000000000004</v>
      </c>
      <c r="F333" s="9">
        <v>384.81</v>
      </c>
      <c r="G333" s="9">
        <v>0</v>
      </c>
      <c r="H333" s="9">
        <v>0</v>
      </c>
      <c r="I333" s="9">
        <v>5.6</v>
      </c>
      <c r="J333" s="9">
        <v>79</v>
      </c>
      <c r="K333" s="158">
        <v>0.22500000000000001</v>
      </c>
      <c r="L333" s="9"/>
      <c r="M333" s="9"/>
      <c r="N333" s="9"/>
      <c r="O333" s="9"/>
      <c r="P333" s="278" t="str">
        <f t="shared" ref="P333:P396" si="14">IF(D333&lt;2,60,"")</f>
        <v/>
      </c>
      <c r="Q333" s="276" t="str">
        <f t="shared" si="13"/>
        <v/>
      </c>
      <c r="R333" s="9"/>
      <c r="S333" s="9"/>
      <c r="U333" s="367"/>
      <c r="AS333" s="9"/>
      <c r="AT333" s="9"/>
      <c r="AU333" s="426"/>
      <c r="AW333" s="9"/>
      <c r="AX333" s="470"/>
      <c r="AY333" s="467"/>
      <c r="BG333" s="373"/>
      <c r="BH333" s="373"/>
      <c r="BI333" s="9"/>
      <c r="BJ333" s="9"/>
      <c r="CJ333"/>
      <c r="CK333"/>
    </row>
    <row r="334" spans="1:89">
      <c r="A334" s="9">
        <v>1005</v>
      </c>
      <c r="B334" s="9">
        <v>4.8636159999999995</v>
      </c>
      <c r="C334" s="9">
        <v>337</v>
      </c>
      <c r="D334" s="9">
        <v>4.4000000000000004</v>
      </c>
      <c r="E334" s="9">
        <v>4.4000000000000004</v>
      </c>
      <c r="F334" s="9">
        <v>384.81</v>
      </c>
      <c r="G334" s="9">
        <v>0</v>
      </c>
      <c r="H334" s="9">
        <v>0</v>
      </c>
      <c r="I334" s="9">
        <v>5.6</v>
      </c>
      <c r="J334" s="9">
        <v>79</v>
      </c>
      <c r="K334" s="158">
        <v>0.225694444444444</v>
      </c>
      <c r="L334" s="9"/>
      <c r="M334" s="9"/>
      <c r="N334" s="9"/>
      <c r="O334" s="9"/>
      <c r="P334" s="278" t="str">
        <f t="shared" si="14"/>
        <v/>
      </c>
      <c r="Q334" s="276" t="str">
        <f t="shared" si="13"/>
        <v/>
      </c>
      <c r="R334" s="9"/>
      <c r="S334" s="9"/>
      <c r="U334" s="367"/>
      <c r="AS334" s="9"/>
      <c r="AT334" s="9"/>
      <c r="AU334" s="426"/>
      <c r="AW334" s="9"/>
      <c r="AX334" s="470"/>
      <c r="AY334" s="467"/>
      <c r="BG334" s="373"/>
      <c r="BH334" s="373"/>
      <c r="BI334" s="9"/>
      <c r="BJ334" s="9"/>
      <c r="CJ334"/>
      <c r="CK334"/>
    </row>
    <row r="335" spans="1:89">
      <c r="A335" s="9">
        <v>1005</v>
      </c>
      <c r="B335" s="9">
        <v>5.6</v>
      </c>
      <c r="C335" s="9">
        <v>337</v>
      </c>
      <c r="D335" s="9">
        <v>0</v>
      </c>
      <c r="E335" s="9">
        <v>2</v>
      </c>
      <c r="F335" s="9">
        <v>384.81</v>
      </c>
      <c r="G335" s="9">
        <v>0</v>
      </c>
      <c r="H335" s="9">
        <v>0</v>
      </c>
      <c r="I335" s="9">
        <v>5.6</v>
      </c>
      <c r="J335" s="9">
        <v>79</v>
      </c>
      <c r="K335" s="158">
        <v>0.226388888888889</v>
      </c>
      <c r="L335" s="9"/>
      <c r="M335" s="9"/>
      <c r="N335" s="9"/>
      <c r="O335" s="9"/>
      <c r="P335" s="278">
        <f t="shared" si="14"/>
        <v>60</v>
      </c>
      <c r="Q335" s="276" t="str">
        <f t="shared" si="13"/>
        <v/>
      </c>
      <c r="R335" s="9"/>
      <c r="S335" s="9"/>
      <c r="U335" s="367"/>
      <c r="AS335" s="9"/>
      <c r="AT335" s="9"/>
      <c r="AU335" s="426"/>
      <c r="AW335" s="9"/>
      <c r="AX335" s="470"/>
      <c r="AY335" s="467"/>
      <c r="BG335" s="373"/>
      <c r="BH335" s="373"/>
      <c r="BI335" s="9"/>
      <c r="BJ335" s="9"/>
      <c r="CJ335"/>
      <c r="CK335"/>
    </row>
    <row r="336" spans="1:89">
      <c r="A336" s="9">
        <v>1005</v>
      </c>
      <c r="B336" s="9">
        <v>5.131392</v>
      </c>
      <c r="C336" s="9">
        <v>337</v>
      </c>
      <c r="D336" s="9">
        <v>2.8</v>
      </c>
      <c r="E336" s="9">
        <v>2.4</v>
      </c>
      <c r="F336" s="9">
        <v>384.81</v>
      </c>
      <c r="G336" s="9">
        <v>0</v>
      </c>
      <c r="H336" s="9">
        <v>0</v>
      </c>
      <c r="I336" s="9">
        <v>5.6</v>
      </c>
      <c r="J336" s="9">
        <v>79</v>
      </c>
      <c r="K336" s="158">
        <v>0.227083333333333</v>
      </c>
      <c r="L336" s="9"/>
      <c r="M336" s="9"/>
      <c r="N336" s="9"/>
      <c r="O336" s="9"/>
      <c r="P336" s="278" t="str">
        <f t="shared" si="14"/>
        <v/>
      </c>
      <c r="Q336" s="276" t="str">
        <f t="shared" si="13"/>
        <v/>
      </c>
      <c r="R336" s="9"/>
      <c r="S336" s="9"/>
      <c r="U336" s="367"/>
      <c r="AS336" s="9"/>
      <c r="AT336" s="9"/>
      <c r="AU336" s="426"/>
      <c r="AW336" s="9"/>
      <c r="AX336" s="470"/>
      <c r="AY336" s="467"/>
      <c r="BG336" s="373"/>
      <c r="BH336" s="373"/>
      <c r="BI336" s="9"/>
      <c r="BJ336" s="9"/>
      <c r="CJ336"/>
      <c r="CK336"/>
    </row>
    <row r="337" spans="1:89">
      <c r="A337" s="9">
        <v>1005</v>
      </c>
      <c r="B337" s="9">
        <v>5.131392</v>
      </c>
      <c r="C337" s="9">
        <v>337</v>
      </c>
      <c r="D337" s="9">
        <v>2.8</v>
      </c>
      <c r="E337" s="9">
        <v>2.4</v>
      </c>
      <c r="F337" s="9">
        <v>384.81</v>
      </c>
      <c r="G337" s="9">
        <v>0</v>
      </c>
      <c r="H337" s="9">
        <v>0</v>
      </c>
      <c r="I337" s="9">
        <v>5.6</v>
      </c>
      <c r="J337" s="9">
        <v>79</v>
      </c>
      <c r="K337" s="158">
        <v>0.227777777777778</v>
      </c>
      <c r="L337" s="9"/>
      <c r="M337" s="9"/>
      <c r="N337" s="9"/>
      <c r="O337" s="9"/>
      <c r="P337" s="278" t="str">
        <f t="shared" si="14"/>
        <v/>
      </c>
      <c r="Q337" s="276" t="str">
        <f t="shared" si="13"/>
        <v/>
      </c>
      <c r="R337" s="9"/>
      <c r="S337" s="9"/>
      <c r="U337" s="367"/>
      <c r="AS337" s="9"/>
      <c r="AT337" s="9"/>
      <c r="AU337" s="426"/>
      <c r="AW337" s="9"/>
      <c r="AX337" s="470"/>
      <c r="AY337" s="467"/>
      <c r="BG337" s="373"/>
      <c r="BH337" s="373"/>
      <c r="BI337" s="9"/>
      <c r="BJ337" s="9"/>
      <c r="CJ337"/>
      <c r="CK337"/>
    </row>
    <row r="338" spans="1:89">
      <c r="A338" s="9">
        <v>1005</v>
      </c>
      <c r="B338" s="9">
        <v>5.1983359999999994</v>
      </c>
      <c r="C338" s="9">
        <v>315</v>
      </c>
      <c r="D338" s="9">
        <v>2.4</v>
      </c>
      <c r="E338" s="9">
        <v>1.6</v>
      </c>
      <c r="F338" s="9">
        <v>384.81</v>
      </c>
      <c r="G338" s="9">
        <v>0</v>
      </c>
      <c r="H338" s="9">
        <v>0</v>
      </c>
      <c r="I338" s="9">
        <v>5.6</v>
      </c>
      <c r="J338" s="9">
        <v>79</v>
      </c>
      <c r="K338" s="158">
        <v>0.22847222222222199</v>
      </c>
      <c r="L338" s="9"/>
      <c r="M338" s="9"/>
      <c r="N338" s="9"/>
      <c r="O338" s="9"/>
      <c r="P338" s="278" t="str">
        <f t="shared" si="14"/>
        <v/>
      </c>
      <c r="Q338" s="276" t="str">
        <f t="shared" si="13"/>
        <v/>
      </c>
      <c r="R338" s="9"/>
      <c r="S338" s="9"/>
      <c r="U338" s="367"/>
      <c r="AS338" s="9"/>
      <c r="AT338" s="9"/>
      <c r="AU338" s="426"/>
      <c r="AW338" s="9"/>
      <c r="AX338" s="470"/>
      <c r="AY338" s="467"/>
      <c r="BG338" s="373"/>
      <c r="BH338" s="373"/>
      <c r="BI338" s="9"/>
      <c r="BJ338" s="9"/>
      <c r="CJ338"/>
      <c r="CK338"/>
    </row>
    <row r="339" spans="1:89">
      <c r="A339" s="9">
        <v>1005</v>
      </c>
      <c r="B339" s="9">
        <v>4.62692719351449</v>
      </c>
      <c r="C339" s="9">
        <v>292</v>
      </c>
      <c r="D339" s="9">
        <v>5.6</v>
      </c>
      <c r="E339" s="9">
        <v>5.6</v>
      </c>
      <c r="F339" s="9">
        <v>384.81</v>
      </c>
      <c r="G339" s="9">
        <v>0</v>
      </c>
      <c r="H339" s="9">
        <v>0</v>
      </c>
      <c r="I339" s="9">
        <v>5.6</v>
      </c>
      <c r="J339" s="9">
        <v>79</v>
      </c>
      <c r="K339" s="158">
        <v>0.22916666666666699</v>
      </c>
      <c r="L339" s="9"/>
      <c r="M339" s="9"/>
      <c r="N339" s="9"/>
      <c r="O339" s="9"/>
      <c r="P339" s="278" t="str">
        <f t="shared" si="14"/>
        <v/>
      </c>
      <c r="Q339" s="276" t="str">
        <f t="shared" si="13"/>
        <v/>
      </c>
      <c r="R339" s="9"/>
      <c r="S339" s="9"/>
      <c r="U339" s="367"/>
      <c r="AS339" s="9"/>
      <c r="AT339" s="9"/>
      <c r="AU339" s="426"/>
      <c r="AW339" s="9"/>
      <c r="AX339" s="470"/>
      <c r="AY339" s="467"/>
      <c r="BG339" s="373"/>
      <c r="BH339" s="373"/>
      <c r="BI339" s="9"/>
      <c r="BJ339" s="9"/>
      <c r="CJ339"/>
      <c r="CK339"/>
    </row>
    <row r="340" spans="1:89">
      <c r="A340" s="9">
        <v>1005</v>
      </c>
      <c r="B340" s="9">
        <v>4.7517800000000001</v>
      </c>
      <c r="C340" s="9">
        <v>315</v>
      </c>
      <c r="D340" s="9">
        <v>4.4000000000000004</v>
      </c>
      <c r="E340" s="9">
        <v>6</v>
      </c>
      <c r="F340" s="9">
        <v>384.81</v>
      </c>
      <c r="G340" s="9">
        <v>0</v>
      </c>
      <c r="H340" s="9">
        <v>0</v>
      </c>
      <c r="I340" s="9">
        <v>5.5</v>
      </c>
      <c r="J340" s="9">
        <v>79</v>
      </c>
      <c r="K340" s="158">
        <v>0.22986111111111099</v>
      </c>
      <c r="L340" s="9"/>
      <c r="M340" s="9"/>
      <c r="N340" s="9"/>
      <c r="O340" s="9"/>
      <c r="P340" s="278" t="str">
        <f t="shared" si="14"/>
        <v/>
      </c>
      <c r="Q340" s="276" t="str">
        <f t="shared" si="13"/>
        <v/>
      </c>
      <c r="R340" s="9"/>
      <c r="S340" s="9"/>
      <c r="U340" s="367"/>
      <c r="AS340" s="9"/>
      <c r="AT340" s="9"/>
      <c r="AU340" s="426"/>
      <c r="AW340" s="9"/>
      <c r="AX340" s="470"/>
      <c r="AY340" s="467"/>
      <c r="BG340" s="373"/>
      <c r="BH340" s="373"/>
      <c r="BI340" s="9"/>
      <c r="BJ340" s="9"/>
      <c r="CJ340"/>
      <c r="CK340"/>
    </row>
    <row r="341" spans="1:89">
      <c r="A341" s="9">
        <v>1005</v>
      </c>
      <c r="B341" s="9">
        <v>5.5</v>
      </c>
      <c r="C341" s="9">
        <v>315</v>
      </c>
      <c r="D341" s="9">
        <v>0</v>
      </c>
      <c r="E341" s="9">
        <v>0.8</v>
      </c>
      <c r="F341" s="9">
        <v>384.81</v>
      </c>
      <c r="G341" s="9">
        <v>0</v>
      </c>
      <c r="H341" s="9">
        <v>0</v>
      </c>
      <c r="I341" s="9">
        <v>5.5</v>
      </c>
      <c r="J341" s="9">
        <v>79</v>
      </c>
      <c r="K341" s="158">
        <v>0.23055555555555601</v>
      </c>
      <c r="L341" s="9"/>
      <c r="M341" s="9"/>
      <c r="N341" s="9"/>
      <c r="O341" s="9"/>
      <c r="P341" s="278">
        <f t="shared" si="14"/>
        <v>60</v>
      </c>
      <c r="Q341" s="276" t="str">
        <f t="shared" si="13"/>
        <v/>
      </c>
      <c r="R341" s="9"/>
      <c r="S341" s="9"/>
      <c r="U341" s="367"/>
      <c r="AS341" s="9"/>
      <c r="AT341" s="9"/>
      <c r="AU341" s="426"/>
      <c r="AW341" s="9"/>
      <c r="AX341" s="470"/>
      <c r="AY341" s="467"/>
      <c r="BG341" s="373"/>
      <c r="BH341" s="373"/>
      <c r="BI341" s="9"/>
      <c r="BJ341" s="9"/>
      <c r="CJ341"/>
      <c r="CK341"/>
    </row>
    <row r="342" spans="1:89">
      <c r="A342" s="9">
        <v>1005</v>
      </c>
      <c r="B342" s="9">
        <v>5.02386</v>
      </c>
      <c r="C342" s="9">
        <v>315</v>
      </c>
      <c r="D342" s="9">
        <v>2.8</v>
      </c>
      <c r="E342" s="9">
        <v>2.8</v>
      </c>
      <c r="F342" s="9">
        <v>384.81</v>
      </c>
      <c r="G342" s="9">
        <v>0</v>
      </c>
      <c r="H342" s="9">
        <v>0</v>
      </c>
      <c r="I342" s="9">
        <v>5.5</v>
      </c>
      <c r="J342" s="9">
        <v>79</v>
      </c>
      <c r="K342" s="158">
        <v>0.23125000000000001</v>
      </c>
      <c r="L342" s="9"/>
      <c r="M342" s="9"/>
      <c r="N342" s="9"/>
      <c r="O342" s="9"/>
      <c r="P342" s="278" t="str">
        <f t="shared" si="14"/>
        <v/>
      </c>
      <c r="Q342" s="276" t="str">
        <f t="shared" si="13"/>
        <v/>
      </c>
      <c r="R342" s="9"/>
      <c r="S342" s="9"/>
      <c r="U342" s="367"/>
      <c r="AS342" s="9"/>
      <c r="AT342" s="9"/>
      <c r="AU342" s="426"/>
      <c r="AW342" s="9"/>
      <c r="AX342" s="470"/>
      <c r="AY342" s="467"/>
      <c r="BG342" s="373"/>
      <c r="BH342" s="373"/>
      <c r="BI342" s="9"/>
      <c r="BJ342" s="9"/>
      <c r="CJ342"/>
      <c r="CK342"/>
    </row>
    <row r="343" spans="1:89">
      <c r="A343" s="9">
        <v>1005</v>
      </c>
      <c r="B343" s="9">
        <v>5.5</v>
      </c>
      <c r="C343" s="9">
        <v>315</v>
      </c>
      <c r="D343" s="9">
        <v>0</v>
      </c>
      <c r="E343" s="9">
        <v>0.4</v>
      </c>
      <c r="F343" s="9">
        <v>384.81</v>
      </c>
      <c r="G343" s="9">
        <v>0</v>
      </c>
      <c r="H343" s="9">
        <v>0</v>
      </c>
      <c r="I343" s="9">
        <v>5.5</v>
      </c>
      <c r="J343" s="9">
        <v>79</v>
      </c>
      <c r="K343" s="158">
        <v>0.23194444444444401</v>
      </c>
      <c r="L343" s="9"/>
      <c r="M343" s="9"/>
      <c r="N343" s="9"/>
      <c r="O343" s="9"/>
      <c r="P343" s="278">
        <f t="shared" si="14"/>
        <v>60</v>
      </c>
      <c r="Q343" s="276" t="str">
        <f t="shared" si="13"/>
        <v/>
      </c>
      <c r="R343" s="9"/>
      <c r="S343" s="9"/>
      <c r="U343" s="367"/>
      <c r="AS343" s="9"/>
      <c r="AT343" s="9"/>
      <c r="AU343" s="426"/>
      <c r="AW343" s="9"/>
      <c r="AX343" s="470"/>
      <c r="AY343" s="467"/>
      <c r="BG343" s="373"/>
      <c r="BH343" s="373"/>
      <c r="BI343" s="9"/>
      <c r="BJ343" s="9"/>
      <c r="CJ343"/>
      <c r="CK343"/>
    </row>
    <row r="344" spans="1:89">
      <c r="A344" s="9">
        <v>1005</v>
      </c>
      <c r="B344" s="9">
        <v>5.5</v>
      </c>
      <c r="C344" s="9">
        <v>315</v>
      </c>
      <c r="D344" s="9">
        <v>0</v>
      </c>
      <c r="E344" s="9">
        <v>0</v>
      </c>
      <c r="F344" s="9">
        <v>384.81</v>
      </c>
      <c r="G344" s="9">
        <v>0</v>
      </c>
      <c r="H344" s="9">
        <v>0</v>
      </c>
      <c r="I344" s="9">
        <v>5.5</v>
      </c>
      <c r="J344" s="9">
        <v>79</v>
      </c>
      <c r="K344" s="158">
        <v>0.23263888888888901</v>
      </c>
      <c r="L344" s="9"/>
      <c r="M344" s="9"/>
      <c r="N344" s="9"/>
      <c r="O344" s="9"/>
      <c r="P344" s="278">
        <f t="shared" si="14"/>
        <v>60</v>
      </c>
      <c r="Q344" s="276" t="str">
        <f t="shared" si="13"/>
        <v/>
      </c>
      <c r="R344" s="9"/>
      <c r="S344" s="9"/>
      <c r="U344" s="367"/>
      <c r="AS344" s="9"/>
      <c r="AT344" s="9"/>
      <c r="AU344" s="426"/>
      <c r="AW344" s="9"/>
      <c r="AX344" s="470"/>
      <c r="AY344" s="467"/>
      <c r="BG344" s="373"/>
      <c r="BH344" s="373"/>
      <c r="BI344" s="9"/>
      <c r="BJ344" s="9"/>
      <c r="CJ344"/>
      <c r="CK344"/>
    </row>
    <row r="345" spans="1:89">
      <c r="A345" s="9">
        <v>1005</v>
      </c>
      <c r="B345" s="9">
        <v>4.5125431945662147</v>
      </c>
      <c r="C345" s="9">
        <v>337</v>
      </c>
      <c r="D345" s="9">
        <v>5.6</v>
      </c>
      <c r="E345" s="9">
        <v>4</v>
      </c>
      <c r="F345" s="9">
        <v>384.81</v>
      </c>
      <c r="G345" s="9">
        <v>0</v>
      </c>
      <c r="H345" s="9">
        <v>0</v>
      </c>
      <c r="I345" s="9">
        <v>5.5</v>
      </c>
      <c r="J345" s="9">
        <v>79</v>
      </c>
      <c r="K345" s="158">
        <v>0.233333333333333</v>
      </c>
      <c r="L345" s="9"/>
      <c r="M345" s="9"/>
      <c r="N345" s="9"/>
      <c r="O345" s="9"/>
      <c r="P345" s="278" t="str">
        <f t="shared" si="14"/>
        <v/>
      </c>
      <c r="Q345" s="276" t="str">
        <f t="shared" si="13"/>
        <v/>
      </c>
      <c r="R345" s="9"/>
      <c r="S345" s="9"/>
      <c r="U345" s="367"/>
      <c r="AS345" s="9"/>
      <c r="AT345" s="9"/>
      <c r="AU345" s="426"/>
      <c r="AW345" s="9"/>
      <c r="AX345" s="470"/>
      <c r="AY345" s="467"/>
      <c r="BG345" s="373"/>
      <c r="BH345" s="373"/>
      <c r="BI345" s="9"/>
      <c r="BJ345" s="9"/>
      <c r="CJ345"/>
      <c r="CK345"/>
    </row>
    <row r="346" spans="1:89">
      <c r="A346" s="9">
        <v>1005</v>
      </c>
      <c r="B346" s="9">
        <v>5.5</v>
      </c>
      <c r="C346" s="9">
        <v>315</v>
      </c>
      <c r="D346" s="9">
        <v>0</v>
      </c>
      <c r="E346" s="9">
        <v>4.8</v>
      </c>
      <c r="F346" s="9">
        <v>384.81</v>
      </c>
      <c r="G346" s="9">
        <v>0</v>
      </c>
      <c r="H346" s="9">
        <v>0</v>
      </c>
      <c r="I346" s="9">
        <v>5.5</v>
      </c>
      <c r="J346" s="9">
        <v>79</v>
      </c>
      <c r="K346" s="158">
        <v>0.234027777777778</v>
      </c>
      <c r="L346" s="9"/>
      <c r="M346" s="9"/>
      <c r="N346" s="9"/>
      <c r="O346" s="9"/>
      <c r="P346" s="278">
        <f t="shared" si="14"/>
        <v>60</v>
      </c>
      <c r="Q346" s="276" t="str">
        <f t="shared" si="13"/>
        <v/>
      </c>
      <c r="R346" s="9"/>
      <c r="S346" s="9"/>
      <c r="U346" s="367"/>
      <c r="AS346" s="9"/>
      <c r="AT346" s="9"/>
      <c r="AU346" s="426"/>
      <c r="AW346" s="9"/>
      <c r="AX346" s="470"/>
      <c r="AY346" s="467"/>
      <c r="BG346" s="373"/>
      <c r="BH346" s="373"/>
      <c r="BI346" s="9"/>
      <c r="BJ346" s="9"/>
      <c r="CJ346"/>
      <c r="CK346"/>
    </row>
    <row r="347" spans="1:89">
      <c r="A347" s="9">
        <v>1005</v>
      </c>
      <c r="B347" s="9">
        <v>4.8878199999999996</v>
      </c>
      <c r="C347" s="9">
        <v>315</v>
      </c>
      <c r="D347" s="9">
        <v>3.6</v>
      </c>
      <c r="E347" s="9">
        <v>2.4</v>
      </c>
      <c r="F347" s="9">
        <v>384.81</v>
      </c>
      <c r="G347" s="9">
        <v>0</v>
      </c>
      <c r="H347" s="9">
        <v>0</v>
      </c>
      <c r="I347" s="9">
        <v>5.5</v>
      </c>
      <c r="J347" s="9">
        <v>79</v>
      </c>
      <c r="K347" s="158">
        <v>0.234722222222222</v>
      </c>
      <c r="L347" s="9"/>
      <c r="M347" s="9"/>
      <c r="N347" s="9"/>
      <c r="O347" s="9"/>
      <c r="P347" s="278" t="str">
        <f t="shared" si="14"/>
        <v/>
      </c>
      <c r="Q347" s="276" t="str">
        <f t="shared" si="13"/>
        <v/>
      </c>
      <c r="R347" s="9"/>
      <c r="S347" s="9"/>
      <c r="U347" s="367"/>
      <c r="AS347" s="9"/>
      <c r="AT347" s="9"/>
      <c r="AU347" s="426"/>
      <c r="AW347" s="9"/>
      <c r="AX347" s="470"/>
      <c r="AY347" s="467"/>
      <c r="BG347" s="373"/>
      <c r="BH347" s="373"/>
      <c r="BI347" s="9"/>
      <c r="BJ347" s="9"/>
      <c r="CJ347"/>
      <c r="CK347"/>
    </row>
    <row r="348" spans="1:89">
      <c r="A348" s="9">
        <v>1005</v>
      </c>
      <c r="B348" s="9">
        <v>4.7781359999999999</v>
      </c>
      <c r="C348" s="9">
        <v>315</v>
      </c>
      <c r="D348" s="9">
        <v>3.6</v>
      </c>
      <c r="E348" s="9">
        <v>2.4</v>
      </c>
      <c r="F348" s="9">
        <v>384.81</v>
      </c>
      <c r="G348" s="9">
        <v>0</v>
      </c>
      <c r="H348" s="9">
        <v>0</v>
      </c>
      <c r="I348" s="9">
        <v>5.4</v>
      </c>
      <c r="J348" s="9">
        <v>79</v>
      </c>
      <c r="K348" s="158">
        <v>0.235416666666667</v>
      </c>
      <c r="L348" s="9"/>
      <c r="M348" s="9"/>
      <c r="N348" s="9"/>
      <c r="O348" s="9"/>
      <c r="P348" s="278" t="str">
        <f t="shared" si="14"/>
        <v/>
      </c>
      <c r="Q348" s="276" t="str">
        <f t="shared" si="13"/>
        <v/>
      </c>
      <c r="R348" s="9"/>
      <c r="S348" s="9"/>
      <c r="U348" s="367"/>
      <c r="AS348" s="9"/>
      <c r="AT348" s="9"/>
      <c r="AU348" s="426"/>
      <c r="AW348" s="9"/>
      <c r="AX348" s="470"/>
      <c r="AY348" s="467"/>
      <c r="BG348" s="373"/>
      <c r="BH348" s="373"/>
      <c r="BI348" s="9"/>
      <c r="BJ348" s="9"/>
      <c r="CJ348"/>
      <c r="CK348"/>
    </row>
    <row r="349" spans="1:89">
      <c r="A349" s="9">
        <v>1005</v>
      </c>
      <c r="B349" s="9">
        <v>4.916328</v>
      </c>
      <c r="C349" s="9">
        <v>315</v>
      </c>
      <c r="D349" s="9">
        <v>2.8</v>
      </c>
      <c r="E349" s="9">
        <v>1.6</v>
      </c>
      <c r="F349" s="9">
        <v>384.81</v>
      </c>
      <c r="G349" s="9">
        <v>0</v>
      </c>
      <c r="H349" s="9">
        <v>0</v>
      </c>
      <c r="I349" s="9">
        <v>5.4</v>
      </c>
      <c r="J349" s="9">
        <v>79</v>
      </c>
      <c r="K349" s="158">
        <v>0.23611111111111099</v>
      </c>
      <c r="L349" s="9"/>
      <c r="M349" s="9"/>
      <c r="N349" s="9"/>
      <c r="O349" s="9"/>
      <c r="P349" s="278" t="str">
        <f t="shared" si="14"/>
        <v/>
      </c>
      <c r="Q349" s="276" t="str">
        <f t="shared" si="13"/>
        <v/>
      </c>
      <c r="R349" s="9"/>
      <c r="S349" s="9"/>
      <c r="U349" s="367"/>
      <c r="AS349" s="9"/>
      <c r="AT349" s="9"/>
      <c r="AU349" s="426"/>
      <c r="AW349" s="9"/>
      <c r="AX349" s="470"/>
      <c r="AY349" s="467"/>
      <c r="BG349" s="373"/>
      <c r="BH349" s="373"/>
      <c r="BI349" s="9"/>
      <c r="BJ349" s="9"/>
      <c r="CJ349"/>
      <c r="CK349"/>
    </row>
    <row r="350" spans="1:89">
      <c r="A350" s="9">
        <v>1005</v>
      </c>
      <c r="B350" s="9">
        <v>3.132306136376803</v>
      </c>
      <c r="C350" s="9">
        <v>337</v>
      </c>
      <c r="D350" s="9">
        <v>10.4</v>
      </c>
      <c r="E350" s="9">
        <v>5.6</v>
      </c>
      <c r="F350" s="9">
        <v>384.81</v>
      </c>
      <c r="G350" s="9">
        <v>0</v>
      </c>
      <c r="H350" s="9">
        <v>0</v>
      </c>
      <c r="I350" s="9">
        <v>5.4</v>
      </c>
      <c r="J350" s="9">
        <v>79</v>
      </c>
      <c r="K350" s="158">
        <v>0.23680555555555599</v>
      </c>
      <c r="L350" s="9"/>
      <c r="M350" s="9"/>
      <c r="N350" s="9"/>
      <c r="O350" s="9"/>
      <c r="P350" s="278" t="str">
        <f t="shared" si="14"/>
        <v/>
      </c>
      <c r="Q350" s="276" t="str">
        <f t="shared" si="13"/>
        <v/>
      </c>
      <c r="R350" s="9"/>
      <c r="S350" s="9"/>
      <c r="U350" s="367"/>
      <c r="AS350" s="9"/>
      <c r="AT350" s="9"/>
      <c r="AU350" s="426"/>
      <c r="AW350" s="9"/>
      <c r="AX350" s="470"/>
      <c r="AY350" s="467"/>
      <c r="BG350" s="373"/>
      <c r="BH350" s="373"/>
      <c r="BI350" s="9"/>
      <c r="BJ350" s="9"/>
      <c r="CJ350"/>
      <c r="CK350"/>
    </row>
    <row r="351" spans="1:89">
      <c r="A351" s="9">
        <v>1005</v>
      </c>
      <c r="B351" s="9">
        <v>4.6399439999999998</v>
      </c>
      <c r="C351" s="9">
        <v>337</v>
      </c>
      <c r="D351" s="9">
        <v>4.4000000000000004</v>
      </c>
      <c r="E351" s="9">
        <v>2.4</v>
      </c>
      <c r="F351" s="9">
        <v>384.81</v>
      </c>
      <c r="G351" s="9">
        <v>0</v>
      </c>
      <c r="H351" s="9">
        <v>0</v>
      </c>
      <c r="I351" s="9">
        <v>5.4</v>
      </c>
      <c r="J351" s="9">
        <v>79</v>
      </c>
      <c r="K351" s="158">
        <v>0.23749999999999999</v>
      </c>
      <c r="L351" s="9"/>
      <c r="M351" s="9"/>
      <c r="N351" s="9"/>
      <c r="O351" s="9"/>
      <c r="P351" s="278" t="str">
        <f t="shared" si="14"/>
        <v/>
      </c>
      <c r="Q351" s="276" t="str">
        <f t="shared" si="13"/>
        <v/>
      </c>
      <c r="R351" s="9"/>
      <c r="S351" s="9"/>
      <c r="U351" s="367"/>
      <c r="AS351" s="9"/>
      <c r="AT351" s="9"/>
      <c r="AU351" s="426"/>
      <c r="AW351" s="9"/>
      <c r="AX351" s="470"/>
      <c r="AY351" s="467"/>
      <c r="BG351" s="373"/>
      <c r="BH351" s="373"/>
      <c r="BI351" s="9"/>
      <c r="BJ351" s="9"/>
      <c r="CJ351"/>
      <c r="CK351"/>
    </row>
    <row r="352" spans="1:89">
      <c r="A352" s="9">
        <v>1005</v>
      </c>
      <c r="B352" s="9">
        <v>4.6943562370213261</v>
      </c>
      <c r="C352" s="9">
        <v>337</v>
      </c>
      <c r="D352" s="9">
        <v>4.8</v>
      </c>
      <c r="E352" s="9">
        <v>2.4</v>
      </c>
      <c r="F352" s="9">
        <v>384.81</v>
      </c>
      <c r="G352" s="9">
        <v>0</v>
      </c>
      <c r="H352" s="9">
        <v>0</v>
      </c>
      <c r="I352" s="9">
        <v>5.4</v>
      </c>
      <c r="J352" s="9">
        <v>79</v>
      </c>
      <c r="K352" s="158">
        <v>0.23819444444444399</v>
      </c>
      <c r="L352" s="9"/>
      <c r="M352" s="9"/>
      <c r="N352" s="9"/>
      <c r="O352" s="9"/>
      <c r="P352" s="278" t="str">
        <f t="shared" si="14"/>
        <v/>
      </c>
      <c r="Q352" s="276" t="str">
        <f t="shared" si="13"/>
        <v/>
      </c>
      <c r="R352" s="9"/>
      <c r="S352" s="9"/>
      <c r="U352" s="367"/>
      <c r="AS352" s="9"/>
      <c r="AT352" s="9"/>
      <c r="AU352" s="426"/>
      <c r="AW352" s="9"/>
      <c r="AX352" s="470"/>
      <c r="AY352" s="467"/>
      <c r="BG352" s="373"/>
      <c r="BH352" s="373"/>
      <c r="BI352" s="9"/>
      <c r="BJ352" s="9"/>
      <c r="CJ352"/>
      <c r="CK352"/>
    </row>
    <row r="353" spans="1:89">
      <c r="A353" s="9">
        <v>1004</v>
      </c>
      <c r="B353" s="9">
        <v>4.5414679450881668</v>
      </c>
      <c r="C353" s="9">
        <v>337</v>
      </c>
      <c r="D353" s="9">
        <v>5.2</v>
      </c>
      <c r="E353" s="9">
        <v>4.4000000000000004</v>
      </c>
      <c r="F353" s="9">
        <v>384.81</v>
      </c>
      <c r="G353" s="9">
        <v>0</v>
      </c>
      <c r="H353" s="9">
        <v>0</v>
      </c>
      <c r="I353" s="9">
        <v>5.4</v>
      </c>
      <c r="J353" s="9">
        <v>79</v>
      </c>
      <c r="K353" s="158">
        <v>0.23888888888888901</v>
      </c>
      <c r="L353" s="9"/>
      <c r="M353" s="9"/>
      <c r="N353" s="9"/>
      <c r="O353" s="9"/>
      <c r="P353" s="278" t="str">
        <f t="shared" si="14"/>
        <v/>
      </c>
      <c r="Q353" s="276" t="str">
        <f t="shared" si="13"/>
        <v/>
      </c>
      <c r="R353" s="9"/>
      <c r="S353" s="9"/>
      <c r="U353" s="367"/>
      <c r="AS353" s="9"/>
      <c r="AT353" s="9"/>
      <c r="AU353" s="426"/>
      <c r="AW353" s="9"/>
      <c r="AX353" s="470"/>
      <c r="AY353" s="467"/>
      <c r="BG353" s="373"/>
      <c r="BH353" s="373"/>
      <c r="BI353" s="9"/>
      <c r="BJ353" s="9"/>
      <c r="CJ353"/>
      <c r="CK353"/>
    </row>
    <row r="354" spans="1:89">
      <c r="A354" s="9">
        <v>1004</v>
      </c>
      <c r="B354" s="9">
        <v>3.7893570284890608</v>
      </c>
      <c r="C354" s="9">
        <v>292</v>
      </c>
      <c r="D354" s="9">
        <v>7.6</v>
      </c>
      <c r="E354" s="9">
        <v>6</v>
      </c>
      <c r="F354" s="9">
        <v>384.81</v>
      </c>
      <c r="G354" s="9">
        <v>0</v>
      </c>
      <c r="H354" s="9">
        <v>0</v>
      </c>
      <c r="I354" s="9">
        <v>5.4</v>
      </c>
      <c r="J354" s="9">
        <v>79</v>
      </c>
      <c r="K354" s="158">
        <v>0.23958333333333301</v>
      </c>
      <c r="L354" s="9"/>
      <c r="M354" s="9"/>
      <c r="N354" s="9"/>
      <c r="O354" s="9"/>
      <c r="P354" s="278" t="str">
        <f t="shared" si="14"/>
        <v/>
      </c>
      <c r="Q354" s="276" t="str">
        <f t="shared" si="13"/>
        <v/>
      </c>
      <c r="R354" s="9"/>
      <c r="S354" s="9"/>
      <c r="U354" s="367"/>
      <c r="AS354" s="9"/>
      <c r="AT354" s="9"/>
      <c r="AU354" s="426"/>
      <c r="AW354" s="9"/>
      <c r="AX354" s="470"/>
      <c r="AY354" s="467"/>
      <c r="BG354" s="373"/>
      <c r="BH354" s="373"/>
      <c r="BI354" s="9"/>
      <c r="BJ354" s="9"/>
      <c r="CJ354"/>
      <c r="CK354"/>
    </row>
    <row r="355" spans="1:89">
      <c r="A355" s="9">
        <v>1004</v>
      </c>
      <c r="B355" s="9">
        <v>4.7781359999999999</v>
      </c>
      <c r="C355" s="9">
        <v>292</v>
      </c>
      <c r="D355" s="9">
        <v>3.6</v>
      </c>
      <c r="E355" s="9">
        <v>4</v>
      </c>
      <c r="F355" s="9">
        <v>384.81</v>
      </c>
      <c r="G355" s="9">
        <v>0</v>
      </c>
      <c r="H355" s="9">
        <v>0</v>
      </c>
      <c r="I355" s="9">
        <v>5.4</v>
      </c>
      <c r="J355" s="9">
        <v>79</v>
      </c>
      <c r="K355" s="158">
        <v>0.24027777777777801</v>
      </c>
      <c r="L355" s="9"/>
      <c r="M355" s="9"/>
      <c r="N355" s="9"/>
      <c r="O355" s="9"/>
      <c r="P355" s="278" t="str">
        <f t="shared" si="14"/>
        <v/>
      </c>
      <c r="Q355" s="276" t="str">
        <f t="shared" si="13"/>
        <v/>
      </c>
      <c r="R355" s="9"/>
      <c r="S355" s="9"/>
      <c r="U355" s="367"/>
      <c r="AS355" s="9"/>
      <c r="AT355" s="9"/>
      <c r="AU355" s="426"/>
      <c r="AW355" s="9"/>
      <c r="AX355" s="470"/>
      <c r="AY355" s="467"/>
      <c r="BG355" s="373"/>
      <c r="BH355" s="373"/>
      <c r="BI355" s="9"/>
      <c r="BJ355" s="9"/>
      <c r="CJ355"/>
      <c r="CK355"/>
    </row>
    <row r="356" spans="1:89">
      <c r="A356" s="9">
        <v>1004</v>
      </c>
      <c r="B356" s="9">
        <v>4.847232</v>
      </c>
      <c r="C356" s="9">
        <v>292</v>
      </c>
      <c r="D356" s="9">
        <v>3.2</v>
      </c>
      <c r="E356" s="9">
        <v>3.2</v>
      </c>
      <c r="F356" s="9">
        <v>384.81</v>
      </c>
      <c r="G356" s="9">
        <v>0</v>
      </c>
      <c r="H356" s="9">
        <v>0</v>
      </c>
      <c r="I356" s="9">
        <v>5.4</v>
      </c>
      <c r="J356" s="9">
        <v>79</v>
      </c>
      <c r="K356" s="158">
        <v>0.240972222222222</v>
      </c>
      <c r="L356" s="9"/>
      <c r="M356" s="9"/>
      <c r="N356" s="9"/>
      <c r="O356" s="9"/>
      <c r="P356" s="278" t="str">
        <f t="shared" si="14"/>
        <v/>
      </c>
      <c r="Q356" s="276" t="str">
        <f t="shared" si="13"/>
        <v/>
      </c>
      <c r="R356" s="9"/>
      <c r="S356" s="9"/>
      <c r="U356" s="367"/>
      <c r="AS356" s="9"/>
      <c r="AT356" s="9"/>
      <c r="AU356" s="426"/>
      <c r="AW356" s="9"/>
      <c r="AX356" s="470"/>
      <c r="AY356" s="467"/>
      <c r="BG356" s="373"/>
      <c r="BH356" s="373"/>
      <c r="BI356" s="9"/>
      <c r="BJ356" s="9"/>
      <c r="CJ356"/>
      <c r="CK356"/>
    </row>
    <row r="357" spans="1:89">
      <c r="A357" s="9">
        <v>1004</v>
      </c>
      <c r="B357" s="9">
        <v>4.5812447854721565</v>
      </c>
      <c r="C357" s="9">
        <v>292</v>
      </c>
      <c r="D357" s="9">
        <v>4.8</v>
      </c>
      <c r="E357" s="9">
        <v>3.6</v>
      </c>
      <c r="F357" s="9">
        <v>384.81</v>
      </c>
      <c r="G357" s="9">
        <v>0</v>
      </c>
      <c r="H357" s="9">
        <v>0</v>
      </c>
      <c r="I357" s="9">
        <v>5.3</v>
      </c>
      <c r="J357" s="9">
        <v>79</v>
      </c>
      <c r="K357" s="158">
        <v>0.241666666666667</v>
      </c>
      <c r="L357" s="9"/>
      <c r="M357" s="9"/>
      <c r="N357" s="9"/>
      <c r="O357" s="9"/>
      <c r="P357" s="278" t="str">
        <f t="shared" si="14"/>
        <v/>
      </c>
      <c r="Q357" s="276" t="str">
        <f t="shared" si="13"/>
        <v/>
      </c>
      <c r="R357" s="9"/>
      <c r="S357" s="9"/>
      <c r="U357" s="367"/>
      <c r="AS357" s="9"/>
      <c r="AT357" s="9"/>
      <c r="AU357" s="426"/>
      <c r="AW357" s="9"/>
      <c r="AX357" s="470"/>
      <c r="AY357" s="467"/>
      <c r="BG357" s="373"/>
      <c r="BH357" s="373"/>
      <c r="BI357" s="9"/>
      <c r="BJ357" s="9"/>
      <c r="CJ357"/>
      <c r="CK357"/>
    </row>
    <row r="358" spans="1:89">
      <c r="A358" s="9">
        <v>1004</v>
      </c>
      <c r="B358" s="9">
        <v>5.3</v>
      </c>
      <c r="C358" s="9">
        <v>292</v>
      </c>
      <c r="D358" s="9">
        <v>0</v>
      </c>
      <c r="E358" s="9">
        <v>4</v>
      </c>
      <c r="F358" s="9">
        <v>384.81</v>
      </c>
      <c r="G358" s="9">
        <v>0</v>
      </c>
      <c r="H358" s="9">
        <v>0</v>
      </c>
      <c r="I358" s="9">
        <v>5.3</v>
      </c>
      <c r="J358" s="9">
        <v>79</v>
      </c>
      <c r="K358" s="158">
        <v>0.242361111111111</v>
      </c>
      <c r="L358" s="9"/>
      <c r="M358" s="9"/>
      <c r="N358" s="9"/>
      <c r="O358" s="9"/>
      <c r="P358" s="278">
        <f t="shared" si="14"/>
        <v>60</v>
      </c>
      <c r="Q358" s="276" t="str">
        <f t="shared" si="13"/>
        <v/>
      </c>
      <c r="R358" s="9"/>
      <c r="S358" s="9"/>
      <c r="U358" s="367"/>
      <c r="AS358" s="9"/>
      <c r="AT358" s="9"/>
      <c r="AU358" s="426"/>
      <c r="AW358" s="9"/>
      <c r="AX358" s="470"/>
      <c r="AY358" s="467"/>
      <c r="BG358" s="373"/>
      <c r="BH358" s="373"/>
      <c r="BI358" s="9"/>
      <c r="BJ358" s="9"/>
      <c r="CJ358"/>
      <c r="CK358"/>
    </row>
    <row r="359" spans="1:89">
      <c r="A359" s="9">
        <v>1004</v>
      </c>
      <c r="B359" s="9">
        <v>4.2837751966696604</v>
      </c>
      <c r="C359" s="9">
        <v>315</v>
      </c>
      <c r="D359" s="9">
        <v>5.6</v>
      </c>
      <c r="E359" s="9">
        <v>5.6</v>
      </c>
      <c r="F359" s="9">
        <v>384.81</v>
      </c>
      <c r="G359" s="9">
        <v>0</v>
      </c>
      <c r="H359" s="9">
        <v>0</v>
      </c>
      <c r="I359" s="9">
        <v>5.3</v>
      </c>
      <c r="J359" s="9">
        <v>79</v>
      </c>
      <c r="K359" s="158">
        <v>0.243055555555556</v>
      </c>
      <c r="L359" s="9"/>
      <c r="M359" s="9"/>
      <c r="N359" s="9"/>
      <c r="O359" s="9"/>
      <c r="P359" s="278" t="str">
        <f t="shared" si="14"/>
        <v/>
      </c>
      <c r="Q359" s="276" t="str">
        <f t="shared" si="13"/>
        <v/>
      </c>
      <c r="R359" s="9"/>
      <c r="S359" s="9"/>
      <c r="U359" s="367"/>
      <c r="AS359" s="9"/>
      <c r="AT359" s="9"/>
      <c r="AU359" s="426"/>
      <c r="AW359" s="9"/>
      <c r="AX359" s="470"/>
      <c r="AY359" s="467"/>
      <c r="BG359" s="373"/>
      <c r="BH359" s="373"/>
      <c r="BI359" s="9"/>
      <c r="BJ359" s="9"/>
      <c r="CJ359"/>
      <c r="CK359"/>
    </row>
    <row r="360" spans="1:89">
      <c r="A360" s="9">
        <v>1004</v>
      </c>
      <c r="B360" s="9">
        <v>4.5281079999999996</v>
      </c>
      <c r="C360" s="9">
        <v>315</v>
      </c>
      <c r="D360" s="9">
        <v>4.4000000000000004</v>
      </c>
      <c r="E360" s="9">
        <v>4.4000000000000004</v>
      </c>
      <c r="F360" s="9">
        <v>384.81</v>
      </c>
      <c r="G360" s="9">
        <v>0</v>
      </c>
      <c r="H360" s="9">
        <v>0</v>
      </c>
      <c r="I360" s="9">
        <v>5.3</v>
      </c>
      <c r="J360" s="9">
        <v>79</v>
      </c>
      <c r="K360" s="158">
        <v>0.24374999999999999</v>
      </c>
      <c r="L360" s="9"/>
      <c r="M360" s="9"/>
      <c r="N360" s="9"/>
      <c r="O360" s="9"/>
      <c r="P360" s="278" t="str">
        <f t="shared" si="14"/>
        <v/>
      </c>
      <c r="Q360" s="276" t="str">
        <f t="shared" si="13"/>
        <v/>
      </c>
      <c r="R360" s="9"/>
      <c r="S360" s="9"/>
      <c r="U360" s="367"/>
      <c r="AS360" s="9"/>
      <c r="AT360" s="9"/>
      <c r="AU360" s="426"/>
      <c r="AW360" s="9"/>
      <c r="AX360" s="470"/>
      <c r="AY360" s="467"/>
      <c r="BG360" s="373"/>
      <c r="BH360" s="373"/>
      <c r="BI360" s="9"/>
      <c r="BJ360" s="9"/>
      <c r="CJ360"/>
      <c r="CK360"/>
    </row>
    <row r="361" spans="1:89">
      <c r="A361" s="9">
        <v>1004</v>
      </c>
      <c r="B361" s="9">
        <v>4.5281079999999996</v>
      </c>
      <c r="C361" s="9">
        <v>315</v>
      </c>
      <c r="D361" s="9">
        <v>4.4000000000000004</v>
      </c>
      <c r="E361" s="9">
        <v>4.4000000000000004</v>
      </c>
      <c r="F361" s="9">
        <v>384.81</v>
      </c>
      <c r="G361" s="9">
        <v>0</v>
      </c>
      <c r="H361" s="9">
        <v>0</v>
      </c>
      <c r="I361" s="9">
        <v>5.3</v>
      </c>
      <c r="J361" s="9">
        <v>79</v>
      </c>
      <c r="K361" s="158">
        <v>0.24444444444444399</v>
      </c>
      <c r="L361" s="9"/>
      <c r="M361" s="9"/>
      <c r="N361" s="9"/>
      <c r="O361" s="9"/>
      <c r="P361" s="278" t="str">
        <f t="shared" si="14"/>
        <v/>
      </c>
      <c r="Q361" s="276" t="str">
        <f t="shared" si="13"/>
        <v/>
      </c>
      <c r="R361" s="9"/>
      <c r="S361" s="9"/>
      <c r="U361" s="367"/>
      <c r="AS361" s="9"/>
      <c r="AT361" s="9"/>
      <c r="AU361" s="426"/>
      <c r="AW361" s="9"/>
      <c r="AX361" s="470"/>
      <c r="AY361" s="467"/>
      <c r="BG361" s="373"/>
      <c r="BH361" s="373"/>
      <c r="BI361" s="9"/>
      <c r="BJ361" s="9"/>
      <c r="CJ361"/>
      <c r="CK361"/>
    </row>
    <row r="362" spans="1:89">
      <c r="A362" s="9">
        <v>1004</v>
      </c>
      <c r="B362" s="9">
        <v>4.5812447854721565</v>
      </c>
      <c r="C362" s="9">
        <v>315</v>
      </c>
      <c r="D362" s="9">
        <v>4.8</v>
      </c>
      <c r="E362" s="9">
        <v>3.6</v>
      </c>
      <c r="F362" s="9">
        <v>384.81</v>
      </c>
      <c r="G362" s="9">
        <v>0</v>
      </c>
      <c r="H362" s="9">
        <v>0</v>
      </c>
      <c r="I362" s="9">
        <v>5.3</v>
      </c>
      <c r="J362" s="9">
        <v>79</v>
      </c>
      <c r="K362" s="158">
        <v>0.24513888888888899</v>
      </c>
      <c r="L362" s="9"/>
      <c r="M362" s="9"/>
      <c r="N362" s="9"/>
      <c r="O362" s="9"/>
      <c r="P362" s="278" t="str">
        <f t="shared" si="14"/>
        <v/>
      </c>
      <c r="Q362" s="276" t="str">
        <f t="shared" si="13"/>
        <v/>
      </c>
      <c r="R362" s="9"/>
      <c r="S362" s="9"/>
      <c r="U362" s="367"/>
      <c r="AS362" s="9"/>
      <c r="AT362" s="9"/>
      <c r="AU362" s="426"/>
      <c r="AW362" s="9"/>
      <c r="AX362" s="470"/>
      <c r="AY362" s="467"/>
      <c r="BG362" s="373"/>
      <c r="BH362" s="373"/>
      <c r="BI362" s="9"/>
      <c r="BJ362" s="9"/>
      <c r="CJ362"/>
      <c r="CK362"/>
    </row>
    <row r="363" spans="1:89">
      <c r="A363" s="9">
        <v>1004</v>
      </c>
      <c r="B363" s="9">
        <v>4.1482421042202908</v>
      </c>
      <c r="C363" s="9">
        <v>315</v>
      </c>
      <c r="D363" s="9">
        <v>6</v>
      </c>
      <c r="E363" s="9">
        <v>4</v>
      </c>
      <c r="F363" s="9">
        <v>384.81</v>
      </c>
      <c r="G363" s="9">
        <v>0</v>
      </c>
      <c r="H363" s="9">
        <v>0</v>
      </c>
      <c r="I363" s="9">
        <v>5.3</v>
      </c>
      <c r="J363" s="9">
        <v>79</v>
      </c>
      <c r="K363" s="158">
        <v>0.24583333333333299</v>
      </c>
      <c r="L363" s="9"/>
      <c r="M363" s="9"/>
      <c r="N363" s="9"/>
      <c r="O363" s="9"/>
      <c r="P363" s="278" t="str">
        <f t="shared" si="14"/>
        <v/>
      </c>
      <c r="Q363" s="276" t="str">
        <f t="shared" si="13"/>
        <v/>
      </c>
      <c r="R363" s="9"/>
      <c r="S363" s="9"/>
      <c r="U363" s="367"/>
      <c r="AS363" s="9"/>
      <c r="AT363" s="9"/>
      <c r="AU363" s="426"/>
      <c r="AW363" s="9"/>
      <c r="AX363" s="470"/>
      <c r="AY363" s="467"/>
      <c r="BG363" s="373"/>
      <c r="BH363" s="373"/>
      <c r="BI363" s="9"/>
      <c r="BJ363" s="9"/>
      <c r="CJ363"/>
      <c r="CK363"/>
    </row>
    <row r="364" spans="1:89">
      <c r="A364" s="9">
        <v>1004</v>
      </c>
      <c r="B364" s="9">
        <v>4.6684519999999994</v>
      </c>
      <c r="C364" s="9">
        <v>315</v>
      </c>
      <c r="D364" s="9">
        <v>3.6</v>
      </c>
      <c r="E364" s="9">
        <v>3.6</v>
      </c>
      <c r="F364" s="9">
        <v>384.81</v>
      </c>
      <c r="G364" s="9">
        <v>0</v>
      </c>
      <c r="H364" s="9">
        <v>0</v>
      </c>
      <c r="I364" s="9">
        <v>5.3</v>
      </c>
      <c r="J364" s="9">
        <v>79</v>
      </c>
      <c r="K364" s="158">
        <v>0.24652777777777801</v>
      </c>
      <c r="L364" s="9"/>
      <c r="M364" s="9"/>
      <c r="N364" s="9"/>
      <c r="O364" s="9"/>
      <c r="P364" s="278" t="str">
        <f t="shared" si="14"/>
        <v/>
      </c>
      <c r="Q364" s="276" t="str">
        <f t="shared" si="13"/>
        <v/>
      </c>
      <c r="R364" s="9"/>
      <c r="S364" s="9"/>
      <c r="U364" s="367"/>
      <c r="AS364" s="9"/>
      <c r="AT364" s="9"/>
      <c r="AU364" s="426"/>
      <c r="AW364" s="9"/>
      <c r="AX364" s="470"/>
      <c r="AY364" s="467"/>
      <c r="BG364" s="373"/>
      <c r="BH364" s="373"/>
      <c r="BI364" s="9"/>
      <c r="BJ364" s="9"/>
      <c r="CJ364"/>
      <c r="CK364"/>
    </row>
    <row r="365" spans="1:89">
      <c r="A365" s="9">
        <v>1004</v>
      </c>
      <c r="B365" s="9">
        <v>4.1482421042202908</v>
      </c>
      <c r="C365" s="9">
        <v>315</v>
      </c>
      <c r="D365" s="9">
        <v>6</v>
      </c>
      <c r="E365" s="9">
        <v>6.8</v>
      </c>
      <c r="F365" s="9">
        <v>384.81</v>
      </c>
      <c r="G365" s="9">
        <v>0</v>
      </c>
      <c r="H365" s="9">
        <v>0</v>
      </c>
      <c r="I365" s="9">
        <v>5.3</v>
      </c>
      <c r="J365" s="9">
        <v>79</v>
      </c>
      <c r="K365" s="158">
        <v>0.24722222222222201</v>
      </c>
      <c r="L365" s="9"/>
      <c r="M365" s="9"/>
      <c r="N365" s="9"/>
      <c r="O365" s="9"/>
      <c r="P365" s="278" t="str">
        <f t="shared" si="14"/>
        <v/>
      </c>
      <c r="Q365" s="276" t="str">
        <f t="shared" si="13"/>
        <v/>
      </c>
      <c r="R365" s="9"/>
      <c r="S365" s="9"/>
      <c r="U365" s="367"/>
      <c r="AS365" s="9"/>
      <c r="AT365" s="9"/>
      <c r="AU365" s="426"/>
      <c r="AW365" s="9"/>
      <c r="AX365" s="470"/>
      <c r="AY365" s="467"/>
      <c r="BG365" s="373"/>
      <c r="BH365" s="373"/>
      <c r="BI365" s="9"/>
      <c r="BJ365" s="9"/>
      <c r="CJ365"/>
      <c r="CK365"/>
    </row>
    <row r="366" spans="1:89">
      <c r="A366" s="9">
        <v>1004</v>
      </c>
      <c r="B366" s="9">
        <v>4.5281079999999996</v>
      </c>
      <c r="C366" s="9">
        <v>315</v>
      </c>
      <c r="D366" s="9">
        <v>4.4000000000000004</v>
      </c>
      <c r="E366" s="9">
        <v>4.8</v>
      </c>
      <c r="F366" s="9">
        <v>384.81</v>
      </c>
      <c r="G366" s="9">
        <v>0</v>
      </c>
      <c r="H366" s="9">
        <v>0</v>
      </c>
      <c r="I366" s="9">
        <v>5.3</v>
      </c>
      <c r="J366" s="9">
        <v>79</v>
      </c>
      <c r="K366" s="158">
        <v>0.24791666666666701</v>
      </c>
      <c r="L366" s="9"/>
      <c r="M366" s="9"/>
      <c r="N366" s="9"/>
      <c r="O366" s="9"/>
      <c r="P366" s="278" t="str">
        <f t="shared" si="14"/>
        <v/>
      </c>
      <c r="Q366" s="276" t="str">
        <f t="shared" si="13"/>
        <v/>
      </c>
      <c r="R366" s="9"/>
      <c r="S366" s="9"/>
      <c r="U366" s="367"/>
      <c r="AS366" s="9"/>
      <c r="AT366" s="9"/>
      <c r="AU366" s="426"/>
      <c r="AW366" s="9"/>
      <c r="AX366" s="470"/>
      <c r="AY366" s="467"/>
      <c r="BG366" s="373"/>
      <c r="BH366" s="373"/>
      <c r="BI366" s="9"/>
      <c r="BJ366" s="9"/>
      <c r="CJ366"/>
      <c r="CK366"/>
    </row>
    <row r="367" spans="1:89">
      <c r="A367" s="9">
        <v>1004</v>
      </c>
      <c r="B367" s="9">
        <v>4.5281079999999996</v>
      </c>
      <c r="C367" s="9">
        <v>315</v>
      </c>
      <c r="D367" s="9">
        <v>4.4000000000000004</v>
      </c>
      <c r="E367" s="9">
        <v>4.8</v>
      </c>
      <c r="F367" s="9">
        <v>384.81</v>
      </c>
      <c r="G367" s="9">
        <v>0</v>
      </c>
      <c r="H367" s="9">
        <v>0</v>
      </c>
      <c r="I367" s="9">
        <v>5.3</v>
      </c>
      <c r="J367" s="9">
        <v>79</v>
      </c>
      <c r="K367" s="158">
        <v>0.24861111111111101</v>
      </c>
      <c r="L367" s="9"/>
      <c r="M367" s="9"/>
      <c r="N367" s="9"/>
      <c r="O367" s="9"/>
      <c r="P367" s="278" t="str">
        <f t="shared" si="14"/>
        <v/>
      </c>
      <c r="Q367" s="276" t="str">
        <f t="shared" si="13"/>
        <v/>
      </c>
      <c r="R367" s="9"/>
      <c r="S367" s="9"/>
      <c r="U367" s="367"/>
      <c r="AS367" s="9"/>
      <c r="AT367" s="9"/>
      <c r="AU367" s="426"/>
      <c r="AW367" s="9"/>
      <c r="AX367" s="470"/>
      <c r="AY367" s="467"/>
      <c r="BG367" s="373"/>
      <c r="BH367" s="373"/>
      <c r="BI367" s="9"/>
      <c r="BJ367" s="9"/>
      <c r="CJ367"/>
      <c r="CK367"/>
    </row>
    <row r="368" spans="1:89">
      <c r="A368" s="9">
        <v>1004</v>
      </c>
      <c r="B368" s="9">
        <v>4.3139313381301836</v>
      </c>
      <c r="C368" s="9">
        <v>337</v>
      </c>
      <c r="D368" s="9">
        <v>5.2</v>
      </c>
      <c r="E368" s="9">
        <v>5.6</v>
      </c>
      <c r="F368" s="9">
        <v>384.81</v>
      </c>
      <c r="G368" s="9">
        <v>0</v>
      </c>
      <c r="H368" s="9">
        <v>0</v>
      </c>
      <c r="I368" s="9">
        <v>5.2</v>
      </c>
      <c r="J368" s="9">
        <v>79</v>
      </c>
      <c r="K368" s="158">
        <v>0.249305555555556</v>
      </c>
      <c r="L368" s="9"/>
      <c r="M368" s="9"/>
      <c r="N368" s="9"/>
      <c r="O368" s="9"/>
      <c r="P368" s="278" t="str">
        <f t="shared" si="14"/>
        <v/>
      </c>
      <c r="Q368" s="276" t="str">
        <f t="shared" si="13"/>
        <v/>
      </c>
      <c r="R368" s="9"/>
      <c r="S368" s="9"/>
      <c r="U368" s="367"/>
      <c r="AS368" s="9"/>
      <c r="AT368" s="9"/>
      <c r="AU368" s="426"/>
      <c r="AW368" s="9"/>
      <c r="AX368" s="470"/>
      <c r="AY368" s="467"/>
      <c r="BG368" s="373"/>
      <c r="BH368" s="373"/>
      <c r="BI368" s="9"/>
      <c r="BJ368" s="9"/>
      <c r="CJ368"/>
      <c r="CK368"/>
    </row>
    <row r="369" spans="1:89">
      <c r="A369" s="9">
        <v>1004</v>
      </c>
      <c r="B369" s="9">
        <v>4.3139313381301836</v>
      </c>
      <c r="C369" s="9">
        <v>337</v>
      </c>
      <c r="D369" s="9">
        <v>5.2</v>
      </c>
      <c r="E369" s="9">
        <v>5.6</v>
      </c>
      <c r="F369" s="9">
        <v>384.81</v>
      </c>
      <c r="G369" s="9">
        <v>0</v>
      </c>
      <c r="H369" s="9">
        <v>0</v>
      </c>
      <c r="I369" s="9">
        <v>5.2</v>
      </c>
      <c r="J369" s="9">
        <v>79</v>
      </c>
      <c r="K369" s="158">
        <v>0.25</v>
      </c>
      <c r="L369" s="9"/>
      <c r="M369" s="9"/>
      <c r="N369" s="9"/>
      <c r="O369" s="9"/>
      <c r="P369" s="278" t="str">
        <f t="shared" si="14"/>
        <v/>
      </c>
      <c r="Q369" s="276" t="str">
        <f t="shared" si="13"/>
        <v/>
      </c>
      <c r="R369" s="9"/>
      <c r="S369" s="9"/>
      <c r="U369" s="367"/>
      <c r="AS369" s="9"/>
      <c r="AT369" s="9"/>
      <c r="AU369" s="426"/>
      <c r="AW369" s="9"/>
      <c r="AX369" s="470"/>
      <c r="AY369" s="467"/>
      <c r="BG369" s="373"/>
      <c r="BH369" s="373"/>
      <c r="BI369" s="9"/>
      <c r="BJ369" s="9"/>
      <c r="CJ369"/>
      <c r="CK369"/>
    </row>
    <row r="370" spans="1:89">
      <c r="A370" s="9">
        <v>1004</v>
      </c>
      <c r="B370" s="9">
        <v>4.1693911977213851</v>
      </c>
      <c r="C370" s="9">
        <v>337</v>
      </c>
      <c r="D370" s="9">
        <v>5.6</v>
      </c>
      <c r="E370" s="9">
        <v>4</v>
      </c>
      <c r="F370" s="9">
        <v>384.81</v>
      </c>
      <c r="G370" s="9">
        <v>0</v>
      </c>
      <c r="H370" s="9">
        <v>0</v>
      </c>
      <c r="I370" s="9">
        <v>5.2</v>
      </c>
      <c r="J370" s="9">
        <v>79</v>
      </c>
      <c r="K370" s="158">
        <v>0.250694444444444</v>
      </c>
      <c r="L370" s="9"/>
      <c r="M370" s="9"/>
      <c r="N370" s="9"/>
      <c r="O370" s="9"/>
      <c r="P370" s="278" t="str">
        <f t="shared" si="14"/>
        <v/>
      </c>
      <c r="Q370" s="276" t="str">
        <f t="shared" si="13"/>
        <v/>
      </c>
      <c r="R370" s="9"/>
      <c r="S370" s="9"/>
      <c r="U370" s="367"/>
      <c r="AS370" s="9"/>
      <c r="AT370" s="9"/>
      <c r="AU370" s="426"/>
      <c r="AW370" s="9"/>
      <c r="AX370" s="470"/>
      <c r="AY370" s="467"/>
      <c r="BG370" s="373"/>
      <c r="BH370" s="373"/>
      <c r="BI370" s="9"/>
      <c r="BJ370" s="9"/>
      <c r="CJ370"/>
      <c r="CK370"/>
    </row>
    <row r="371" spans="1:89">
      <c r="A371" s="9">
        <v>1004</v>
      </c>
      <c r="B371" s="9">
        <v>4.5587679999999997</v>
      </c>
      <c r="C371" s="9">
        <v>337</v>
      </c>
      <c r="D371" s="9">
        <v>3.6</v>
      </c>
      <c r="E371" s="9">
        <v>4</v>
      </c>
      <c r="F371" s="9">
        <v>384.81</v>
      </c>
      <c r="G371" s="9">
        <v>0</v>
      </c>
      <c r="H371" s="9">
        <v>0</v>
      </c>
      <c r="I371" s="9">
        <v>5.2</v>
      </c>
      <c r="J371" s="9">
        <v>79</v>
      </c>
      <c r="K371" s="158">
        <v>0.25138888888888899</v>
      </c>
      <c r="L371" s="9"/>
      <c r="M371" s="9"/>
      <c r="N371" s="9"/>
      <c r="O371" s="9"/>
      <c r="P371" s="278" t="str">
        <f t="shared" si="14"/>
        <v/>
      </c>
      <c r="Q371" s="276" t="str">
        <f t="shared" si="13"/>
        <v/>
      </c>
      <c r="R371" s="9"/>
      <c r="S371" s="9"/>
      <c r="U371" s="367"/>
      <c r="AS371" s="9"/>
      <c r="AT371" s="9"/>
      <c r="AU371" s="426"/>
      <c r="AW371" s="9"/>
      <c r="AX371" s="470"/>
      <c r="AY371" s="467"/>
      <c r="BG371" s="373"/>
      <c r="BH371" s="373"/>
      <c r="BI371" s="9"/>
      <c r="BJ371" s="9"/>
      <c r="CJ371"/>
      <c r="CK371"/>
    </row>
    <row r="372" spans="1:89">
      <c r="A372" s="9">
        <v>1004</v>
      </c>
      <c r="B372" s="9">
        <v>4.6300160000000004</v>
      </c>
      <c r="C372" s="9">
        <v>337</v>
      </c>
      <c r="D372" s="9">
        <v>3.2</v>
      </c>
      <c r="E372" s="9">
        <v>4.4000000000000004</v>
      </c>
      <c r="F372" s="9">
        <v>384.81</v>
      </c>
      <c r="G372" s="9">
        <v>0</v>
      </c>
      <c r="H372" s="9">
        <v>0</v>
      </c>
      <c r="I372" s="9">
        <v>5.2</v>
      </c>
      <c r="J372" s="9">
        <v>79</v>
      </c>
      <c r="K372" s="158">
        <v>0.25208333333333299</v>
      </c>
      <c r="L372" s="9"/>
      <c r="M372" s="9"/>
      <c r="N372" s="9"/>
      <c r="O372" s="9"/>
      <c r="P372" s="278" t="str">
        <f t="shared" si="14"/>
        <v/>
      </c>
      <c r="Q372" s="276" t="str">
        <f t="shared" si="13"/>
        <v/>
      </c>
      <c r="R372" s="9"/>
      <c r="S372" s="9"/>
      <c r="U372" s="367"/>
      <c r="AS372" s="9"/>
      <c r="AT372" s="9"/>
      <c r="AU372" s="426"/>
      <c r="AW372" s="9"/>
      <c r="AX372" s="470"/>
      <c r="AY372" s="467"/>
      <c r="BG372" s="373"/>
      <c r="BH372" s="373"/>
      <c r="BI372" s="9"/>
      <c r="BJ372" s="9"/>
      <c r="CJ372"/>
      <c r="CK372"/>
    </row>
    <row r="373" spans="1:89">
      <c r="A373" s="9">
        <v>1004</v>
      </c>
      <c r="B373" s="9">
        <v>4.5587679999999997</v>
      </c>
      <c r="C373" s="9">
        <v>337</v>
      </c>
      <c r="D373" s="9">
        <v>3.6</v>
      </c>
      <c r="E373" s="9">
        <v>4.4000000000000004</v>
      </c>
      <c r="F373" s="9">
        <v>384.81</v>
      </c>
      <c r="G373" s="9">
        <v>0</v>
      </c>
      <c r="H373" s="9">
        <v>0</v>
      </c>
      <c r="I373" s="9">
        <v>5.2</v>
      </c>
      <c r="J373" s="9">
        <v>79</v>
      </c>
      <c r="K373" s="158">
        <v>0.25277777777777799</v>
      </c>
      <c r="L373" s="9"/>
      <c r="M373" s="9"/>
      <c r="N373" s="9"/>
      <c r="O373" s="9"/>
      <c r="P373" s="278" t="str">
        <f t="shared" si="14"/>
        <v/>
      </c>
      <c r="Q373" s="276" t="str">
        <f t="shared" si="13"/>
        <v/>
      </c>
      <c r="R373" s="9"/>
      <c r="S373" s="9"/>
      <c r="U373" s="367"/>
      <c r="AS373" s="9"/>
      <c r="AT373" s="9"/>
      <c r="AU373" s="426"/>
      <c r="AW373" s="9"/>
      <c r="AX373" s="470"/>
      <c r="AY373" s="467"/>
      <c r="BG373" s="373"/>
      <c r="BH373" s="373"/>
      <c r="BI373" s="9"/>
      <c r="BJ373" s="9"/>
      <c r="CJ373"/>
      <c r="CK373"/>
    </row>
    <row r="374" spans="1:89">
      <c r="A374" s="9">
        <v>1004</v>
      </c>
      <c r="B374" s="9">
        <v>3.904585840352464</v>
      </c>
      <c r="C374" s="9">
        <v>337</v>
      </c>
      <c r="D374" s="9">
        <v>6.4</v>
      </c>
      <c r="E374" s="9">
        <v>4.4000000000000004</v>
      </c>
      <c r="F374" s="9">
        <v>384.81</v>
      </c>
      <c r="G374" s="9">
        <v>0</v>
      </c>
      <c r="H374" s="9">
        <v>0</v>
      </c>
      <c r="I374" s="9">
        <v>5.2</v>
      </c>
      <c r="J374" s="9">
        <v>79</v>
      </c>
      <c r="K374" s="158">
        <v>0.25347222222222199</v>
      </c>
      <c r="L374" s="9"/>
      <c r="M374" s="9"/>
      <c r="N374" s="9"/>
      <c r="O374" s="9"/>
      <c r="P374" s="278" t="str">
        <f t="shared" si="14"/>
        <v/>
      </c>
      <c r="Q374" s="276" t="str">
        <f t="shared" si="13"/>
        <v/>
      </c>
      <c r="R374" s="9"/>
      <c r="S374" s="9"/>
      <c r="U374" s="367"/>
      <c r="AS374" s="9"/>
      <c r="AT374" s="9"/>
      <c r="AU374" s="426"/>
      <c r="AW374" s="9"/>
      <c r="AX374" s="470"/>
      <c r="AY374" s="467"/>
      <c r="BG374" s="373"/>
      <c r="BH374" s="373"/>
      <c r="BI374" s="9"/>
      <c r="BJ374" s="9"/>
      <c r="CJ374"/>
      <c r="CK374"/>
    </row>
    <row r="375" spans="1:89">
      <c r="A375" s="9">
        <v>1004</v>
      </c>
      <c r="B375" s="9">
        <v>4.4162720000000002</v>
      </c>
      <c r="C375" s="9">
        <v>292</v>
      </c>
      <c r="D375" s="9">
        <v>4.4000000000000004</v>
      </c>
      <c r="E375" s="9">
        <v>4.8</v>
      </c>
      <c r="F375" s="9">
        <v>384.81</v>
      </c>
      <c r="G375" s="9">
        <v>0</v>
      </c>
      <c r="H375" s="9">
        <v>0</v>
      </c>
      <c r="I375" s="9">
        <v>5.2</v>
      </c>
      <c r="J375" s="9">
        <v>79</v>
      </c>
      <c r="K375" s="158">
        <v>0.25416666666666698</v>
      </c>
      <c r="L375" s="9"/>
      <c r="M375" s="9"/>
      <c r="N375" s="9"/>
      <c r="O375" s="9"/>
      <c r="P375" s="278" t="str">
        <f t="shared" si="14"/>
        <v/>
      </c>
      <c r="Q375" s="276" t="str">
        <f t="shared" si="13"/>
        <v/>
      </c>
      <c r="R375" s="9"/>
      <c r="S375" s="9"/>
      <c r="U375" s="367"/>
      <c r="AS375" s="9"/>
      <c r="AT375" s="9"/>
      <c r="AU375" s="426"/>
      <c r="AW375" s="9"/>
      <c r="AX375" s="470"/>
      <c r="AY375" s="467"/>
      <c r="BG375" s="373"/>
      <c r="BH375" s="373"/>
      <c r="BI375" s="9"/>
      <c r="BJ375" s="9"/>
      <c r="CJ375"/>
      <c r="CK375"/>
    </row>
    <row r="376" spans="1:89">
      <c r="A376" s="9">
        <v>1004</v>
      </c>
      <c r="B376" s="9">
        <v>4.6300160000000004</v>
      </c>
      <c r="C376" s="9">
        <v>292</v>
      </c>
      <c r="D376" s="9">
        <v>3.2</v>
      </c>
      <c r="E376" s="9">
        <v>3.2</v>
      </c>
      <c r="F376" s="9">
        <v>384.81</v>
      </c>
      <c r="G376" s="9">
        <v>0</v>
      </c>
      <c r="H376" s="9">
        <v>0</v>
      </c>
      <c r="I376" s="9">
        <v>5.2</v>
      </c>
      <c r="J376" s="9">
        <v>79</v>
      </c>
      <c r="K376" s="158">
        <v>0.25486111111111098</v>
      </c>
      <c r="L376" s="9"/>
      <c r="M376" s="9"/>
      <c r="N376" s="9"/>
      <c r="O376" s="9"/>
      <c r="P376" s="278" t="str">
        <f t="shared" si="14"/>
        <v/>
      </c>
      <c r="Q376" s="276" t="str">
        <f t="shared" si="13"/>
        <v/>
      </c>
      <c r="R376" s="9"/>
      <c r="S376" s="9"/>
      <c r="U376" s="367"/>
      <c r="AS376" s="9"/>
      <c r="AT376" s="9"/>
      <c r="AU376" s="426"/>
      <c r="AW376" s="9"/>
      <c r="AX376" s="470"/>
      <c r="AY376" s="467"/>
      <c r="BG376" s="373"/>
      <c r="BH376" s="373"/>
      <c r="BI376" s="9"/>
      <c r="BJ376" s="9"/>
      <c r="CJ376"/>
      <c r="CK376"/>
    </row>
    <row r="377" spans="1:89">
      <c r="A377" s="9">
        <v>1004</v>
      </c>
      <c r="B377" s="9">
        <v>4.7012640000000001</v>
      </c>
      <c r="C377" s="9">
        <v>292</v>
      </c>
      <c r="D377" s="9">
        <v>2.8</v>
      </c>
      <c r="E377" s="9">
        <v>2</v>
      </c>
      <c r="F377" s="9">
        <v>384.81</v>
      </c>
      <c r="G377" s="9">
        <v>0</v>
      </c>
      <c r="H377" s="9">
        <v>0</v>
      </c>
      <c r="I377" s="9">
        <v>5.2</v>
      </c>
      <c r="J377" s="9">
        <v>79</v>
      </c>
      <c r="K377" s="158">
        <v>0.25555555555555598</v>
      </c>
      <c r="L377" s="9"/>
      <c r="M377" s="9"/>
      <c r="N377" s="9"/>
      <c r="O377" s="9"/>
      <c r="P377" s="278" t="str">
        <f t="shared" si="14"/>
        <v/>
      </c>
      <c r="Q377" s="276" t="str">
        <f t="shared" si="13"/>
        <v/>
      </c>
      <c r="R377" s="9"/>
      <c r="S377" s="9"/>
      <c r="U377" s="367"/>
      <c r="AS377" s="9"/>
      <c r="AT377" s="9"/>
      <c r="AU377" s="426"/>
      <c r="AW377" s="9"/>
      <c r="AX377" s="470"/>
      <c r="AY377" s="467"/>
      <c r="BG377" s="373"/>
      <c r="BH377" s="373"/>
      <c r="BI377" s="9"/>
      <c r="BJ377" s="9"/>
      <c r="CJ377"/>
      <c r="CK377"/>
    </row>
    <row r="378" spans="1:89">
      <c r="A378" s="9">
        <v>1004</v>
      </c>
      <c r="B378" s="9">
        <v>4.4162720000000002</v>
      </c>
      <c r="C378" s="9">
        <v>292</v>
      </c>
      <c r="D378" s="9">
        <v>4.4000000000000004</v>
      </c>
      <c r="E378" s="9">
        <v>3.2</v>
      </c>
      <c r="F378" s="9">
        <v>384.81</v>
      </c>
      <c r="G378" s="9">
        <v>0</v>
      </c>
      <c r="H378" s="9">
        <v>0</v>
      </c>
      <c r="I378" s="9">
        <v>5.2</v>
      </c>
      <c r="J378" s="9">
        <v>79</v>
      </c>
      <c r="K378" s="158">
        <v>0.25624999999999998</v>
      </c>
      <c r="L378" s="9"/>
      <c r="M378" s="9"/>
      <c r="N378" s="9"/>
      <c r="O378" s="9"/>
      <c r="P378" s="278" t="str">
        <f t="shared" si="14"/>
        <v/>
      </c>
      <c r="Q378" s="276" t="str">
        <f t="shared" si="13"/>
        <v/>
      </c>
      <c r="R378" s="9"/>
      <c r="S378" s="9"/>
      <c r="U378" s="367"/>
      <c r="AS378" s="9"/>
      <c r="AT378" s="9"/>
      <c r="AU378" s="426"/>
      <c r="AW378" s="9"/>
      <c r="AX378" s="470"/>
      <c r="AY378" s="467"/>
      <c r="BG378" s="373"/>
      <c r="BH378" s="373"/>
      <c r="BI378" s="9"/>
      <c r="BJ378" s="9"/>
      <c r="CJ378"/>
      <c r="CK378"/>
    </row>
    <row r="379" spans="1:89">
      <c r="A379" s="9">
        <v>1004</v>
      </c>
      <c r="B379" s="9">
        <v>4.5587679999999997</v>
      </c>
      <c r="C379" s="9">
        <v>292</v>
      </c>
      <c r="D379" s="9">
        <v>3.6</v>
      </c>
      <c r="E379" s="9">
        <v>2.8</v>
      </c>
      <c r="F379" s="9">
        <v>384.81</v>
      </c>
      <c r="G379" s="9">
        <v>0</v>
      </c>
      <c r="H379" s="9">
        <v>0</v>
      </c>
      <c r="I379" s="9">
        <v>5.2</v>
      </c>
      <c r="J379" s="9">
        <v>78</v>
      </c>
      <c r="K379" s="158">
        <v>0.25694444444444398</v>
      </c>
      <c r="L379" s="9"/>
      <c r="M379" s="9"/>
      <c r="N379" s="9"/>
      <c r="O379" s="9"/>
      <c r="P379" s="278" t="str">
        <f t="shared" si="14"/>
        <v/>
      </c>
      <c r="Q379" s="276" t="str">
        <f t="shared" si="13"/>
        <v/>
      </c>
      <c r="R379" s="9"/>
      <c r="S379" s="9"/>
      <c r="U379" s="367"/>
      <c r="AS379" s="9"/>
      <c r="AT379" s="9"/>
      <c r="AU379" s="426"/>
      <c r="AW379" s="9"/>
      <c r="AX379" s="470"/>
      <c r="AY379" s="467"/>
      <c r="BG379" s="373"/>
      <c r="BH379" s="373"/>
      <c r="BI379" s="9"/>
      <c r="BJ379" s="9"/>
      <c r="CJ379"/>
      <c r="CK379"/>
    </row>
    <row r="380" spans="1:89">
      <c r="A380" s="9">
        <v>1004</v>
      </c>
      <c r="B380" s="9">
        <v>5.0999999999999996</v>
      </c>
      <c r="C380" s="9">
        <v>292</v>
      </c>
      <c r="D380" s="9">
        <v>0</v>
      </c>
      <c r="E380" s="9">
        <v>2.4</v>
      </c>
      <c r="F380" s="9">
        <v>384.81</v>
      </c>
      <c r="G380" s="9">
        <v>0</v>
      </c>
      <c r="H380" s="9">
        <v>0</v>
      </c>
      <c r="I380" s="9">
        <v>5.0999999999999996</v>
      </c>
      <c r="J380" s="9">
        <v>78</v>
      </c>
      <c r="K380" s="158">
        <v>0.25763888888888897</v>
      </c>
      <c r="L380" s="9"/>
      <c r="M380" s="9"/>
      <c r="N380" s="9"/>
      <c r="O380" s="9"/>
      <c r="P380" s="278">
        <f t="shared" si="14"/>
        <v>60</v>
      </c>
      <c r="Q380" s="276" t="str">
        <f t="shared" si="13"/>
        <v/>
      </c>
      <c r="R380" s="9"/>
      <c r="S380" s="9"/>
      <c r="U380" s="367"/>
      <c r="AS380" s="9"/>
      <c r="AT380" s="9"/>
      <c r="AU380" s="426"/>
      <c r="AW380" s="9"/>
      <c r="AX380" s="470"/>
      <c r="AY380" s="467"/>
      <c r="BG380" s="373"/>
      <c r="BH380" s="373"/>
      <c r="BI380" s="9"/>
      <c r="BJ380" s="9"/>
      <c r="CJ380"/>
      <c r="CK380"/>
    </row>
    <row r="381" spans="1:89">
      <c r="A381" s="9">
        <v>1004</v>
      </c>
      <c r="B381" s="9">
        <v>4.2001630346511956</v>
      </c>
      <c r="C381" s="9">
        <v>292</v>
      </c>
      <c r="D381" s="9">
        <v>5.2</v>
      </c>
      <c r="E381" s="9">
        <v>3.2</v>
      </c>
      <c r="F381" s="9">
        <v>384.81</v>
      </c>
      <c r="G381" s="9">
        <v>0</v>
      </c>
      <c r="H381" s="9">
        <v>0</v>
      </c>
      <c r="I381" s="9">
        <v>5.0999999999999996</v>
      </c>
      <c r="J381" s="9">
        <v>78</v>
      </c>
      <c r="K381" s="158">
        <v>0.25833333333333303</v>
      </c>
      <c r="L381" s="9"/>
      <c r="M381" s="9"/>
      <c r="N381" s="9"/>
      <c r="O381" s="9"/>
      <c r="P381" s="278" t="str">
        <f t="shared" si="14"/>
        <v/>
      </c>
      <c r="Q381" s="276" t="str">
        <f t="shared" si="13"/>
        <v/>
      </c>
      <c r="R381" s="9"/>
      <c r="S381" s="9"/>
      <c r="U381" s="367"/>
      <c r="AS381" s="9"/>
      <c r="AT381" s="9"/>
      <c r="AU381" s="426"/>
      <c r="AW381" s="9"/>
      <c r="AX381" s="470"/>
      <c r="AY381" s="467"/>
      <c r="BG381" s="373"/>
      <c r="BH381" s="373"/>
      <c r="BI381" s="9"/>
      <c r="BJ381" s="9"/>
      <c r="CJ381"/>
      <c r="CK381"/>
    </row>
    <row r="382" spans="1:89">
      <c r="A382" s="9">
        <v>1004</v>
      </c>
      <c r="B382" s="9">
        <v>3.7890738539931235</v>
      </c>
      <c r="C382" s="9">
        <v>270</v>
      </c>
      <c r="D382" s="9">
        <v>6.4</v>
      </c>
      <c r="E382" s="9">
        <v>4.4000000000000004</v>
      </c>
      <c r="F382" s="9">
        <v>384.81</v>
      </c>
      <c r="G382" s="9">
        <v>0</v>
      </c>
      <c r="H382" s="9">
        <v>0</v>
      </c>
      <c r="I382" s="9">
        <v>5.0999999999999996</v>
      </c>
      <c r="J382" s="9">
        <v>78</v>
      </c>
      <c r="K382" s="158">
        <v>0.25902777777777802</v>
      </c>
      <c r="L382" s="9"/>
      <c r="M382" s="9"/>
      <c r="N382" s="9"/>
      <c r="O382" s="9"/>
      <c r="P382" s="278" t="str">
        <f t="shared" si="14"/>
        <v/>
      </c>
      <c r="Q382" s="276" t="str">
        <f t="shared" si="13"/>
        <v/>
      </c>
      <c r="R382" s="9"/>
      <c r="S382" s="9"/>
      <c r="U382" s="367"/>
      <c r="AS382" s="9"/>
      <c r="AT382" s="9"/>
      <c r="AU382" s="426"/>
      <c r="AW382" s="9"/>
      <c r="AX382" s="470"/>
      <c r="AY382" s="467"/>
      <c r="BG382" s="373"/>
      <c r="BH382" s="373"/>
      <c r="BI382" s="9"/>
      <c r="BJ382" s="9"/>
      <c r="CJ382"/>
      <c r="CK382"/>
    </row>
    <row r="383" spans="1:89">
      <c r="A383" s="9">
        <v>1005</v>
      </c>
      <c r="B383" s="9">
        <v>4.4490839999999992</v>
      </c>
      <c r="C383" s="9">
        <v>270</v>
      </c>
      <c r="D383" s="9">
        <v>3.6</v>
      </c>
      <c r="E383" s="9">
        <v>3.6</v>
      </c>
      <c r="F383" s="9">
        <v>384.81</v>
      </c>
      <c r="G383" s="9">
        <v>0</v>
      </c>
      <c r="H383" s="9">
        <v>0</v>
      </c>
      <c r="I383" s="9">
        <v>5.0999999999999996</v>
      </c>
      <c r="J383" s="9">
        <v>78</v>
      </c>
      <c r="K383" s="158">
        <v>0.25972222222222202</v>
      </c>
      <c r="L383" s="9"/>
      <c r="M383" s="9"/>
      <c r="N383" s="9"/>
      <c r="O383" s="9"/>
      <c r="P383" s="278" t="str">
        <f t="shared" si="14"/>
        <v/>
      </c>
      <c r="Q383" s="276" t="str">
        <f t="shared" si="13"/>
        <v/>
      </c>
      <c r="R383" s="9"/>
      <c r="S383" s="9"/>
      <c r="U383" s="367"/>
      <c r="AS383" s="9"/>
      <c r="AT383" s="9"/>
      <c r="AU383" s="426"/>
      <c r="AW383" s="9"/>
      <c r="AX383" s="470"/>
      <c r="AY383" s="467"/>
      <c r="BG383" s="373"/>
      <c r="BH383" s="373"/>
      <c r="BI383" s="9"/>
      <c r="BJ383" s="9"/>
      <c r="CJ383"/>
      <c r="CK383"/>
    </row>
    <row r="384" spans="1:89">
      <c r="A384" s="9">
        <v>1005</v>
      </c>
      <c r="B384" s="9">
        <v>4.0550071987731098</v>
      </c>
      <c r="C384" s="9">
        <v>270</v>
      </c>
      <c r="D384" s="9">
        <v>5.6</v>
      </c>
      <c r="E384" s="9">
        <v>3.6</v>
      </c>
      <c r="F384" s="9">
        <v>384.81</v>
      </c>
      <c r="G384" s="9">
        <v>0</v>
      </c>
      <c r="H384" s="9">
        <v>0</v>
      </c>
      <c r="I384" s="9">
        <v>5.0999999999999996</v>
      </c>
      <c r="J384" s="9">
        <v>78</v>
      </c>
      <c r="K384" s="158">
        <v>0.26041666666666702</v>
      </c>
      <c r="L384" s="9"/>
      <c r="M384" s="9"/>
      <c r="N384" s="9"/>
      <c r="O384" s="9"/>
      <c r="P384" s="278" t="str">
        <f t="shared" si="14"/>
        <v/>
      </c>
      <c r="Q384" s="276" t="str">
        <f t="shared" si="13"/>
        <v/>
      </c>
      <c r="R384" s="9"/>
      <c r="S384" s="9"/>
      <c r="U384" s="367"/>
      <c r="AS384" s="9"/>
      <c r="AT384" s="9"/>
      <c r="AU384" s="426"/>
      <c r="AW384" s="9"/>
      <c r="AX384" s="470"/>
      <c r="AY384" s="467"/>
      <c r="BG384" s="373"/>
      <c r="BH384" s="373"/>
      <c r="BI384" s="9"/>
      <c r="BJ384" s="9"/>
      <c r="CJ384"/>
      <c r="CK384"/>
    </row>
    <row r="385" spans="1:89">
      <c r="A385" s="9">
        <v>1005</v>
      </c>
      <c r="B385" s="9">
        <v>4.304435999999999</v>
      </c>
      <c r="C385" s="9">
        <v>292</v>
      </c>
      <c r="D385" s="9">
        <v>4.4000000000000004</v>
      </c>
      <c r="E385" s="9">
        <v>6.4</v>
      </c>
      <c r="F385" s="9">
        <v>384.81</v>
      </c>
      <c r="G385" s="9">
        <v>0</v>
      </c>
      <c r="H385" s="9">
        <v>0</v>
      </c>
      <c r="I385" s="9">
        <v>5.0999999999999996</v>
      </c>
      <c r="J385" s="9">
        <v>78</v>
      </c>
      <c r="K385" s="158">
        <v>0.26111111111111102</v>
      </c>
      <c r="L385" s="9"/>
      <c r="M385" s="9"/>
      <c r="N385" s="9"/>
      <c r="O385" s="9"/>
      <c r="P385" s="278" t="str">
        <f t="shared" si="14"/>
        <v/>
      </c>
      <c r="Q385" s="276" t="str">
        <f t="shared" si="13"/>
        <v/>
      </c>
      <c r="R385" s="9"/>
      <c r="S385" s="9"/>
      <c r="U385" s="367"/>
      <c r="AS385" s="9"/>
      <c r="AT385" s="9"/>
      <c r="AU385" s="426"/>
      <c r="AW385" s="9"/>
      <c r="AX385" s="470"/>
      <c r="AY385" s="467"/>
      <c r="BG385" s="373"/>
      <c r="BH385" s="373"/>
      <c r="BI385" s="9"/>
      <c r="BJ385" s="9"/>
      <c r="CJ385"/>
      <c r="CK385"/>
    </row>
    <row r="386" spans="1:89">
      <c r="A386" s="9">
        <v>1005</v>
      </c>
      <c r="B386" s="9">
        <v>4.2001630346511956</v>
      </c>
      <c r="C386" s="9">
        <v>292</v>
      </c>
      <c r="D386" s="9">
        <v>5.2</v>
      </c>
      <c r="E386" s="9">
        <v>4</v>
      </c>
      <c r="F386" s="9">
        <v>384.81</v>
      </c>
      <c r="G386" s="9">
        <v>0</v>
      </c>
      <c r="H386" s="9">
        <v>0</v>
      </c>
      <c r="I386" s="9">
        <v>5.0999999999999996</v>
      </c>
      <c r="J386" s="9">
        <v>78</v>
      </c>
      <c r="K386" s="158">
        <v>0.26180555555555601</v>
      </c>
      <c r="L386" s="9"/>
      <c r="M386" s="9"/>
      <c r="N386" s="9"/>
      <c r="O386" s="9"/>
      <c r="P386" s="278" t="str">
        <f t="shared" si="14"/>
        <v/>
      </c>
      <c r="Q386" s="276" t="str">
        <f t="shared" si="13"/>
        <v/>
      </c>
      <c r="R386" s="9"/>
      <c r="S386" s="9"/>
      <c r="U386" s="367"/>
      <c r="AS386" s="9"/>
      <c r="AT386" s="9"/>
      <c r="AU386" s="426"/>
      <c r="AW386" s="9"/>
      <c r="AX386" s="470"/>
      <c r="AY386" s="467"/>
      <c r="BG386" s="373"/>
      <c r="BH386" s="373"/>
      <c r="BI386" s="9"/>
      <c r="BJ386" s="9"/>
      <c r="CJ386"/>
      <c r="CK386"/>
    </row>
    <row r="387" spans="1:89">
      <c r="A387" s="9">
        <v>1005</v>
      </c>
      <c r="B387" s="9">
        <v>5.0999999999999996</v>
      </c>
      <c r="C387" s="9">
        <v>337</v>
      </c>
      <c r="D387" s="9">
        <v>0</v>
      </c>
      <c r="E387" s="9">
        <v>2.8</v>
      </c>
      <c r="F387" s="9">
        <v>384.81</v>
      </c>
      <c r="G387" s="9">
        <v>0</v>
      </c>
      <c r="H387" s="9">
        <v>0</v>
      </c>
      <c r="I387" s="9">
        <v>5.0999999999999996</v>
      </c>
      <c r="J387" s="9">
        <v>78</v>
      </c>
      <c r="K387" s="158">
        <v>0.26250000000000001</v>
      </c>
      <c r="L387" s="9"/>
      <c r="M387" s="9"/>
      <c r="N387" s="9"/>
      <c r="O387" s="9"/>
      <c r="P387" s="278">
        <f t="shared" si="14"/>
        <v>60</v>
      </c>
      <c r="Q387" s="276" t="str">
        <f t="shared" si="13"/>
        <v/>
      </c>
      <c r="R387" s="9"/>
      <c r="S387" s="9"/>
      <c r="U387" s="367"/>
      <c r="AS387" s="9"/>
      <c r="AT387" s="9"/>
      <c r="AU387" s="426"/>
      <c r="AW387" s="9"/>
      <c r="AX387" s="470"/>
      <c r="AY387" s="467"/>
      <c r="BG387" s="373"/>
      <c r="BH387" s="373"/>
      <c r="BI387" s="9"/>
      <c r="BJ387" s="9"/>
      <c r="CJ387"/>
      <c r="CK387"/>
    </row>
    <row r="388" spans="1:89">
      <c r="A388" s="9">
        <v>1005</v>
      </c>
      <c r="B388" s="9">
        <v>4.0550071987731098</v>
      </c>
      <c r="C388" s="9">
        <v>337</v>
      </c>
      <c r="D388" s="9">
        <v>5.6</v>
      </c>
      <c r="E388" s="9">
        <v>3.2</v>
      </c>
      <c r="F388" s="9">
        <v>384.81</v>
      </c>
      <c r="G388" s="9">
        <v>0</v>
      </c>
      <c r="H388" s="9">
        <v>0</v>
      </c>
      <c r="I388" s="9">
        <v>5.0999999999999996</v>
      </c>
      <c r="J388" s="9">
        <v>78</v>
      </c>
      <c r="K388" s="158">
        <v>0.26319444444444401</v>
      </c>
      <c r="L388" s="9"/>
      <c r="M388" s="9"/>
      <c r="N388" s="9"/>
      <c r="O388" s="9"/>
      <c r="P388" s="278" t="str">
        <f t="shared" si="14"/>
        <v/>
      </c>
      <c r="Q388" s="276" t="str">
        <f t="shared" si="13"/>
        <v/>
      </c>
      <c r="R388" s="9"/>
      <c r="S388" s="9"/>
      <c r="U388" s="367"/>
      <c r="AS388" s="9"/>
      <c r="AT388" s="9"/>
      <c r="AU388" s="426"/>
      <c r="AW388" s="9"/>
      <c r="AX388" s="470"/>
      <c r="AY388" s="467"/>
      <c r="BG388" s="373"/>
      <c r="BH388" s="373"/>
      <c r="BI388" s="9"/>
      <c r="BJ388" s="9"/>
      <c r="CJ388"/>
      <c r="CK388"/>
    </row>
    <row r="389" spans="1:89">
      <c r="A389" s="9">
        <v>1005</v>
      </c>
      <c r="B389" s="9">
        <v>4.4490839999999992</v>
      </c>
      <c r="C389" s="9">
        <v>337</v>
      </c>
      <c r="D389" s="9">
        <v>3.6</v>
      </c>
      <c r="E389" s="9">
        <v>3.2</v>
      </c>
      <c r="F389" s="9">
        <v>384.81</v>
      </c>
      <c r="G389" s="9">
        <v>0</v>
      </c>
      <c r="H389" s="9">
        <v>0</v>
      </c>
      <c r="I389" s="9">
        <v>5.0999999999999996</v>
      </c>
      <c r="J389" s="9">
        <v>78</v>
      </c>
      <c r="K389" s="158">
        <v>0.26388888888888901</v>
      </c>
      <c r="L389" s="9"/>
      <c r="M389" s="9"/>
      <c r="N389" s="9"/>
      <c r="O389" s="9"/>
      <c r="P389" s="278" t="str">
        <f t="shared" si="14"/>
        <v/>
      </c>
      <c r="Q389" s="276" t="str">
        <f t="shared" si="13"/>
        <v/>
      </c>
      <c r="R389" s="9"/>
      <c r="S389" s="9"/>
      <c r="U389" s="367"/>
      <c r="AS389" s="9"/>
      <c r="AT389" s="9"/>
      <c r="AU389" s="426"/>
      <c r="AW389" s="9"/>
      <c r="AX389" s="470"/>
      <c r="AY389" s="467"/>
      <c r="BG389" s="373"/>
      <c r="BH389" s="373"/>
      <c r="BI389" s="9"/>
      <c r="BJ389" s="9"/>
      <c r="CJ389"/>
      <c r="CK389"/>
    </row>
    <row r="390" spans="1:89">
      <c r="A390" s="9">
        <v>1005</v>
      </c>
      <c r="B390" s="9">
        <v>5.0999999999999996</v>
      </c>
      <c r="C390" s="9">
        <v>337</v>
      </c>
      <c r="D390" s="9">
        <v>0</v>
      </c>
      <c r="E390" s="9">
        <v>1.6</v>
      </c>
      <c r="F390" s="9">
        <v>384.81</v>
      </c>
      <c r="G390" s="9">
        <v>0</v>
      </c>
      <c r="H390" s="9">
        <v>0</v>
      </c>
      <c r="I390" s="9">
        <v>5.0999999999999996</v>
      </c>
      <c r="J390" s="9">
        <v>78</v>
      </c>
      <c r="K390" s="158">
        <v>0.264583333333333</v>
      </c>
      <c r="L390" s="9"/>
      <c r="M390" s="9"/>
      <c r="N390" s="9"/>
      <c r="O390" s="9"/>
      <c r="P390" s="278">
        <f t="shared" si="14"/>
        <v>60</v>
      </c>
      <c r="Q390" s="276" t="str">
        <f t="shared" si="13"/>
        <v/>
      </c>
      <c r="R390" s="9"/>
      <c r="S390" s="9"/>
      <c r="U390" s="367"/>
      <c r="AS390" s="9"/>
      <c r="AT390" s="9"/>
      <c r="AU390" s="426"/>
      <c r="AW390" s="9"/>
      <c r="AX390" s="470"/>
      <c r="AY390" s="467"/>
      <c r="BG390" s="373"/>
      <c r="BH390" s="373"/>
      <c r="BI390" s="9"/>
      <c r="BJ390" s="9"/>
      <c r="CJ390"/>
      <c r="CK390"/>
    </row>
    <row r="391" spans="1:89">
      <c r="A391" s="9">
        <v>1005</v>
      </c>
      <c r="B391" s="9">
        <v>4.6660559999999993</v>
      </c>
      <c r="C391" s="9">
        <v>337</v>
      </c>
      <c r="D391" s="9">
        <v>2.4</v>
      </c>
      <c r="E391" s="9">
        <v>1.2</v>
      </c>
      <c r="F391" s="9">
        <v>384.81</v>
      </c>
      <c r="G391" s="9">
        <v>0</v>
      </c>
      <c r="H391" s="9">
        <v>0</v>
      </c>
      <c r="I391" s="9">
        <v>5.0999999999999996</v>
      </c>
      <c r="J391" s="9">
        <v>78</v>
      </c>
      <c r="K391" s="158">
        <v>0.265277777777778</v>
      </c>
      <c r="L391" s="9"/>
      <c r="M391" s="9"/>
      <c r="N391" s="9"/>
      <c r="O391" s="9"/>
      <c r="P391" s="278" t="str">
        <f t="shared" si="14"/>
        <v/>
      </c>
      <c r="Q391" s="276" t="str">
        <f t="shared" si="13"/>
        <v/>
      </c>
      <c r="R391" s="9"/>
      <c r="S391" s="9"/>
      <c r="U391" s="367"/>
      <c r="AS391" s="9"/>
      <c r="AT391" s="9"/>
      <c r="AU391" s="426"/>
      <c r="AW391" s="9"/>
      <c r="AX391" s="470"/>
      <c r="AY391" s="467"/>
      <c r="BG391" s="373"/>
      <c r="BH391" s="373"/>
      <c r="BI391" s="9"/>
      <c r="BJ391" s="9"/>
      <c r="CJ391"/>
      <c r="CK391"/>
    </row>
    <row r="392" spans="1:89">
      <c r="A392" s="9">
        <v>1005</v>
      </c>
      <c r="B392" s="9">
        <v>4.6660559999999993</v>
      </c>
      <c r="C392" s="9">
        <v>337</v>
      </c>
      <c r="D392" s="9">
        <v>2.4</v>
      </c>
      <c r="E392" s="9">
        <v>1.2</v>
      </c>
      <c r="F392" s="9">
        <v>384.81</v>
      </c>
      <c r="G392" s="9">
        <v>0</v>
      </c>
      <c r="H392" s="9">
        <v>0</v>
      </c>
      <c r="I392" s="9">
        <v>5.0999999999999996</v>
      </c>
      <c r="J392" s="9">
        <v>78</v>
      </c>
      <c r="K392" s="158">
        <v>0.265972222222222</v>
      </c>
      <c r="L392" s="9"/>
      <c r="M392" s="9"/>
      <c r="N392" s="9"/>
      <c r="O392" s="9"/>
      <c r="P392" s="278" t="str">
        <f t="shared" si="14"/>
        <v/>
      </c>
      <c r="Q392" s="276" t="str">
        <f t="shared" si="13"/>
        <v/>
      </c>
      <c r="R392" s="9"/>
      <c r="S392" s="9"/>
      <c r="U392" s="367"/>
      <c r="AS392" s="9"/>
      <c r="AT392" s="9"/>
      <c r="AU392" s="426"/>
      <c r="AW392" s="9"/>
      <c r="AX392" s="470"/>
      <c r="AY392" s="467"/>
      <c r="BG392" s="373"/>
      <c r="BH392" s="373"/>
      <c r="BI392" s="9"/>
      <c r="BJ392" s="9"/>
      <c r="CJ392"/>
      <c r="CK392"/>
    </row>
    <row r="393" spans="1:89">
      <c r="A393" s="9">
        <v>1005</v>
      </c>
      <c r="B393" s="9">
        <v>5</v>
      </c>
      <c r="C393" s="9">
        <v>337</v>
      </c>
      <c r="D393" s="9">
        <v>0</v>
      </c>
      <c r="E393" s="9">
        <v>0</v>
      </c>
      <c r="F393" s="9">
        <v>384.81</v>
      </c>
      <c r="G393" s="9">
        <v>0</v>
      </c>
      <c r="H393" s="9">
        <v>0</v>
      </c>
      <c r="I393" s="9">
        <v>5</v>
      </c>
      <c r="J393" s="9">
        <v>78</v>
      </c>
      <c r="K393" s="158">
        <v>0.266666666666667</v>
      </c>
      <c r="L393" s="9"/>
      <c r="M393" s="9"/>
      <c r="N393" s="9"/>
      <c r="O393" s="9"/>
      <c r="P393" s="278">
        <f t="shared" si="14"/>
        <v>60</v>
      </c>
      <c r="Q393" s="276" t="str">
        <f t="shared" si="13"/>
        <v/>
      </c>
      <c r="R393" s="9"/>
      <c r="S393" s="9"/>
      <c r="U393" s="367"/>
      <c r="AS393" s="9"/>
      <c r="AT393" s="9"/>
      <c r="AU393" s="426"/>
      <c r="AW393" s="9"/>
      <c r="AX393" s="470"/>
      <c r="AY393" s="467"/>
      <c r="BG393" s="373"/>
      <c r="BH393" s="373"/>
      <c r="BI393" s="9"/>
      <c r="BJ393" s="9"/>
      <c r="CJ393"/>
      <c r="CK393"/>
    </row>
    <row r="394" spans="1:89">
      <c r="A394" s="9">
        <v>1005</v>
      </c>
      <c r="B394" s="9">
        <v>4.5595999999999997</v>
      </c>
      <c r="C394" s="9">
        <v>337</v>
      </c>
      <c r="D394" s="9">
        <v>2.4</v>
      </c>
      <c r="E394" s="9">
        <v>0</v>
      </c>
      <c r="F394" s="9">
        <v>384.81</v>
      </c>
      <c r="G394" s="9">
        <v>0</v>
      </c>
      <c r="H394" s="9">
        <v>0</v>
      </c>
      <c r="I394" s="9">
        <v>5</v>
      </c>
      <c r="J394" s="9">
        <v>78</v>
      </c>
      <c r="K394" s="158">
        <v>0.26736111111111099</v>
      </c>
      <c r="L394" s="9"/>
      <c r="M394" s="9"/>
      <c r="N394" s="9"/>
      <c r="O394" s="9"/>
      <c r="P394" s="278" t="str">
        <f t="shared" si="14"/>
        <v/>
      </c>
      <c r="Q394" s="276" t="str">
        <f t="shared" si="13"/>
        <v/>
      </c>
      <c r="R394" s="9"/>
      <c r="S394" s="9"/>
      <c r="U394" s="367"/>
      <c r="AS394" s="9"/>
      <c r="AT394" s="9"/>
      <c r="AU394" s="426"/>
      <c r="AW394" s="9"/>
      <c r="AX394" s="470"/>
      <c r="AY394" s="467"/>
      <c r="BG394" s="373"/>
      <c r="BH394" s="373"/>
      <c r="BI394" s="9"/>
      <c r="BJ394" s="9"/>
      <c r="CJ394"/>
      <c r="CK394"/>
    </row>
    <row r="395" spans="1:89">
      <c r="A395" s="9">
        <v>1005</v>
      </c>
      <c r="B395" s="9">
        <v>5</v>
      </c>
      <c r="C395" s="9">
        <v>337</v>
      </c>
      <c r="D395" s="9">
        <v>0</v>
      </c>
      <c r="E395" s="9">
        <v>0.8</v>
      </c>
      <c r="F395" s="9">
        <v>384.81</v>
      </c>
      <c r="G395" s="9">
        <v>0</v>
      </c>
      <c r="H395" s="9">
        <v>0</v>
      </c>
      <c r="I395" s="9">
        <v>5</v>
      </c>
      <c r="J395" s="9">
        <v>78</v>
      </c>
      <c r="K395" s="158">
        <v>0.26805555555555599</v>
      </c>
      <c r="L395" s="9"/>
      <c r="M395" s="9"/>
      <c r="N395" s="9"/>
      <c r="O395" s="9"/>
      <c r="P395" s="278">
        <f t="shared" si="14"/>
        <v>60</v>
      </c>
      <c r="Q395" s="276" t="str">
        <f t="shared" ref="Q395:Q458" si="15">IF(H395&gt;0,60,"")</f>
        <v/>
      </c>
      <c r="R395" s="9"/>
      <c r="S395" s="9"/>
      <c r="U395" s="367"/>
      <c r="AS395" s="9"/>
      <c r="AT395" s="9"/>
      <c r="AU395" s="426"/>
      <c r="AW395" s="9"/>
      <c r="AX395" s="470"/>
      <c r="AY395" s="467"/>
      <c r="BG395" s="373"/>
      <c r="BH395" s="373"/>
      <c r="BI395" s="9"/>
      <c r="BJ395" s="9"/>
      <c r="CJ395"/>
      <c r="CK395"/>
    </row>
    <row r="396" spans="1:89">
      <c r="A396" s="9">
        <v>1005</v>
      </c>
      <c r="B396" s="9">
        <v>4.4862000000000002</v>
      </c>
      <c r="C396" s="9">
        <v>337</v>
      </c>
      <c r="D396" s="9">
        <v>2.8</v>
      </c>
      <c r="E396" s="9">
        <v>2.4</v>
      </c>
      <c r="F396" s="9">
        <v>384.81</v>
      </c>
      <c r="G396" s="9">
        <v>0</v>
      </c>
      <c r="H396" s="9">
        <v>0</v>
      </c>
      <c r="I396" s="9">
        <v>5</v>
      </c>
      <c r="J396" s="9">
        <v>78</v>
      </c>
      <c r="K396" s="158">
        <v>0.26874999999999999</v>
      </c>
      <c r="L396" s="9"/>
      <c r="M396" s="9"/>
      <c r="N396" s="9"/>
      <c r="O396" s="9"/>
      <c r="P396" s="278" t="str">
        <f t="shared" si="14"/>
        <v/>
      </c>
      <c r="Q396" s="276" t="str">
        <f t="shared" si="15"/>
        <v/>
      </c>
      <c r="R396" s="9"/>
      <c r="S396" s="9"/>
      <c r="U396" s="367"/>
      <c r="AS396" s="9"/>
      <c r="AT396" s="9"/>
      <c r="AU396" s="426"/>
      <c r="AW396" s="9"/>
      <c r="AX396" s="470"/>
      <c r="AY396" s="467"/>
      <c r="BG396" s="373"/>
      <c r="BH396" s="373"/>
      <c r="BI396" s="9"/>
      <c r="BJ396" s="9"/>
      <c r="CJ396"/>
      <c r="CK396"/>
    </row>
    <row r="397" spans="1:89">
      <c r="A397" s="9">
        <v>1005</v>
      </c>
      <c r="B397" s="9">
        <v>4.633</v>
      </c>
      <c r="C397" s="9">
        <v>337</v>
      </c>
      <c r="D397" s="9">
        <v>2</v>
      </c>
      <c r="E397" s="9">
        <v>2</v>
      </c>
      <c r="F397" s="9">
        <v>384.81</v>
      </c>
      <c r="G397" s="9">
        <v>0</v>
      </c>
      <c r="H397" s="9">
        <v>0</v>
      </c>
      <c r="I397" s="9">
        <v>5</v>
      </c>
      <c r="J397" s="9">
        <v>78</v>
      </c>
      <c r="K397" s="158">
        <v>0.26944444444444399</v>
      </c>
      <c r="L397" s="9"/>
      <c r="M397" s="9"/>
      <c r="N397" s="9"/>
      <c r="O397" s="9"/>
      <c r="P397" s="278" t="str">
        <f t="shared" ref="P397:P460" si="16">IF(D397&lt;2,60,"")</f>
        <v/>
      </c>
      <c r="Q397" s="276" t="str">
        <f t="shared" si="15"/>
        <v/>
      </c>
      <c r="R397" s="9"/>
      <c r="S397" s="9"/>
      <c r="U397" s="367"/>
      <c r="AS397" s="9"/>
      <c r="AT397" s="9"/>
      <c r="AU397" s="426"/>
      <c r="AW397" s="9"/>
      <c r="AX397" s="470"/>
      <c r="AY397" s="467"/>
      <c r="BG397" s="373"/>
      <c r="BH397" s="373"/>
      <c r="BI397" s="9"/>
      <c r="BJ397" s="9"/>
      <c r="CJ397"/>
      <c r="CK397"/>
    </row>
    <row r="398" spans="1:89">
      <c r="A398" s="9">
        <v>1004</v>
      </c>
      <c r="B398" s="9">
        <v>5</v>
      </c>
      <c r="C398" s="9">
        <v>337</v>
      </c>
      <c r="D398" s="9">
        <v>0</v>
      </c>
      <c r="E398" s="9">
        <v>0</v>
      </c>
      <c r="F398" s="9">
        <v>384.81</v>
      </c>
      <c r="G398" s="9">
        <v>0</v>
      </c>
      <c r="H398" s="9">
        <v>0</v>
      </c>
      <c r="I398" s="9">
        <v>5</v>
      </c>
      <c r="J398" s="9">
        <v>78</v>
      </c>
      <c r="K398" s="158">
        <v>0.27013888888888898</v>
      </c>
      <c r="L398" s="9"/>
      <c r="M398" s="9"/>
      <c r="N398" s="9"/>
      <c r="O398" s="9"/>
      <c r="P398" s="278">
        <f t="shared" si="16"/>
        <v>60</v>
      </c>
      <c r="Q398" s="276" t="str">
        <f t="shared" si="15"/>
        <v/>
      </c>
      <c r="R398" s="9"/>
      <c r="S398" s="9"/>
      <c r="U398" s="367"/>
      <c r="AS398" s="9"/>
      <c r="AT398" s="9"/>
      <c r="AU398" s="426"/>
      <c r="AW398" s="9"/>
      <c r="AX398" s="470"/>
      <c r="AY398" s="467"/>
      <c r="BG398" s="373"/>
      <c r="BH398" s="373"/>
      <c r="BI398" s="9"/>
      <c r="BJ398" s="9"/>
      <c r="CJ398"/>
      <c r="CK398"/>
    </row>
    <row r="399" spans="1:89">
      <c r="A399" s="9">
        <v>1004</v>
      </c>
      <c r="B399" s="9">
        <v>5</v>
      </c>
      <c r="C399" s="9">
        <v>337</v>
      </c>
      <c r="D399" s="9">
        <v>0</v>
      </c>
      <c r="E399" s="9">
        <v>0.4</v>
      </c>
      <c r="F399" s="9">
        <v>384.81</v>
      </c>
      <c r="G399" s="9">
        <v>0</v>
      </c>
      <c r="H399" s="9">
        <v>0</v>
      </c>
      <c r="I399" s="9">
        <v>5</v>
      </c>
      <c r="J399" s="9">
        <v>78</v>
      </c>
      <c r="K399" s="158">
        <v>0.27083333333333298</v>
      </c>
      <c r="L399" s="9"/>
      <c r="M399" s="9"/>
      <c r="N399" s="9"/>
      <c r="O399" s="9"/>
      <c r="P399" s="278">
        <f t="shared" si="16"/>
        <v>60</v>
      </c>
      <c r="Q399" s="276" t="str">
        <f t="shared" si="15"/>
        <v/>
      </c>
      <c r="R399" s="9"/>
      <c r="S399" s="9"/>
      <c r="U399" s="367"/>
      <c r="AS399" s="9"/>
      <c r="AT399" s="9"/>
      <c r="AU399" s="426"/>
      <c r="AW399" s="9"/>
      <c r="AX399" s="470"/>
      <c r="AY399" s="467"/>
      <c r="BG399" s="373"/>
      <c r="BH399" s="373"/>
      <c r="BI399" s="9"/>
      <c r="BJ399" s="9"/>
      <c r="CJ399"/>
      <c r="CK399"/>
    </row>
    <row r="400" spans="1:89">
      <c r="A400" s="9">
        <v>1004</v>
      </c>
      <c r="B400" s="9">
        <v>5</v>
      </c>
      <c r="C400" s="9">
        <v>337</v>
      </c>
      <c r="D400" s="9">
        <v>0</v>
      </c>
      <c r="E400" s="9">
        <v>0.4</v>
      </c>
      <c r="F400" s="9">
        <v>384.81</v>
      </c>
      <c r="G400" s="9">
        <v>0</v>
      </c>
      <c r="H400" s="9">
        <v>0</v>
      </c>
      <c r="I400" s="9">
        <v>5</v>
      </c>
      <c r="J400" s="9">
        <v>78</v>
      </c>
      <c r="K400" s="158">
        <v>0.27152777777777798</v>
      </c>
      <c r="L400" s="9"/>
      <c r="M400" s="9"/>
      <c r="N400" s="9"/>
      <c r="O400" s="9"/>
      <c r="P400" s="278">
        <f t="shared" si="16"/>
        <v>60</v>
      </c>
      <c r="Q400" s="276" t="str">
        <f t="shared" si="15"/>
        <v/>
      </c>
      <c r="R400" s="9"/>
      <c r="S400" s="9"/>
      <c r="U400" s="367"/>
      <c r="AS400" s="9"/>
      <c r="AT400" s="9"/>
      <c r="AU400" s="426"/>
      <c r="AW400" s="9"/>
      <c r="AX400" s="470"/>
      <c r="AY400" s="467"/>
      <c r="BG400" s="373"/>
      <c r="BH400" s="373"/>
      <c r="BI400" s="9"/>
      <c r="BJ400" s="9"/>
      <c r="CJ400"/>
      <c r="CK400"/>
    </row>
    <row r="401" spans="1:89">
      <c r="A401" s="9">
        <v>1004</v>
      </c>
      <c r="B401" s="9">
        <v>5</v>
      </c>
      <c r="C401" s="9">
        <v>337</v>
      </c>
      <c r="D401" s="9">
        <v>0</v>
      </c>
      <c r="E401" s="9">
        <v>0</v>
      </c>
      <c r="F401" s="9">
        <v>384.81</v>
      </c>
      <c r="G401" s="9">
        <v>0</v>
      </c>
      <c r="H401" s="9">
        <v>0</v>
      </c>
      <c r="I401" s="9">
        <v>5</v>
      </c>
      <c r="J401" s="9">
        <v>78</v>
      </c>
      <c r="K401" s="158">
        <v>0.27222222222222198</v>
      </c>
      <c r="L401" s="9"/>
      <c r="M401" s="9"/>
      <c r="N401" s="9"/>
      <c r="O401" s="9"/>
      <c r="P401" s="278">
        <f t="shared" si="16"/>
        <v>60</v>
      </c>
      <c r="Q401" s="276" t="str">
        <f t="shared" si="15"/>
        <v/>
      </c>
      <c r="R401" s="9"/>
      <c r="S401" s="9"/>
      <c r="U401" s="367"/>
      <c r="AS401" s="9"/>
      <c r="AT401" s="9"/>
      <c r="AU401" s="426"/>
      <c r="AW401" s="9"/>
      <c r="AX401" s="470"/>
      <c r="AY401" s="467"/>
      <c r="BG401" s="373"/>
      <c r="BH401" s="373"/>
      <c r="BI401" s="9"/>
      <c r="BJ401" s="9"/>
      <c r="CJ401"/>
      <c r="CK401"/>
    </row>
    <row r="402" spans="1:89">
      <c r="A402" s="9">
        <v>1004</v>
      </c>
      <c r="B402" s="9">
        <v>4.453144</v>
      </c>
      <c r="C402" s="9">
        <v>292</v>
      </c>
      <c r="D402" s="9">
        <v>2.4</v>
      </c>
      <c r="E402" s="9">
        <v>0</v>
      </c>
      <c r="F402" s="9">
        <v>384.81</v>
      </c>
      <c r="G402" s="9">
        <v>0</v>
      </c>
      <c r="H402" s="9">
        <v>0</v>
      </c>
      <c r="I402" s="9">
        <v>4.9000000000000004</v>
      </c>
      <c r="J402" s="9">
        <v>78</v>
      </c>
      <c r="K402" s="158">
        <v>0.27291666666666697</v>
      </c>
      <c r="L402" s="9"/>
      <c r="M402" s="9"/>
      <c r="N402" s="9"/>
      <c r="O402" s="9"/>
      <c r="P402" s="278" t="str">
        <f t="shared" si="16"/>
        <v/>
      </c>
      <c r="Q402" s="276" t="str">
        <f t="shared" si="15"/>
        <v/>
      </c>
      <c r="R402" s="9"/>
      <c r="S402" s="9"/>
      <c r="U402" s="367"/>
      <c r="AS402" s="9"/>
      <c r="AT402" s="9"/>
      <c r="AU402" s="426"/>
      <c r="AW402" s="9"/>
      <c r="AX402" s="470"/>
      <c r="AY402" s="467"/>
      <c r="BG402" s="373"/>
      <c r="BH402" s="373"/>
      <c r="BI402" s="9"/>
      <c r="BJ402" s="9"/>
      <c r="CJ402"/>
      <c r="CK402"/>
    </row>
    <row r="403" spans="1:89">
      <c r="A403" s="9">
        <v>1004</v>
      </c>
      <c r="B403" s="9">
        <v>4.9000000000000004</v>
      </c>
      <c r="C403" s="9">
        <v>337</v>
      </c>
      <c r="D403" s="9">
        <v>0</v>
      </c>
      <c r="E403" s="9">
        <v>0</v>
      </c>
      <c r="F403" s="9">
        <v>384.81</v>
      </c>
      <c r="G403" s="9">
        <v>0</v>
      </c>
      <c r="H403" s="9">
        <v>0</v>
      </c>
      <c r="I403" s="9">
        <v>4.9000000000000004</v>
      </c>
      <c r="J403" s="9">
        <v>78</v>
      </c>
      <c r="K403" s="158">
        <v>0.27361111111111103</v>
      </c>
      <c r="L403" s="9"/>
      <c r="M403" s="9"/>
      <c r="N403" s="9"/>
      <c r="O403" s="9"/>
      <c r="P403" s="278">
        <f t="shared" si="16"/>
        <v>60</v>
      </c>
      <c r="Q403" s="276" t="str">
        <f t="shared" si="15"/>
        <v/>
      </c>
      <c r="R403" s="9"/>
      <c r="S403" s="9"/>
      <c r="U403" s="367"/>
      <c r="AS403" s="9"/>
      <c r="AT403" s="9"/>
      <c r="AU403" s="426"/>
      <c r="AW403" s="9"/>
      <c r="AX403" s="470"/>
      <c r="AY403" s="467"/>
      <c r="BG403" s="373"/>
      <c r="BH403" s="373"/>
      <c r="BI403" s="9"/>
      <c r="BJ403" s="9"/>
      <c r="CJ403"/>
      <c r="CK403"/>
    </row>
    <row r="404" spans="1:89">
      <c r="A404" s="9">
        <v>1004</v>
      </c>
      <c r="B404" s="9">
        <v>4.9000000000000004</v>
      </c>
      <c r="C404" s="9">
        <v>337</v>
      </c>
      <c r="D404" s="9">
        <v>0</v>
      </c>
      <c r="E404" s="9">
        <v>0</v>
      </c>
      <c r="F404" s="9">
        <v>384.81</v>
      </c>
      <c r="G404" s="9">
        <v>0</v>
      </c>
      <c r="H404" s="9">
        <v>0</v>
      </c>
      <c r="I404" s="9">
        <v>4.9000000000000004</v>
      </c>
      <c r="J404" s="9">
        <v>78</v>
      </c>
      <c r="K404" s="158">
        <v>0.27430555555555602</v>
      </c>
      <c r="L404" s="9"/>
      <c r="M404" s="9"/>
      <c r="N404" s="9"/>
      <c r="O404" s="9"/>
      <c r="P404" s="278">
        <f t="shared" si="16"/>
        <v>60</v>
      </c>
      <c r="Q404" s="276" t="str">
        <f t="shared" si="15"/>
        <v/>
      </c>
      <c r="R404" s="9"/>
      <c r="S404" s="9"/>
      <c r="U404" s="367"/>
      <c r="AS404" s="9"/>
      <c r="AT404" s="9"/>
      <c r="AU404" s="426"/>
      <c r="AW404" s="9"/>
      <c r="AX404" s="470"/>
      <c r="AY404" s="467"/>
      <c r="BG404" s="373"/>
      <c r="BH404" s="373"/>
      <c r="BI404" s="9"/>
      <c r="BJ404" s="9"/>
      <c r="CJ404"/>
      <c r="CK404"/>
    </row>
    <row r="405" spans="1:89">
      <c r="A405" s="9">
        <v>1004</v>
      </c>
      <c r="B405" s="9">
        <v>4.9000000000000004</v>
      </c>
      <c r="C405" s="9">
        <v>337</v>
      </c>
      <c r="D405" s="9">
        <v>0</v>
      </c>
      <c r="E405" s="9">
        <v>0</v>
      </c>
      <c r="F405" s="9">
        <v>384.81</v>
      </c>
      <c r="G405" s="9">
        <v>0</v>
      </c>
      <c r="H405" s="9">
        <v>0</v>
      </c>
      <c r="I405" s="9">
        <v>4.9000000000000004</v>
      </c>
      <c r="J405" s="9">
        <v>78</v>
      </c>
      <c r="K405" s="158">
        <v>0.27500000000000002</v>
      </c>
      <c r="L405" s="9"/>
      <c r="M405" s="9"/>
      <c r="N405" s="9"/>
      <c r="O405" s="9"/>
      <c r="P405" s="278">
        <f t="shared" si="16"/>
        <v>60</v>
      </c>
      <c r="Q405" s="276" t="str">
        <f t="shared" si="15"/>
        <v/>
      </c>
      <c r="R405" s="9"/>
      <c r="S405" s="9"/>
      <c r="U405" s="367"/>
      <c r="AS405" s="9"/>
      <c r="AT405" s="9"/>
      <c r="AU405" s="426"/>
      <c r="AW405" s="9"/>
      <c r="AX405" s="470"/>
      <c r="AY405" s="467"/>
      <c r="BG405" s="373"/>
      <c r="BH405" s="373"/>
      <c r="BI405" s="9"/>
      <c r="BJ405" s="9"/>
      <c r="CJ405"/>
      <c r="CK405"/>
    </row>
    <row r="406" spans="1:89">
      <c r="A406" s="9">
        <v>1004</v>
      </c>
      <c r="B406" s="9">
        <v>4.9000000000000004</v>
      </c>
      <c r="C406" s="9">
        <v>337</v>
      </c>
      <c r="D406" s="9">
        <v>0</v>
      </c>
      <c r="E406" s="9">
        <v>0</v>
      </c>
      <c r="F406" s="9">
        <v>384.81</v>
      </c>
      <c r="G406" s="9">
        <v>0</v>
      </c>
      <c r="H406" s="9">
        <v>0</v>
      </c>
      <c r="I406" s="9">
        <v>4.9000000000000004</v>
      </c>
      <c r="J406" s="9">
        <v>78</v>
      </c>
      <c r="K406" s="158">
        <v>0.27569444444444402</v>
      </c>
      <c r="L406" s="9"/>
      <c r="M406" s="9"/>
      <c r="N406" s="9"/>
      <c r="O406" s="9"/>
      <c r="P406" s="278">
        <f t="shared" si="16"/>
        <v>60</v>
      </c>
      <c r="Q406" s="276" t="str">
        <f t="shared" si="15"/>
        <v/>
      </c>
      <c r="R406" s="9"/>
      <c r="S406" s="9"/>
      <c r="U406" s="367"/>
      <c r="AS406" s="9"/>
      <c r="AT406" s="9"/>
      <c r="AU406" s="426"/>
      <c r="AW406" s="9"/>
      <c r="AX406" s="470"/>
      <c r="AY406" s="467"/>
      <c r="BG406" s="373"/>
      <c r="BH406" s="373"/>
      <c r="BI406" s="9"/>
      <c r="BJ406" s="9"/>
      <c r="CJ406"/>
      <c r="CK406"/>
    </row>
    <row r="407" spans="1:89">
      <c r="A407" s="9">
        <v>1004</v>
      </c>
      <c r="B407" s="9">
        <v>4.9000000000000004</v>
      </c>
      <c r="C407" s="9">
        <v>292</v>
      </c>
      <c r="D407" s="9">
        <v>0</v>
      </c>
      <c r="E407" s="9">
        <v>2.4</v>
      </c>
      <c r="F407" s="9">
        <v>384.81</v>
      </c>
      <c r="G407" s="9">
        <v>0</v>
      </c>
      <c r="H407" s="9">
        <v>0</v>
      </c>
      <c r="I407" s="9">
        <v>4.9000000000000004</v>
      </c>
      <c r="J407" s="9">
        <v>78</v>
      </c>
      <c r="K407" s="158">
        <v>0.27638888888888902</v>
      </c>
      <c r="L407" s="9"/>
      <c r="M407" s="9"/>
      <c r="N407" s="9"/>
      <c r="O407" s="9"/>
      <c r="P407" s="278">
        <f t="shared" si="16"/>
        <v>60</v>
      </c>
      <c r="Q407" s="276" t="str">
        <f t="shared" si="15"/>
        <v/>
      </c>
      <c r="R407" s="9"/>
      <c r="S407" s="9"/>
      <c r="U407" s="367"/>
      <c r="AS407" s="9"/>
      <c r="AT407" s="9"/>
      <c r="AU407" s="426"/>
      <c r="AW407" s="9"/>
      <c r="AX407" s="470"/>
      <c r="AY407" s="467"/>
      <c r="BG407" s="373"/>
      <c r="BH407" s="373"/>
      <c r="BI407" s="9"/>
      <c r="BJ407" s="9"/>
      <c r="CJ407"/>
      <c r="CK407"/>
    </row>
    <row r="408" spans="1:89">
      <c r="A408" s="9">
        <v>1004</v>
      </c>
      <c r="B408" s="9">
        <v>4.8</v>
      </c>
      <c r="C408" s="9">
        <v>292</v>
      </c>
      <c r="D408" s="9">
        <v>0</v>
      </c>
      <c r="E408" s="9">
        <v>0.8</v>
      </c>
      <c r="F408" s="9">
        <v>384.81</v>
      </c>
      <c r="G408" s="9">
        <v>0</v>
      </c>
      <c r="H408" s="9">
        <v>0</v>
      </c>
      <c r="I408" s="9">
        <v>4.8</v>
      </c>
      <c r="J408" s="9">
        <v>78</v>
      </c>
      <c r="K408" s="158">
        <v>0.27708333333333302</v>
      </c>
      <c r="L408" s="9"/>
      <c r="M408" s="9"/>
      <c r="N408" s="9"/>
      <c r="O408" s="9"/>
      <c r="P408" s="278">
        <f t="shared" si="16"/>
        <v>60</v>
      </c>
      <c r="Q408" s="276" t="str">
        <f t="shared" si="15"/>
        <v/>
      </c>
      <c r="R408" s="9"/>
      <c r="S408" s="9"/>
      <c r="U408" s="367"/>
      <c r="AS408" s="9"/>
      <c r="AT408" s="9"/>
      <c r="AU408" s="426"/>
      <c r="AW408" s="9"/>
      <c r="AX408" s="470"/>
      <c r="AY408" s="467"/>
      <c r="BG408" s="373"/>
      <c r="BH408" s="373"/>
      <c r="BI408" s="9"/>
      <c r="BJ408" s="9"/>
      <c r="CJ408"/>
      <c r="CK408"/>
    </row>
    <row r="409" spans="1:89">
      <c r="A409" s="9">
        <v>1004</v>
      </c>
      <c r="B409" s="9">
        <v>4.8</v>
      </c>
      <c r="C409" s="9">
        <v>292</v>
      </c>
      <c r="D409" s="9">
        <v>0</v>
      </c>
      <c r="E409" s="9">
        <v>0</v>
      </c>
      <c r="F409" s="9">
        <v>384.81</v>
      </c>
      <c r="G409" s="9">
        <v>0</v>
      </c>
      <c r="H409" s="9">
        <v>0</v>
      </c>
      <c r="I409" s="9">
        <v>4.8</v>
      </c>
      <c r="J409" s="9">
        <v>78</v>
      </c>
      <c r="K409" s="158">
        <v>0.27777777777777801</v>
      </c>
      <c r="L409" s="9"/>
      <c r="M409" s="9"/>
      <c r="N409" s="9"/>
      <c r="O409" s="9"/>
      <c r="P409" s="278">
        <f t="shared" si="16"/>
        <v>60</v>
      </c>
      <c r="Q409" s="276" t="str">
        <f t="shared" si="15"/>
        <v/>
      </c>
      <c r="R409" s="9"/>
      <c r="S409" s="9"/>
      <c r="U409" s="367"/>
      <c r="AS409" s="9"/>
      <c r="AT409" s="9"/>
      <c r="AU409" s="426"/>
      <c r="AW409" s="9"/>
      <c r="AX409" s="470"/>
      <c r="AY409" s="467"/>
      <c r="BG409" s="373"/>
      <c r="BH409" s="373"/>
      <c r="BI409" s="9"/>
      <c r="BJ409" s="9"/>
      <c r="CJ409"/>
      <c r="CK409"/>
    </row>
    <row r="410" spans="1:89">
      <c r="A410" s="9">
        <v>1004</v>
      </c>
      <c r="B410" s="9">
        <v>4.8</v>
      </c>
      <c r="C410" s="9">
        <v>292</v>
      </c>
      <c r="D410" s="9">
        <v>0</v>
      </c>
      <c r="E410" s="9">
        <v>1.6</v>
      </c>
      <c r="F410" s="9">
        <v>384.81</v>
      </c>
      <c r="G410" s="9">
        <v>0</v>
      </c>
      <c r="H410" s="9">
        <v>0</v>
      </c>
      <c r="I410" s="9">
        <v>4.8</v>
      </c>
      <c r="J410" s="9">
        <v>78</v>
      </c>
      <c r="K410" s="158">
        <v>0.27847222222222201</v>
      </c>
      <c r="L410" s="9"/>
      <c r="M410" s="9"/>
      <c r="N410" s="9"/>
      <c r="O410" s="9"/>
      <c r="P410" s="278">
        <f t="shared" si="16"/>
        <v>60</v>
      </c>
      <c r="Q410" s="276" t="str">
        <f t="shared" si="15"/>
        <v/>
      </c>
      <c r="R410" s="9"/>
      <c r="S410" s="9"/>
      <c r="U410" s="367"/>
      <c r="AS410" s="9"/>
      <c r="AT410" s="9"/>
      <c r="AU410" s="426"/>
      <c r="AW410" s="9"/>
      <c r="AX410" s="470"/>
      <c r="AY410" s="467"/>
      <c r="BG410" s="373"/>
      <c r="BH410" s="373"/>
      <c r="BI410" s="9"/>
      <c r="BJ410" s="9"/>
      <c r="CJ410"/>
      <c r="CK410"/>
    </row>
    <row r="411" spans="1:89">
      <c r="A411" s="9">
        <v>1004</v>
      </c>
      <c r="B411" s="9">
        <v>4.8</v>
      </c>
      <c r="C411" s="9">
        <v>315</v>
      </c>
      <c r="D411" s="9">
        <v>0</v>
      </c>
      <c r="E411" s="9">
        <v>2.4</v>
      </c>
      <c r="F411" s="9">
        <v>384.81</v>
      </c>
      <c r="G411" s="9">
        <v>0</v>
      </c>
      <c r="H411" s="9">
        <v>0</v>
      </c>
      <c r="I411" s="9">
        <v>4.8</v>
      </c>
      <c r="J411" s="9">
        <v>78</v>
      </c>
      <c r="K411" s="158">
        <v>0.27916666666666701</v>
      </c>
      <c r="L411" s="9"/>
      <c r="M411" s="9"/>
      <c r="N411" s="9"/>
      <c r="O411" s="9"/>
      <c r="P411" s="278">
        <f t="shared" si="16"/>
        <v>60</v>
      </c>
      <c r="Q411" s="276" t="str">
        <f t="shared" si="15"/>
        <v/>
      </c>
      <c r="R411" s="9"/>
      <c r="S411" s="9"/>
      <c r="U411" s="367"/>
      <c r="AS411" s="9"/>
      <c r="AT411" s="9"/>
      <c r="AU411" s="426"/>
      <c r="AW411" s="9"/>
      <c r="AX411" s="470"/>
      <c r="AY411" s="467"/>
      <c r="BG411" s="373"/>
      <c r="BH411" s="373"/>
      <c r="BI411" s="9"/>
      <c r="BJ411" s="9"/>
      <c r="CJ411"/>
      <c r="CK411"/>
    </row>
    <row r="412" spans="1:89">
      <c r="A412" s="9">
        <v>1004</v>
      </c>
      <c r="B412" s="9">
        <v>4.8</v>
      </c>
      <c r="C412" s="9">
        <v>315</v>
      </c>
      <c r="D412" s="9">
        <v>0</v>
      </c>
      <c r="E412" s="9">
        <v>0</v>
      </c>
      <c r="F412" s="9">
        <v>384.81</v>
      </c>
      <c r="G412" s="9">
        <v>0</v>
      </c>
      <c r="H412" s="9">
        <v>0</v>
      </c>
      <c r="I412" s="9">
        <v>4.8</v>
      </c>
      <c r="J412" s="9">
        <v>78</v>
      </c>
      <c r="K412" s="158">
        <v>0.27986111111111101</v>
      </c>
      <c r="L412" s="9"/>
      <c r="M412" s="9"/>
      <c r="N412" s="9"/>
      <c r="O412" s="9"/>
      <c r="P412" s="278">
        <f t="shared" si="16"/>
        <v>60</v>
      </c>
      <c r="Q412" s="276" t="str">
        <f t="shared" si="15"/>
        <v/>
      </c>
      <c r="R412" s="9"/>
      <c r="S412" s="9"/>
      <c r="U412" s="367"/>
      <c r="AS412" s="9"/>
      <c r="AT412" s="9"/>
      <c r="AU412" s="426"/>
      <c r="AW412" s="9"/>
      <c r="AX412" s="470"/>
      <c r="AY412" s="467"/>
      <c r="BG412" s="373"/>
      <c r="BH412" s="373"/>
      <c r="BI412" s="9"/>
      <c r="BJ412" s="9"/>
      <c r="CJ412"/>
      <c r="CK412"/>
    </row>
    <row r="413" spans="1:89">
      <c r="A413" s="9">
        <v>1004</v>
      </c>
      <c r="B413" s="9">
        <v>4.8</v>
      </c>
      <c r="C413" s="9">
        <v>315</v>
      </c>
      <c r="D413" s="9">
        <v>0</v>
      </c>
      <c r="E413" s="9">
        <v>0</v>
      </c>
      <c r="F413" s="9">
        <v>384.81</v>
      </c>
      <c r="G413" s="9">
        <v>0</v>
      </c>
      <c r="H413" s="9">
        <v>0</v>
      </c>
      <c r="I413" s="9">
        <v>4.8</v>
      </c>
      <c r="J413" s="9">
        <v>78</v>
      </c>
      <c r="K413" s="158">
        <v>0.280555555555556</v>
      </c>
      <c r="L413" s="9"/>
      <c r="M413" s="9"/>
      <c r="N413" s="9"/>
      <c r="O413" s="9"/>
      <c r="P413" s="278">
        <f t="shared" si="16"/>
        <v>60</v>
      </c>
      <c r="Q413" s="276" t="str">
        <f t="shared" si="15"/>
        <v/>
      </c>
      <c r="R413" s="9"/>
      <c r="S413" s="9"/>
      <c r="U413" s="367"/>
      <c r="AS413" s="9"/>
      <c r="AT413" s="9"/>
      <c r="AU413" s="426"/>
      <c r="AW413" s="9"/>
      <c r="AX413" s="470"/>
      <c r="AY413" s="467"/>
      <c r="BG413" s="373"/>
      <c r="BH413" s="373"/>
      <c r="BI413" s="9"/>
      <c r="BJ413" s="9"/>
      <c r="CJ413"/>
      <c r="CK413"/>
    </row>
    <row r="414" spans="1:89">
      <c r="A414" s="9">
        <v>1004</v>
      </c>
      <c r="B414" s="9">
        <v>4.1200320000000001</v>
      </c>
      <c r="C414" s="9">
        <v>270</v>
      </c>
      <c r="D414" s="9">
        <v>3.6</v>
      </c>
      <c r="E414" s="9">
        <v>2.8</v>
      </c>
      <c r="F414" s="9">
        <v>384.81</v>
      </c>
      <c r="G414" s="9">
        <v>0</v>
      </c>
      <c r="H414" s="9">
        <v>0</v>
      </c>
      <c r="I414" s="9">
        <v>4.8</v>
      </c>
      <c r="J414" s="9">
        <v>78</v>
      </c>
      <c r="K414" s="158">
        <v>0.28125</v>
      </c>
      <c r="L414" s="9"/>
      <c r="M414" s="9"/>
      <c r="N414" s="9"/>
      <c r="O414" s="9"/>
      <c r="P414" s="278" t="str">
        <f t="shared" si="16"/>
        <v/>
      </c>
      <c r="Q414" s="276" t="str">
        <f t="shared" si="15"/>
        <v/>
      </c>
      <c r="R414" s="9"/>
      <c r="S414" s="9"/>
      <c r="U414" s="367"/>
      <c r="AS414" s="9"/>
      <c r="AT414" s="9"/>
      <c r="AU414" s="426"/>
      <c r="AW414" s="9"/>
      <c r="AX414" s="470"/>
      <c r="AY414" s="467"/>
      <c r="BG414" s="373"/>
      <c r="BH414" s="373"/>
      <c r="BI414" s="9"/>
      <c r="BJ414" s="9"/>
      <c r="CJ414"/>
      <c r="CK414"/>
    </row>
    <row r="415" spans="1:89">
      <c r="A415" s="9">
        <v>1004</v>
      </c>
      <c r="B415" s="9">
        <v>4.7</v>
      </c>
      <c r="C415" s="9">
        <v>292</v>
      </c>
      <c r="D415" s="9">
        <v>0</v>
      </c>
      <c r="E415" s="9">
        <v>3.2</v>
      </c>
      <c r="F415" s="9">
        <v>384.81</v>
      </c>
      <c r="G415" s="9">
        <v>0</v>
      </c>
      <c r="H415" s="9">
        <v>0</v>
      </c>
      <c r="I415" s="9">
        <v>4.7</v>
      </c>
      <c r="J415" s="9">
        <v>78</v>
      </c>
      <c r="K415" s="158">
        <v>0.281944444444444</v>
      </c>
      <c r="L415" s="9"/>
      <c r="M415" s="9"/>
      <c r="N415" s="9"/>
      <c r="O415" s="9"/>
      <c r="P415" s="278">
        <f t="shared" si="16"/>
        <v>60</v>
      </c>
      <c r="Q415" s="276" t="str">
        <f t="shared" si="15"/>
        <v/>
      </c>
      <c r="R415" s="9"/>
      <c r="S415" s="9"/>
      <c r="U415" s="367"/>
      <c r="AS415" s="9"/>
      <c r="AT415" s="9"/>
      <c r="AU415" s="426"/>
      <c r="AW415" s="9"/>
      <c r="AX415" s="470"/>
      <c r="AY415" s="467"/>
      <c r="BG415" s="373"/>
      <c r="BH415" s="373"/>
      <c r="BI415" s="9"/>
      <c r="BJ415" s="9"/>
      <c r="CJ415"/>
      <c r="CK415"/>
    </row>
    <row r="416" spans="1:89">
      <c r="A416" s="9">
        <v>1004</v>
      </c>
      <c r="B416" s="9">
        <v>4.7</v>
      </c>
      <c r="C416" s="9">
        <v>292</v>
      </c>
      <c r="D416" s="9">
        <v>0</v>
      </c>
      <c r="E416" s="9">
        <v>0</v>
      </c>
      <c r="F416" s="9">
        <v>384.81</v>
      </c>
      <c r="G416" s="9">
        <v>0</v>
      </c>
      <c r="H416" s="9">
        <v>0</v>
      </c>
      <c r="I416" s="9">
        <v>4.7</v>
      </c>
      <c r="J416" s="9">
        <v>78</v>
      </c>
      <c r="K416" s="158">
        <v>0.28263888888888899</v>
      </c>
      <c r="L416" s="9"/>
      <c r="M416" s="9"/>
      <c r="N416" s="9"/>
      <c r="O416" s="9"/>
      <c r="P416" s="278">
        <f t="shared" si="16"/>
        <v>60</v>
      </c>
      <c r="Q416" s="276" t="str">
        <f t="shared" si="15"/>
        <v/>
      </c>
      <c r="R416" s="9"/>
      <c r="S416" s="9"/>
      <c r="U416" s="367"/>
      <c r="AS416" s="9"/>
      <c r="AT416" s="9"/>
      <c r="AU416" s="426"/>
      <c r="AW416" s="9"/>
      <c r="AX416" s="470"/>
      <c r="AY416" s="467"/>
      <c r="BG416" s="373"/>
      <c r="BH416" s="373"/>
      <c r="BI416" s="9"/>
      <c r="BJ416" s="9"/>
      <c r="CJ416"/>
      <c r="CK416"/>
    </row>
    <row r="417" spans="1:89">
      <c r="A417" s="9">
        <v>1004</v>
      </c>
      <c r="B417" s="9">
        <v>4.7</v>
      </c>
      <c r="C417" s="9">
        <v>292</v>
      </c>
      <c r="D417" s="9">
        <v>0</v>
      </c>
      <c r="E417" s="9">
        <v>0</v>
      </c>
      <c r="F417" s="9">
        <v>384.81</v>
      </c>
      <c r="G417" s="9">
        <v>0</v>
      </c>
      <c r="H417" s="9">
        <v>0</v>
      </c>
      <c r="I417" s="9">
        <v>4.7</v>
      </c>
      <c r="J417" s="9">
        <v>78</v>
      </c>
      <c r="K417" s="158">
        <v>0.28333333333333299</v>
      </c>
      <c r="L417" s="9"/>
      <c r="M417" s="9"/>
      <c r="N417" s="9"/>
      <c r="O417" s="9"/>
      <c r="P417" s="278">
        <f t="shared" si="16"/>
        <v>60</v>
      </c>
      <c r="Q417" s="276" t="str">
        <f t="shared" si="15"/>
        <v/>
      </c>
      <c r="R417" s="9"/>
      <c r="S417" s="9"/>
      <c r="U417" s="367"/>
      <c r="AS417" s="9"/>
      <c r="AT417" s="9"/>
      <c r="AU417" s="426"/>
      <c r="AW417" s="9"/>
      <c r="AX417" s="470"/>
      <c r="AY417" s="467"/>
      <c r="BG417" s="373"/>
      <c r="BH417" s="373"/>
      <c r="BI417" s="9"/>
      <c r="BJ417" s="9"/>
      <c r="CJ417"/>
      <c r="CK417"/>
    </row>
    <row r="418" spans="1:89">
      <c r="A418" s="9">
        <v>1004</v>
      </c>
      <c r="B418" s="9">
        <v>3.8570920000000002</v>
      </c>
      <c r="C418" s="9">
        <v>292</v>
      </c>
      <c r="D418" s="9">
        <v>4.4000000000000004</v>
      </c>
      <c r="E418" s="9">
        <v>3.2</v>
      </c>
      <c r="F418" s="9">
        <v>384.81</v>
      </c>
      <c r="G418" s="9">
        <v>0</v>
      </c>
      <c r="H418" s="9">
        <v>0</v>
      </c>
      <c r="I418" s="9">
        <v>4.7</v>
      </c>
      <c r="J418" s="9">
        <v>78</v>
      </c>
      <c r="K418" s="158">
        <v>0.28402777777777799</v>
      </c>
      <c r="L418" s="9"/>
      <c r="M418" s="9"/>
      <c r="N418" s="9"/>
      <c r="O418" s="9"/>
      <c r="P418" s="278" t="str">
        <f t="shared" si="16"/>
        <v/>
      </c>
      <c r="Q418" s="276" t="str">
        <f t="shared" si="15"/>
        <v/>
      </c>
      <c r="R418" s="9"/>
      <c r="S418" s="9"/>
      <c r="U418" s="367"/>
      <c r="AS418" s="9"/>
      <c r="AT418" s="9"/>
      <c r="AU418" s="426"/>
      <c r="AW418" s="9"/>
      <c r="AX418" s="470"/>
      <c r="AY418" s="467"/>
      <c r="BG418" s="373"/>
      <c r="BH418" s="373"/>
      <c r="BI418" s="9"/>
      <c r="BJ418" s="9"/>
      <c r="CJ418"/>
      <c r="CK418"/>
    </row>
    <row r="419" spans="1:89">
      <c r="A419" s="9">
        <v>1004</v>
      </c>
      <c r="B419" s="9">
        <v>4.7</v>
      </c>
      <c r="C419" s="9">
        <v>292</v>
      </c>
      <c r="D419" s="9">
        <v>0</v>
      </c>
      <c r="E419" s="9">
        <v>2</v>
      </c>
      <c r="F419" s="9">
        <v>384.81</v>
      </c>
      <c r="G419" s="9">
        <v>0</v>
      </c>
      <c r="H419" s="9">
        <v>0</v>
      </c>
      <c r="I419" s="9">
        <v>4.7</v>
      </c>
      <c r="J419" s="9">
        <v>78</v>
      </c>
      <c r="K419" s="158">
        <v>0.28472222222222199</v>
      </c>
      <c r="L419" s="9"/>
      <c r="M419" s="9"/>
      <c r="N419" s="9"/>
      <c r="O419" s="9"/>
      <c r="P419" s="278">
        <f t="shared" si="16"/>
        <v>60</v>
      </c>
      <c r="Q419" s="276" t="str">
        <f t="shared" si="15"/>
        <v/>
      </c>
      <c r="R419" s="9"/>
      <c r="S419" s="9"/>
      <c r="U419" s="367"/>
      <c r="AS419" s="9"/>
      <c r="AT419" s="9"/>
      <c r="AU419" s="426"/>
      <c r="AW419" s="9"/>
      <c r="AX419" s="470"/>
      <c r="AY419" s="467"/>
      <c r="BG419" s="373"/>
      <c r="BH419" s="373"/>
      <c r="BI419" s="9"/>
      <c r="BJ419" s="9"/>
      <c r="CJ419"/>
      <c r="CK419"/>
    </row>
    <row r="420" spans="1:89">
      <c r="A420" s="9">
        <v>1004</v>
      </c>
      <c r="B420" s="9">
        <v>4.3168600000000001</v>
      </c>
      <c r="C420" s="9">
        <v>292</v>
      </c>
      <c r="D420" s="9">
        <v>2</v>
      </c>
      <c r="E420" s="9">
        <v>0.4</v>
      </c>
      <c r="F420" s="9">
        <v>384.81</v>
      </c>
      <c r="G420" s="9">
        <v>0</v>
      </c>
      <c r="H420" s="9">
        <v>0</v>
      </c>
      <c r="I420" s="9">
        <v>4.7</v>
      </c>
      <c r="J420" s="9">
        <v>78</v>
      </c>
      <c r="K420" s="158">
        <v>0.28541666666666698</v>
      </c>
      <c r="L420" s="9"/>
      <c r="M420" s="9"/>
      <c r="N420" s="9"/>
      <c r="O420" s="9"/>
      <c r="P420" s="278" t="str">
        <f t="shared" si="16"/>
        <v/>
      </c>
      <c r="Q420" s="276" t="str">
        <f t="shared" si="15"/>
        <v/>
      </c>
      <c r="R420" s="9"/>
      <c r="S420" s="9"/>
      <c r="U420" s="367"/>
      <c r="AS420" s="9"/>
      <c r="AT420" s="9"/>
      <c r="AU420" s="426"/>
      <c r="AW420" s="9"/>
      <c r="AX420" s="470"/>
      <c r="AY420" s="467"/>
      <c r="BG420" s="373"/>
      <c r="BH420" s="373"/>
      <c r="BI420" s="9"/>
      <c r="BJ420" s="9"/>
      <c r="CJ420"/>
      <c r="CK420"/>
    </row>
    <row r="421" spans="1:89">
      <c r="A421" s="9">
        <v>1004</v>
      </c>
      <c r="B421" s="9">
        <v>4.7</v>
      </c>
      <c r="C421" s="9">
        <v>292</v>
      </c>
      <c r="D421" s="9">
        <v>0</v>
      </c>
      <c r="E421" s="9">
        <v>2</v>
      </c>
      <c r="F421" s="9">
        <v>384.81</v>
      </c>
      <c r="G421" s="9">
        <v>0</v>
      </c>
      <c r="H421" s="9">
        <v>0</v>
      </c>
      <c r="I421" s="9">
        <v>4.7</v>
      </c>
      <c r="J421" s="9">
        <v>78</v>
      </c>
      <c r="K421" s="158">
        <v>0.28611111111111098</v>
      </c>
      <c r="L421" s="9"/>
      <c r="M421" s="9"/>
      <c r="N421" s="9"/>
      <c r="O421" s="9"/>
      <c r="P421" s="278">
        <f t="shared" si="16"/>
        <v>60</v>
      </c>
      <c r="Q421" s="276" t="str">
        <f t="shared" si="15"/>
        <v/>
      </c>
      <c r="R421" s="9"/>
      <c r="S421" s="9"/>
      <c r="U421" s="367"/>
      <c r="AS421" s="9"/>
      <c r="AT421" s="9"/>
      <c r="AU421" s="426"/>
      <c r="AW421" s="9"/>
      <c r="AX421" s="470"/>
      <c r="AY421" s="467"/>
      <c r="BG421" s="373"/>
      <c r="BH421" s="373"/>
      <c r="BI421" s="9"/>
      <c r="BJ421" s="9"/>
      <c r="CJ421"/>
      <c r="CK421"/>
    </row>
    <row r="422" spans="1:89">
      <c r="A422" s="9">
        <v>1004</v>
      </c>
      <c r="B422" s="9">
        <v>4.7</v>
      </c>
      <c r="C422" s="9">
        <v>292</v>
      </c>
      <c r="D422" s="9">
        <v>0</v>
      </c>
      <c r="E422" s="9">
        <v>0.4</v>
      </c>
      <c r="F422" s="9">
        <v>384.81</v>
      </c>
      <c r="G422" s="9">
        <v>0</v>
      </c>
      <c r="H422" s="9">
        <v>0</v>
      </c>
      <c r="I422" s="9">
        <v>4.7</v>
      </c>
      <c r="J422" s="9">
        <v>78</v>
      </c>
      <c r="K422" s="158">
        <v>0.28680555555555598</v>
      </c>
      <c r="L422" s="9"/>
      <c r="M422" s="9"/>
      <c r="N422" s="9"/>
      <c r="O422" s="9"/>
      <c r="P422" s="278">
        <f t="shared" si="16"/>
        <v>60</v>
      </c>
      <c r="Q422" s="276" t="str">
        <f t="shared" si="15"/>
        <v/>
      </c>
      <c r="R422" s="9"/>
      <c r="S422" s="9"/>
      <c r="U422" s="367"/>
      <c r="AS422" s="9"/>
      <c r="AT422" s="9"/>
      <c r="AU422" s="426"/>
      <c r="AW422" s="9"/>
      <c r="AX422" s="470"/>
      <c r="AY422" s="467"/>
      <c r="BG422" s="373"/>
      <c r="BH422" s="373"/>
      <c r="BI422" s="9"/>
      <c r="BJ422" s="9"/>
      <c r="CJ422"/>
      <c r="CK422"/>
    </row>
    <row r="423" spans="1:89">
      <c r="A423" s="9">
        <v>1004</v>
      </c>
      <c r="B423" s="9">
        <v>3.5974712029800031</v>
      </c>
      <c r="C423" s="9">
        <v>292</v>
      </c>
      <c r="D423" s="9">
        <v>5.6</v>
      </c>
      <c r="E423" s="9">
        <v>1.6</v>
      </c>
      <c r="F423" s="9">
        <v>384.81</v>
      </c>
      <c r="G423" s="9">
        <v>0</v>
      </c>
      <c r="H423" s="9">
        <v>0</v>
      </c>
      <c r="I423" s="9">
        <v>4.7</v>
      </c>
      <c r="J423" s="9">
        <v>78</v>
      </c>
      <c r="K423" s="158">
        <v>0.28749999999999998</v>
      </c>
      <c r="L423" s="9"/>
      <c r="M423" s="9"/>
      <c r="N423" s="9"/>
      <c r="O423" s="9"/>
      <c r="P423" s="278" t="str">
        <f t="shared" si="16"/>
        <v/>
      </c>
      <c r="Q423" s="276" t="str">
        <f t="shared" si="15"/>
        <v/>
      </c>
      <c r="R423" s="9"/>
      <c r="S423" s="9"/>
      <c r="U423" s="367"/>
      <c r="AS423" s="9"/>
      <c r="AT423" s="9"/>
      <c r="AU423" s="426"/>
      <c r="AW423" s="9"/>
      <c r="AX423" s="470"/>
      <c r="AY423" s="467"/>
      <c r="BG423" s="373"/>
      <c r="BH423" s="373"/>
      <c r="BI423" s="9"/>
      <c r="BJ423" s="9"/>
      <c r="CJ423"/>
      <c r="CK423"/>
    </row>
    <row r="424" spans="1:89">
      <c r="A424" s="9">
        <v>1004</v>
      </c>
      <c r="B424" s="9">
        <v>4.7</v>
      </c>
      <c r="C424" s="9">
        <v>292</v>
      </c>
      <c r="D424" s="9">
        <v>0</v>
      </c>
      <c r="E424" s="9">
        <v>1.6</v>
      </c>
      <c r="F424" s="9">
        <v>384.81</v>
      </c>
      <c r="G424" s="9">
        <v>0</v>
      </c>
      <c r="H424" s="9">
        <v>0</v>
      </c>
      <c r="I424" s="9">
        <v>4.7</v>
      </c>
      <c r="J424" s="9">
        <v>78</v>
      </c>
      <c r="K424" s="158">
        <v>0.28819444444444398</v>
      </c>
      <c r="L424" s="9"/>
      <c r="M424" s="9"/>
      <c r="N424" s="9"/>
      <c r="O424" s="9"/>
      <c r="P424" s="278">
        <f t="shared" si="16"/>
        <v>60</v>
      </c>
      <c r="Q424" s="276" t="str">
        <f t="shared" si="15"/>
        <v/>
      </c>
      <c r="R424" s="9"/>
      <c r="S424" s="9"/>
      <c r="U424" s="367"/>
      <c r="AS424" s="9"/>
      <c r="AT424" s="9"/>
      <c r="AU424" s="426"/>
      <c r="AW424" s="9"/>
      <c r="AX424" s="470"/>
      <c r="AY424" s="467"/>
      <c r="BG424" s="373"/>
      <c r="BH424" s="373"/>
      <c r="BI424" s="9"/>
      <c r="BJ424" s="9"/>
      <c r="CJ424"/>
      <c r="CK424"/>
    </row>
    <row r="425" spans="1:89">
      <c r="A425" s="9">
        <v>1004</v>
      </c>
      <c r="B425" s="9">
        <v>4.7</v>
      </c>
      <c r="C425" s="9">
        <v>292</v>
      </c>
      <c r="D425" s="9">
        <v>0</v>
      </c>
      <c r="E425" s="9">
        <v>0</v>
      </c>
      <c r="F425" s="9">
        <v>384.81</v>
      </c>
      <c r="G425" s="9">
        <v>0</v>
      </c>
      <c r="H425" s="9">
        <v>0</v>
      </c>
      <c r="I425" s="9">
        <v>4.7</v>
      </c>
      <c r="J425" s="9">
        <v>79</v>
      </c>
      <c r="K425" s="158">
        <v>0.28888888888888897</v>
      </c>
      <c r="L425" s="9"/>
      <c r="M425" s="9"/>
      <c r="N425" s="9"/>
      <c r="O425" s="9"/>
      <c r="P425" s="278">
        <f t="shared" si="16"/>
        <v>60</v>
      </c>
      <c r="Q425" s="276" t="str">
        <f t="shared" si="15"/>
        <v/>
      </c>
      <c r="R425" s="9"/>
      <c r="S425" s="9"/>
      <c r="U425" s="367"/>
      <c r="AS425" s="9"/>
      <c r="AT425" s="9"/>
      <c r="AU425" s="426"/>
      <c r="AW425" s="9"/>
      <c r="AX425" s="470"/>
      <c r="AY425" s="467"/>
      <c r="BG425" s="373"/>
      <c r="BH425" s="373"/>
      <c r="BI425" s="9"/>
      <c r="BJ425" s="9"/>
      <c r="CJ425"/>
      <c r="CK425"/>
    </row>
    <row r="426" spans="1:89">
      <c r="A426" s="9">
        <v>1004</v>
      </c>
      <c r="B426" s="9">
        <v>4.7</v>
      </c>
      <c r="C426" s="9">
        <v>292</v>
      </c>
      <c r="D426" s="9">
        <v>0</v>
      </c>
      <c r="E426" s="9">
        <v>0</v>
      </c>
      <c r="F426" s="9">
        <v>384.81</v>
      </c>
      <c r="G426" s="9">
        <v>0</v>
      </c>
      <c r="H426" s="9">
        <v>0</v>
      </c>
      <c r="I426" s="9">
        <v>4.7</v>
      </c>
      <c r="J426" s="9">
        <v>79</v>
      </c>
      <c r="K426" s="158">
        <v>0.28958333333333303</v>
      </c>
      <c r="L426" s="9"/>
      <c r="M426" s="9"/>
      <c r="N426" s="9"/>
      <c r="O426" s="9"/>
      <c r="P426" s="278">
        <f t="shared" si="16"/>
        <v>60</v>
      </c>
      <c r="Q426" s="276" t="str">
        <f t="shared" si="15"/>
        <v/>
      </c>
      <c r="R426" s="9"/>
      <c r="S426" s="9"/>
      <c r="U426" s="367"/>
      <c r="AS426" s="9"/>
      <c r="AT426" s="9"/>
      <c r="AU426" s="426"/>
      <c r="AW426" s="9"/>
      <c r="AX426" s="470"/>
      <c r="AY426" s="467"/>
      <c r="BG426" s="373"/>
      <c r="BH426" s="373"/>
      <c r="BI426" s="9"/>
      <c r="BJ426" s="9"/>
      <c r="CJ426"/>
      <c r="CK426"/>
    </row>
    <row r="427" spans="1:89">
      <c r="A427" s="9">
        <v>1004</v>
      </c>
      <c r="B427" s="9">
        <v>3.8570920000000002</v>
      </c>
      <c r="C427" s="9">
        <v>292</v>
      </c>
      <c r="D427" s="9">
        <v>4.4000000000000004</v>
      </c>
      <c r="E427" s="9">
        <v>1.6</v>
      </c>
      <c r="F427" s="9">
        <v>384.81</v>
      </c>
      <c r="G427" s="9">
        <v>0</v>
      </c>
      <c r="H427" s="9">
        <v>0</v>
      </c>
      <c r="I427" s="9">
        <v>4.7</v>
      </c>
      <c r="J427" s="9">
        <v>79</v>
      </c>
      <c r="K427" s="158">
        <v>0.29027777777777802</v>
      </c>
      <c r="L427" s="9"/>
      <c r="M427" s="9"/>
      <c r="N427" s="9"/>
      <c r="O427" s="9"/>
      <c r="P427" s="278" t="str">
        <f t="shared" si="16"/>
        <v/>
      </c>
      <c r="Q427" s="276" t="str">
        <f t="shared" si="15"/>
        <v/>
      </c>
      <c r="R427" s="9"/>
      <c r="S427" s="9"/>
      <c r="U427" s="367"/>
      <c r="AS427" s="9"/>
      <c r="AT427" s="9"/>
      <c r="AU427" s="426"/>
      <c r="AW427" s="9"/>
      <c r="AX427" s="470"/>
      <c r="AY427" s="467"/>
      <c r="BG427" s="373"/>
      <c r="BH427" s="373"/>
      <c r="BI427" s="9"/>
      <c r="BJ427" s="9"/>
      <c r="CJ427"/>
      <c r="CK427"/>
    </row>
    <row r="428" spans="1:89">
      <c r="A428" s="9">
        <v>1004</v>
      </c>
      <c r="B428" s="9">
        <v>3.8570920000000002</v>
      </c>
      <c r="C428" s="9">
        <v>315</v>
      </c>
      <c r="D428" s="9">
        <v>4.4000000000000004</v>
      </c>
      <c r="E428" s="9">
        <v>2</v>
      </c>
      <c r="F428" s="9">
        <v>384.81</v>
      </c>
      <c r="G428" s="9">
        <v>0</v>
      </c>
      <c r="H428" s="9">
        <v>0</v>
      </c>
      <c r="I428" s="9">
        <v>4.7</v>
      </c>
      <c r="J428" s="9">
        <v>79</v>
      </c>
      <c r="K428" s="158">
        <v>0.29097222222222202</v>
      </c>
      <c r="L428" s="9"/>
      <c r="M428" s="9"/>
      <c r="N428" s="9"/>
      <c r="O428" s="9"/>
      <c r="P428" s="278" t="str">
        <f t="shared" si="16"/>
        <v/>
      </c>
      <c r="Q428" s="276" t="str">
        <f t="shared" si="15"/>
        <v/>
      </c>
      <c r="R428" s="9"/>
      <c r="S428" s="9"/>
      <c r="U428" s="367"/>
      <c r="AS428" s="9"/>
      <c r="AT428" s="9"/>
      <c r="AU428" s="426"/>
      <c r="AW428" s="9"/>
      <c r="AX428" s="470"/>
      <c r="AY428" s="467"/>
      <c r="BG428" s="373"/>
      <c r="BH428" s="373"/>
      <c r="BI428" s="9"/>
      <c r="BJ428" s="9"/>
      <c r="CJ428"/>
      <c r="CK428"/>
    </row>
    <row r="429" spans="1:89">
      <c r="A429" s="9">
        <v>1004</v>
      </c>
      <c r="B429" s="9">
        <v>4.7</v>
      </c>
      <c r="C429" s="9">
        <v>315</v>
      </c>
      <c r="D429" s="9">
        <v>0</v>
      </c>
      <c r="E429" s="9">
        <v>0.8</v>
      </c>
      <c r="F429" s="9">
        <v>384.81</v>
      </c>
      <c r="G429" s="9">
        <v>0</v>
      </c>
      <c r="H429" s="9">
        <v>0</v>
      </c>
      <c r="I429" s="9">
        <v>4.7</v>
      </c>
      <c r="J429" s="9">
        <v>79</v>
      </c>
      <c r="K429" s="158">
        <v>0.29166666666666702</v>
      </c>
      <c r="L429" s="9"/>
      <c r="M429" s="9"/>
      <c r="N429" s="9"/>
      <c r="O429" s="9"/>
      <c r="P429" s="278">
        <f t="shared" si="16"/>
        <v>60</v>
      </c>
      <c r="Q429" s="276" t="str">
        <f t="shared" si="15"/>
        <v/>
      </c>
      <c r="R429" s="9"/>
      <c r="S429" s="9"/>
      <c r="U429" s="367"/>
      <c r="AS429" s="9"/>
      <c r="AT429" s="9"/>
      <c r="AU429" s="426"/>
      <c r="AW429" s="9"/>
      <c r="AX429" s="470"/>
      <c r="AY429" s="467"/>
      <c r="BG429" s="373"/>
      <c r="BH429" s="373"/>
      <c r="BI429" s="9"/>
      <c r="BJ429" s="9"/>
      <c r="CJ429"/>
      <c r="CK429"/>
    </row>
    <row r="430" spans="1:89">
      <c r="A430" s="9">
        <v>1004</v>
      </c>
      <c r="B430" s="9">
        <v>4.7</v>
      </c>
      <c r="C430" s="9">
        <v>315</v>
      </c>
      <c r="D430" s="9">
        <v>0</v>
      </c>
      <c r="E430" s="9">
        <v>1.2</v>
      </c>
      <c r="F430" s="9">
        <v>384.81</v>
      </c>
      <c r="G430" s="9">
        <v>0</v>
      </c>
      <c r="H430" s="9">
        <v>0</v>
      </c>
      <c r="I430" s="9">
        <v>4.7</v>
      </c>
      <c r="J430" s="9">
        <v>79</v>
      </c>
      <c r="K430" s="158">
        <v>0.29236111111111102</v>
      </c>
      <c r="L430" s="9"/>
      <c r="M430" s="9"/>
      <c r="N430" s="9"/>
      <c r="O430" s="9"/>
      <c r="P430" s="278">
        <f t="shared" si="16"/>
        <v>60</v>
      </c>
      <c r="Q430" s="276" t="str">
        <f t="shared" si="15"/>
        <v/>
      </c>
      <c r="R430" s="9"/>
      <c r="S430" s="9"/>
      <c r="U430" s="367"/>
      <c r="AS430" s="9"/>
      <c r="AT430" s="9"/>
      <c r="AU430" s="426"/>
      <c r="AW430" s="9"/>
      <c r="AX430" s="470"/>
      <c r="AY430" s="467"/>
      <c r="BG430" s="373"/>
      <c r="BH430" s="373"/>
      <c r="BI430" s="9"/>
      <c r="BJ430" s="9"/>
      <c r="CJ430"/>
      <c r="CK430"/>
    </row>
    <row r="431" spans="1:89">
      <c r="A431" s="9">
        <v>1004</v>
      </c>
      <c r="B431" s="9">
        <v>3.9006639999999995</v>
      </c>
      <c r="C431" s="9">
        <v>315</v>
      </c>
      <c r="D431" s="9">
        <v>3.6</v>
      </c>
      <c r="E431" s="9">
        <v>0.8</v>
      </c>
      <c r="F431" s="9">
        <v>384.81</v>
      </c>
      <c r="G431" s="9">
        <v>0</v>
      </c>
      <c r="H431" s="9">
        <v>0</v>
      </c>
      <c r="I431" s="9">
        <v>4.5999999999999996</v>
      </c>
      <c r="J431" s="9">
        <v>79</v>
      </c>
      <c r="K431" s="158">
        <v>0.29305555555555601</v>
      </c>
      <c r="L431" s="9"/>
      <c r="M431" s="9"/>
      <c r="N431" s="9"/>
      <c r="O431" s="9"/>
      <c r="P431" s="278" t="str">
        <f t="shared" si="16"/>
        <v/>
      </c>
      <c r="Q431" s="276" t="str">
        <f t="shared" si="15"/>
        <v/>
      </c>
      <c r="R431" s="9"/>
      <c r="S431" s="9"/>
      <c r="U431" s="367"/>
      <c r="AS431" s="9"/>
      <c r="AT431" s="9"/>
      <c r="AU431" s="426"/>
      <c r="AW431" s="9"/>
      <c r="AX431" s="470"/>
      <c r="AY431" s="467"/>
      <c r="BG431" s="373"/>
      <c r="BH431" s="373"/>
      <c r="BI431" s="9"/>
      <c r="BJ431" s="9"/>
      <c r="CJ431"/>
      <c r="CK431"/>
    </row>
    <row r="432" spans="1:89">
      <c r="A432" s="9">
        <v>1004</v>
      </c>
      <c r="B432" s="9">
        <v>4.5999999999999996</v>
      </c>
      <c r="C432" s="9">
        <v>315</v>
      </c>
      <c r="D432" s="9">
        <v>0</v>
      </c>
      <c r="E432" s="9">
        <v>0.4</v>
      </c>
      <c r="F432" s="9">
        <v>384.81</v>
      </c>
      <c r="G432" s="9">
        <v>0</v>
      </c>
      <c r="H432" s="9">
        <v>0</v>
      </c>
      <c r="I432" s="9">
        <v>4.5999999999999996</v>
      </c>
      <c r="J432" s="9">
        <v>79</v>
      </c>
      <c r="K432" s="158">
        <v>0.29375000000000001</v>
      </c>
      <c r="L432" s="9"/>
      <c r="M432" s="9"/>
      <c r="N432" s="9"/>
      <c r="O432" s="9"/>
      <c r="P432" s="278">
        <f t="shared" si="16"/>
        <v>60</v>
      </c>
      <c r="Q432" s="276" t="str">
        <f t="shared" si="15"/>
        <v/>
      </c>
      <c r="R432" s="9"/>
      <c r="S432" s="9"/>
      <c r="U432" s="367"/>
      <c r="AS432" s="9"/>
      <c r="AT432" s="9"/>
      <c r="AU432" s="426"/>
      <c r="AW432" s="9"/>
      <c r="AX432" s="470"/>
      <c r="AY432" s="467"/>
      <c r="BG432" s="373"/>
      <c r="BH432" s="373"/>
      <c r="BI432" s="9"/>
      <c r="BJ432" s="9"/>
      <c r="CJ432"/>
      <c r="CK432"/>
    </row>
    <row r="433" spans="1:89">
      <c r="A433" s="9">
        <v>1004</v>
      </c>
      <c r="B433" s="9">
        <v>3.7894646246279944</v>
      </c>
      <c r="C433" s="9">
        <v>292</v>
      </c>
      <c r="D433" s="9">
        <v>4.8</v>
      </c>
      <c r="E433" s="9">
        <v>1.2</v>
      </c>
      <c r="F433" s="9">
        <v>384.81</v>
      </c>
      <c r="G433" s="9">
        <v>0</v>
      </c>
      <c r="H433" s="9">
        <v>0</v>
      </c>
      <c r="I433" s="9">
        <v>4.5999999999999996</v>
      </c>
      <c r="J433" s="9">
        <v>79</v>
      </c>
      <c r="K433" s="158">
        <v>0.29444444444444401</v>
      </c>
      <c r="L433" s="9"/>
      <c r="M433" s="9"/>
      <c r="N433" s="9"/>
      <c r="O433" s="9"/>
      <c r="P433" s="278" t="str">
        <f t="shared" si="16"/>
        <v/>
      </c>
      <c r="Q433" s="276" t="str">
        <f t="shared" si="15"/>
        <v/>
      </c>
      <c r="R433" s="9"/>
      <c r="S433" s="9"/>
      <c r="U433" s="367"/>
      <c r="AS433" s="9"/>
      <c r="AT433" s="9"/>
      <c r="AU433" s="426"/>
      <c r="AW433" s="9"/>
      <c r="AX433" s="470"/>
      <c r="AY433" s="467"/>
      <c r="BG433" s="373"/>
      <c r="BH433" s="373"/>
      <c r="BI433" s="9"/>
      <c r="BJ433" s="9"/>
      <c r="CJ433"/>
      <c r="CK433"/>
    </row>
    <row r="434" spans="1:89">
      <c r="A434" s="9">
        <v>1004</v>
      </c>
      <c r="B434" s="9">
        <v>4.5999999999999996</v>
      </c>
      <c r="C434" s="9">
        <v>270</v>
      </c>
      <c r="D434" s="9">
        <v>0</v>
      </c>
      <c r="E434" s="9">
        <v>0</v>
      </c>
      <c r="F434" s="9">
        <v>384.81</v>
      </c>
      <c r="G434" s="9">
        <v>0</v>
      </c>
      <c r="H434" s="9">
        <v>0</v>
      </c>
      <c r="I434" s="9">
        <v>4.5999999999999996</v>
      </c>
      <c r="J434" s="9">
        <v>79</v>
      </c>
      <c r="K434" s="158">
        <v>0.29513888888888901</v>
      </c>
      <c r="L434" s="9"/>
      <c r="M434" s="9"/>
      <c r="N434" s="9"/>
      <c r="O434" s="9"/>
      <c r="P434" s="278">
        <f t="shared" si="16"/>
        <v>60</v>
      </c>
      <c r="Q434" s="276" t="str">
        <f t="shared" si="15"/>
        <v/>
      </c>
      <c r="R434" s="9"/>
      <c r="S434" s="9"/>
      <c r="U434" s="367"/>
      <c r="AS434" s="9"/>
      <c r="AT434" s="9"/>
      <c r="AU434" s="426"/>
      <c r="AW434" s="9"/>
      <c r="AX434" s="470"/>
      <c r="AY434" s="467"/>
      <c r="BG434" s="373"/>
      <c r="BH434" s="373"/>
      <c r="BI434" s="9"/>
      <c r="BJ434" s="9"/>
      <c r="CJ434"/>
      <c r="CK434"/>
    </row>
    <row r="435" spans="1:89">
      <c r="A435" s="9">
        <v>1004</v>
      </c>
      <c r="B435" s="9">
        <v>3.9783679999999997</v>
      </c>
      <c r="C435" s="9">
        <v>247</v>
      </c>
      <c r="D435" s="9">
        <v>3.2</v>
      </c>
      <c r="E435" s="9">
        <v>2.8</v>
      </c>
      <c r="F435" s="9">
        <v>384.81</v>
      </c>
      <c r="G435" s="9">
        <v>0</v>
      </c>
      <c r="H435" s="9">
        <v>0</v>
      </c>
      <c r="I435" s="9">
        <v>4.5999999999999996</v>
      </c>
      <c r="J435" s="9">
        <v>79</v>
      </c>
      <c r="K435" s="158">
        <v>0.295833333333333</v>
      </c>
      <c r="L435" s="9"/>
      <c r="M435" s="9"/>
      <c r="N435" s="9"/>
      <c r="O435" s="9"/>
      <c r="P435" s="278" t="str">
        <f t="shared" si="16"/>
        <v/>
      </c>
      <c r="Q435" s="276" t="str">
        <f t="shared" si="15"/>
        <v/>
      </c>
      <c r="R435" s="9"/>
      <c r="S435" s="9"/>
      <c r="U435" s="367"/>
      <c r="AS435" s="9"/>
      <c r="AT435" s="9"/>
      <c r="AU435" s="426"/>
      <c r="AW435" s="9"/>
      <c r="AX435" s="470"/>
      <c r="AY435" s="467"/>
      <c r="BG435" s="373"/>
      <c r="BH435" s="373"/>
      <c r="BI435" s="9"/>
      <c r="BJ435" s="9"/>
      <c r="CJ435"/>
      <c r="CK435"/>
    </row>
    <row r="436" spans="1:89">
      <c r="A436" s="9">
        <v>1004</v>
      </c>
      <c r="B436" s="9">
        <v>4.5999999999999996</v>
      </c>
      <c r="C436" s="9">
        <v>247</v>
      </c>
      <c r="D436" s="9">
        <v>0</v>
      </c>
      <c r="E436" s="9">
        <v>0.8</v>
      </c>
      <c r="F436" s="9">
        <v>384.81</v>
      </c>
      <c r="G436" s="9">
        <v>0</v>
      </c>
      <c r="H436" s="9">
        <v>0</v>
      </c>
      <c r="I436" s="9">
        <v>4.5999999999999996</v>
      </c>
      <c r="J436" s="9">
        <v>79</v>
      </c>
      <c r="K436" s="158">
        <v>0.296527777777778</v>
      </c>
      <c r="L436" s="9"/>
      <c r="M436" s="9"/>
      <c r="N436" s="9"/>
      <c r="O436" s="9"/>
      <c r="P436" s="278">
        <f t="shared" si="16"/>
        <v>60</v>
      </c>
      <c r="Q436" s="276" t="str">
        <f t="shared" si="15"/>
        <v/>
      </c>
      <c r="R436" s="9"/>
      <c r="S436" s="9"/>
      <c r="U436" s="367"/>
      <c r="AS436" s="9"/>
      <c r="AT436" s="9"/>
      <c r="AU436" s="426"/>
      <c r="AW436" s="9"/>
      <c r="AX436" s="470"/>
      <c r="AY436" s="467"/>
      <c r="BG436" s="373"/>
      <c r="BH436" s="373"/>
      <c r="BI436" s="9"/>
      <c r="BJ436" s="9"/>
      <c r="CJ436"/>
      <c r="CK436"/>
    </row>
    <row r="437" spans="1:89">
      <c r="A437" s="9">
        <v>1004</v>
      </c>
      <c r="B437" s="9">
        <v>4.5999999999999996</v>
      </c>
      <c r="C437" s="9">
        <v>247</v>
      </c>
      <c r="D437" s="9">
        <v>0</v>
      </c>
      <c r="E437" s="9">
        <v>0</v>
      </c>
      <c r="F437" s="9">
        <v>384.81</v>
      </c>
      <c r="G437" s="9">
        <v>0</v>
      </c>
      <c r="H437" s="9">
        <v>0</v>
      </c>
      <c r="I437" s="9">
        <v>4.5999999999999996</v>
      </c>
      <c r="J437" s="9">
        <v>79</v>
      </c>
      <c r="K437" s="158">
        <v>0.297222222222222</v>
      </c>
      <c r="L437" s="9"/>
      <c r="M437" s="9"/>
      <c r="N437" s="9"/>
      <c r="O437" s="9"/>
      <c r="P437" s="278">
        <f t="shared" si="16"/>
        <v>60</v>
      </c>
      <c r="Q437" s="276" t="str">
        <f t="shared" si="15"/>
        <v/>
      </c>
      <c r="R437" s="9"/>
      <c r="S437" s="9"/>
      <c r="U437" s="367"/>
      <c r="AS437" s="9"/>
      <c r="AT437" s="9"/>
      <c r="AU437" s="426"/>
      <c r="AW437" s="9"/>
      <c r="AX437" s="470"/>
      <c r="AY437" s="467"/>
      <c r="BG437" s="373"/>
      <c r="BH437" s="373"/>
      <c r="BI437" s="9"/>
      <c r="BJ437" s="9"/>
      <c r="CJ437"/>
      <c r="CK437"/>
    </row>
    <row r="438" spans="1:89">
      <c r="A438" s="9">
        <v>1004</v>
      </c>
      <c r="B438" s="9">
        <v>4.5999999999999996</v>
      </c>
      <c r="C438" s="9">
        <v>247</v>
      </c>
      <c r="D438" s="9">
        <v>0</v>
      </c>
      <c r="E438" s="9">
        <v>0.4</v>
      </c>
      <c r="F438" s="9">
        <v>384.81</v>
      </c>
      <c r="G438" s="9">
        <v>0</v>
      </c>
      <c r="H438" s="9">
        <v>0</v>
      </c>
      <c r="I438" s="9">
        <v>4.5999999999999996</v>
      </c>
      <c r="J438" s="9">
        <v>79</v>
      </c>
      <c r="K438" s="158">
        <v>0.297916666666667</v>
      </c>
      <c r="L438" s="9"/>
      <c r="M438" s="9"/>
      <c r="N438" s="9"/>
      <c r="O438" s="9"/>
      <c r="P438" s="278">
        <f t="shared" si="16"/>
        <v>60</v>
      </c>
      <c r="Q438" s="276" t="str">
        <f t="shared" si="15"/>
        <v/>
      </c>
      <c r="R438" s="9"/>
      <c r="S438" s="9"/>
      <c r="U438" s="367"/>
      <c r="AS438" s="9"/>
      <c r="AT438" s="9"/>
      <c r="AU438" s="426"/>
      <c r="AW438" s="9"/>
      <c r="AX438" s="470"/>
      <c r="AY438" s="467"/>
      <c r="BG438" s="373"/>
      <c r="BH438" s="373"/>
      <c r="BI438" s="9"/>
      <c r="BJ438" s="9"/>
      <c r="CJ438"/>
      <c r="CK438"/>
    </row>
    <row r="439" spans="1:89">
      <c r="A439" s="9">
        <v>1004</v>
      </c>
      <c r="B439" s="9">
        <v>4.5999999999999996</v>
      </c>
      <c r="C439" s="9">
        <v>247</v>
      </c>
      <c r="D439" s="9">
        <v>0</v>
      </c>
      <c r="E439" s="9">
        <v>0</v>
      </c>
      <c r="F439" s="9">
        <v>384.81</v>
      </c>
      <c r="G439" s="9">
        <v>0</v>
      </c>
      <c r="H439" s="9">
        <v>0</v>
      </c>
      <c r="I439" s="9">
        <v>4.5999999999999996</v>
      </c>
      <c r="J439" s="9">
        <v>79</v>
      </c>
      <c r="K439" s="158">
        <v>0.29861111111111099</v>
      </c>
      <c r="L439" s="9"/>
      <c r="M439" s="9"/>
      <c r="N439" s="9"/>
      <c r="O439" s="9"/>
      <c r="P439" s="278">
        <f t="shared" si="16"/>
        <v>60</v>
      </c>
      <c r="Q439" s="276" t="str">
        <f t="shared" si="15"/>
        <v/>
      </c>
      <c r="R439" s="9"/>
      <c r="S439" s="9"/>
      <c r="U439" s="367"/>
      <c r="AS439" s="9"/>
      <c r="AT439" s="9"/>
      <c r="AU439" s="426"/>
      <c r="AW439" s="9"/>
      <c r="AX439" s="470"/>
      <c r="AY439" s="467"/>
      <c r="BG439" s="373"/>
      <c r="BH439" s="373"/>
      <c r="BI439" s="9"/>
      <c r="BJ439" s="9"/>
      <c r="CJ439"/>
      <c r="CK439"/>
    </row>
    <row r="440" spans="1:89">
      <c r="A440" s="9">
        <v>1004</v>
      </c>
      <c r="B440" s="9">
        <v>4.2114799999999999</v>
      </c>
      <c r="C440" s="9">
        <v>247</v>
      </c>
      <c r="D440" s="9">
        <v>2</v>
      </c>
      <c r="E440" s="9">
        <v>0</v>
      </c>
      <c r="F440" s="9">
        <v>384.81</v>
      </c>
      <c r="G440" s="9">
        <v>0</v>
      </c>
      <c r="H440" s="9">
        <v>0</v>
      </c>
      <c r="I440" s="9">
        <v>4.5999999999999996</v>
      </c>
      <c r="J440" s="9">
        <v>79</v>
      </c>
      <c r="K440" s="158">
        <v>0.29930555555555599</v>
      </c>
      <c r="L440" s="9"/>
      <c r="M440" s="9"/>
      <c r="N440" s="9"/>
      <c r="O440" s="9"/>
      <c r="P440" s="278" t="str">
        <f t="shared" si="16"/>
        <v/>
      </c>
      <c r="Q440" s="276" t="str">
        <f t="shared" si="15"/>
        <v/>
      </c>
      <c r="R440" s="9"/>
      <c r="S440" s="9"/>
      <c r="U440" s="367"/>
      <c r="AS440" s="9"/>
      <c r="AT440" s="9"/>
      <c r="AU440" s="426"/>
      <c r="AW440" s="9"/>
      <c r="AX440" s="470"/>
      <c r="AY440" s="467"/>
      <c r="BG440" s="373"/>
      <c r="BH440" s="373"/>
      <c r="BI440" s="9"/>
      <c r="BJ440" s="9"/>
      <c r="CJ440"/>
      <c r="CK440"/>
    </row>
    <row r="441" spans="1:89">
      <c r="A441" s="9">
        <v>1004</v>
      </c>
      <c r="B441" s="9">
        <v>4.5999999999999996</v>
      </c>
      <c r="C441" s="9">
        <v>247</v>
      </c>
      <c r="D441" s="9">
        <v>0</v>
      </c>
      <c r="E441" s="9">
        <v>2</v>
      </c>
      <c r="F441" s="9">
        <v>384.81</v>
      </c>
      <c r="G441" s="9">
        <v>0</v>
      </c>
      <c r="H441" s="9">
        <v>0</v>
      </c>
      <c r="I441" s="9">
        <v>4.5999999999999996</v>
      </c>
      <c r="J441" s="9">
        <v>79</v>
      </c>
      <c r="K441" s="158">
        <v>0.3</v>
      </c>
      <c r="L441" s="9"/>
      <c r="M441" s="9"/>
      <c r="N441" s="9"/>
      <c r="O441" s="9"/>
      <c r="P441" s="278">
        <f t="shared" si="16"/>
        <v>60</v>
      </c>
      <c r="Q441" s="276" t="str">
        <f t="shared" si="15"/>
        <v/>
      </c>
      <c r="R441" s="9"/>
      <c r="S441" s="9"/>
      <c r="U441" s="367"/>
      <c r="AS441" s="9"/>
      <c r="AT441" s="9"/>
      <c r="AU441" s="426"/>
      <c r="AW441" s="9"/>
      <c r="AX441" s="470"/>
      <c r="AY441" s="467"/>
      <c r="BG441" s="373"/>
      <c r="BH441" s="373"/>
      <c r="BI441" s="9"/>
      <c r="BJ441" s="9"/>
      <c r="CJ441"/>
      <c r="CK441"/>
    </row>
    <row r="442" spans="1:89">
      <c r="A442" s="9">
        <v>1004</v>
      </c>
      <c r="B442" s="9">
        <v>4.5999999999999996</v>
      </c>
      <c r="C442" s="9">
        <v>247</v>
      </c>
      <c r="D442" s="9">
        <v>0</v>
      </c>
      <c r="E442" s="9">
        <v>0</v>
      </c>
      <c r="F442" s="9">
        <v>384.81</v>
      </c>
      <c r="G442" s="9">
        <v>0</v>
      </c>
      <c r="H442" s="9">
        <v>0</v>
      </c>
      <c r="I442" s="9">
        <v>4.5999999999999996</v>
      </c>
      <c r="J442" s="9">
        <v>79</v>
      </c>
      <c r="K442" s="158">
        <v>0.30069444444444399</v>
      </c>
      <c r="L442" s="9"/>
      <c r="M442" s="9"/>
      <c r="N442" s="9"/>
      <c r="O442" s="9"/>
      <c r="P442" s="278">
        <f t="shared" si="16"/>
        <v>60</v>
      </c>
      <c r="Q442" s="276" t="str">
        <f t="shared" si="15"/>
        <v/>
      </c>
      <c r="R442" s="9"/>
      <c r="S442" s="9"/>
      <c r="U442" s="367"/>
      <c r="AS442" s="9"/>
      <c r="AT442" s="9"/>
      <c r="AU442" s="426"/>
      <c r="AW442" s="9"/>
      <c r="AX442" s="470"/>
      <c r="AY442" s="467"/>
      <c r="BG442" s="373"/>
      <c r="BH442" s="373"/>
      <c r="BI442" s="9"/>
      <c r="BJ442" s="9"/>
      <c r="CJ442"/>
      <c r="CK442"/>
    </row>
    <row r="443" spans="1:89">
      <c r="A443" s="9">
        <v>1004</v>
      </c>
      <c r="B443" s="9">
        <v>4.5999999999999996</v>
      </c>
      <c r="C443" s="9">
        <v>247</v>
      </c>
      <c r="D443" s="9">
        <v>0</v>
      </c>
      <c r="E443" s="9">
        <v>0</v>
      </c>
      <c r="F443" s="9">
        <v>384.81</v>
      </c>
      <c r="G443" s="9">
        <v>0</v>
      </c>
      <c r="H443" s="9">
        <v>0</v>
      </c>
      <c r="I443" s="9">
        <v>4.5999999999999996</v>
      </c>
      <c r="J443" s="9">
        <v>79</v>
      </c>
      <c r="K443" s="158">
        <v>0.30138888888888898</v>
      </c>
      <c r="L443" s="9"/>
      <c r="M443" s="9"/>
      <c r="N443" s="9"/>
      <c r="O443" s="9"/>
      <c r="P443" s="278">
        <f t="shared" si="16"/>
        <v>60</v>
      </c>
      <c r="Q443" s="276" t="str">
        <f t="shared" si="15"/>
        <v/>
      </c>
      <c r="R443" s="9"/>
      <c r="S443" s="9"/>
      <c r="U443" s="367"/>
      <c r="AS443" s="9"/>
      <c r="AT443" s="9"/>
      <c r="AU443" s="426"/>
      <c r="AW443" s="9"/>
      <c r="AX443" s="470"/>
      <c r="AY443" s="467"/>
      <c r="BG443" s="373"/>
      <c r="BH443" s="373"/>
      <c r="BI443" s="9"/>
      <c r="BJ443" s="9"/>
      <c r="CJ443"/>
      <c r="CK443"/>
    </row>
    <row r="444" spans="1:89">
      <c r="A444" s="9">
        <v>1004</v>
      </c>
      <c r="B444" s="9">
        <v>4.5999999999999996</v>
      </c>
      <c r="C444" s="9">
        <v>247</v>
      </c>
      <c r="D444" s="9">
        <v>0</v>
      </c>
      <c r="E444" s="9">
        <v>0</v>
      </c>
      <c r="F444" s="9">
        <v>384.81</v>
      </c>
      <c r="G444" s="9">
        <v>0</v>
      </c>
      <c r="H444" s="9">
        <v>0</v>
      </c>
      <c r="I444" s="9">
        <v>4.5999999999999996</v>
      </c>
      <c r="J444" s="9">
        <v>79</v>
      </c>
      <c r="K444" s="158">
        <v>0.30208333333333298</v>
      </c>
      <c r="L444" s="9"/>
      <c r="M444" s="9"/>
      <c r="N444" s="9"/>
      <c r="O444" s="9"/>
      <c r="P444" s="278">
        <f t="shared" si="16"/>
        <v>60</v>
      </c>
      <c r="Q444" s="276" t="str">
        <f t="shared" si="15"/>
        <v/>
      </c>
      <c r="R444" s="9"/>
      <c r="S444" s="9"/>
      <c r="U444" s="367"/>
      <c r="AS444" s="9"/>
      <c r="AT444" s="9"/>
      <c r="AU444" s="426"/>
      <c r="AW444" s="9"/>
      <c r="AX444" s="470"/>
      <c r="AY444" s="467"/>
      <c r="BG444" s="373"/>
      <c r="BH444" s="373"/>
      <c r="BI444" s="9"/>
      <c r="BJ444" s="9"/>
      <c r="CJ444"/>
      <c r="CK444"/>
    </row>
    <row r="445" spans="1:89">
      <c r="A445" s="9">
        <v>1004</v>
      </c>
      <c r="B445" s="9">
        <v>4.5999999999999996</v>
      </c>
      <c r="C445" s="9">
        <v>270</v>
      </c>
      <c r="D445" s="9">
        <v>0</v>
      </c>
      <c r="E445" s="9">
        <v>0</v>
      </c>
      <c r="F445" s="9">
        <v>384.81</v>
      </c>
      <c r="G445" s="9">
        <v>0</v>
      </c>
      <c r="H445" s="9">
        <v>0</v>
      </c>
      <c r="I445" s="9">
        <v>4.5999999999999996</v>
      </c>
      <c r="J445" s="9">
        <v>79</v>
      </c>
      <c r="K445" s="158">
        <v>0.30277777777777798</v>
      </c>
      <c r="L445" s="9"/>
      <c r="M445" s="9"/>
      <c r="N445" s="9"/>
      <c r="O445" s="9"/>
      <c r="P445" s="278">
        <f t="shared" si="16"/>
        <v>60</v>
      </c>
      <c r="Q445" s="276" t="str">
        <f t="shared" si="15"/>
        <v/>
      </c>
      <c r="R445" s="9"/>
      <c r="S445" s="9"/>
      <c r="U445" s="367"/>
      <c r="AS445" s="9"/>
      <c r="AT445" s="9"/>
      <c r="AU445" s="426"/>
      <c r="AW445" s="9"/>
      <c r="AX445" s="470"/>
      <c r="AY445" s="467"/>
      <c r="BG445" s="373"/>
      <c r="BH445" s="373"/>
      <c r="BI445" s="9"/>
      <c r="BJ445" s="9"/>
      <c r="CJ445"/>
      <c r="CK445"/>
    </row>
    <row r="446" spans="1:89">
      <c r="A446" s="9">
        <v>1004</v>
      </c>
      <c r="B446" s="9">
        <v>4.5999999999999996</v>
      </c>
      <c r="C446" s="9">
        <v>270</v>
      </c>
      <c r="D446" s="9">
        <v>0</v>
      </c>
      <c r="E446" s="9">
        <v>0</v>
      </c>
      <c r="F446" s="9">
        <v>384.81</v>
      </c>
      <c r="G446" s="9">
        <v>0</v>
      </c>
      <c r="H446" s="9">
        <v>0</v>
      </c>
      <c r="I446" s="9">
        <v>4.5999999999999996</v>
      </c>
      <c r="J446" s="9">
        <v>79</v>
      </c>
      <c r="K446" s="158">
        <v>0.30347222222222198</v>
      </c>
      <c r="L446" s="9"/>
      <c r="M446" s="9"/>
      <c r="N446" s="9"/>
      <c r="O446" s="9"/>
      <c r="P446" s="278">
        <f t="shared" si="16"/>
        <v>60</v>
      </c>
      <c r="Q446" s="276" t="str">
        <f t="shared" si="15"/>
        <v/>
      </c>
      <c r="R446" s="9"/>
      <c r="S446" s="9"/>
      <c r="U446" s="367"/>
      <c r="AS446" s="9"/>
      <c r="AT446" s="9"/>
      <c r="AU446" s="426"/>
      <c r="AW446" s="9"/>
      <c r="AX446" s="470"/>
      <c r="AY446" s="467"/>
      <c r="BG446" s="373"/>
      <c r="BH446" s="373"/>
      <c r="BI446" s="9"/>
      <c r="BJ446" s="9"/>
      <c r="CJ446"/>
      <c r="CK446"/>
    </row>
    <row r="447" spans="1:89">
      <c r="A447" s="9">
        <v>1004</v>
      </c>
      <c r="B447" s="9">
        <v>4.5999999999999996</v>
      </c>
      <c r="C447" s="9">
        <v>270</v>
      </c>
      <c r="D447" s="9">
        <v>0</v>
      </c>
      <c r="E447" s="9">
        <v>2</v>
      </c>
      <c r="F447" s="9">
        <v>384.81</v>
      </c>
      <c r="G447" s="9">
        <v>0</v>
      </c>
      <c r="H447" s="9">
        <v>0</v>
      </c>
      <c r="I447" s="9">
        <v>4.5999999999999996</v>
      </c>
      <c r="J447" s="9">
        <v>79</v>
      </c>
      <c r="K447" s="158">
        <v>0.30416666666666697</v>
      </c>
      <c r="L447" s="9"/>
      <c r="M447" s="9"/>
      <c r="N447" s="9"/>
      <c r="O447" s="9"/>
      <c r="P447" s="278">
        <f t="shared" si="16"/>
        <v>60</v>
      </c>
      <c r="Q447" s="276" t="str">
        <f t="shared" si="15"/>
        <v/>
      </c>
      <c r="R447" s="9"/>
      <c r="S447" s="9"/>
      <c r="U447" s="367"/>
      <c r="AS447" s="9"/>
      <c r="AT447" s="9"/>
      <c r="AU447" s="426"/>
      <c r="AW447" s="9"/>
      <c r="AX447" s="470"/>
      <c r="AY447" s="467"/>
      <c r="BG447" s="373"/>
      <c r="BH447" s="373"/>
      <c r="BI447" s="9"/>
      <c r="BJ447" s="9"/>
      <c r="CJ447"/>
      <c r="CK447"/>
    </row>
    <row r="448" spans="1:89">
      <c r="A448" s="9">
        <v>1004</v>
      </c>
      <c r="B448" s="9">
        <v>4.5999999999999996</v>
      </c>
      <c r="C448" s="9">
        <v>270</v>
      </c>
      <c r="D448" s="9">
        <v>0</v>
      </c>
      <c r="E448" s="9">
        <v>0</v>
      </c>
      <c r="F448" s="9">
        <v>384.81</v>
      </c>
      <c r="G448" s="9">
        <v>0</v>
      </c>
      <c r="H448" s="9">
        <v>0</v>
      </c>
      <c r="I448" s="9">
        <v>4.5999999999999996</v>
      </c>
      <c r="J448" s="9">
        <v>79</v>
      </c>
      <c r="K448" s="158">
        <v>0.30486111111111103</v>
      </c>
      <c r="L448" s="9"/>
      <c r="M448" s="9"/>
      <c r="N448" s="9"/>
      <c r="O448" s="9"/>
      <c r="P448" s="278">
        <f t="shared" si="16"/>
        <v>60</v>
      </c>
      <c r="Q448" s="276" t="str">
        <f t="shared" si="15"/>
        <v/>
      </c>
      <c r="R448" s="9"/>
      <c r="S448" s="9"/>
      <c r="U448" s="367"/>
      <c r="AS448" s="9"/>
      <c r="AT448" s="9"/>
      <c r="AU448" s="426"/>
      <c r="AW448" s="9"/>
      <c r="AX448" s="470"/>
      <c r="AY448" s="467"/>
      <c r="BG448" s="373"/>
      <c r="BH448" s="373"/>
      <c r="BI448" s="9"/>
      <c r="BJ448" s="9"/>
      <c r="CJ448"/>
      <c r="CK448"/>
    </row>
    <row r="449" spans="1:89">
      <c r="A449" s="9">
        <v>1004</v>
      </c>
      <c r="B449" s="9">
        <v>4.5999999999999996</v>
      </c>
      <c r="C449" s="9">
        <v>270</v>
      </c>
      <c r="D449" s="9">
        <v>0</v>
      </c>
      <c r="E449" s="9">
        <v>0</v>
      </c>
      <c r="F449" s="9">
        <v>384.81</v>
      </c>
      <c r="G449" s="9">
        <v>0</v>
      </c>
      <c r="H449" s="9">
        <v>0</v>
      </c>
      <c r="I449" s="9">
        <v>4.5999999999999996</v>
      </c>
      <c r="J449" s="9">
        <v>79</v>
      </c>
      <c r="K449" s="158">
        <v>0.30555555555555602</v>
      </c>
      <c r="L449" s="9"/>
      <c r="M449" s="9"/>
      <c r="N449" s="9"/>
      <c r="O449" s="9"/>
      <c r="P449" s="278">
        <f t="shared" si="16"/>
        <v>60</v>
      </c>
      <c r="Q449" s="276" t="str">
        <f t="shared" si="15"/>
        <v/>
      </c>
      <c r="R449" s="9"/>
      <c r="S449" s="9"/>
      <c r="U449" s="367"/>
      <c r="AS449" s="9"/>
      <c r="AT449" s="9"/>
      <c r="AU449" s="426"/>
      <c r="AW449" s="9"/>
      <c r="AX449" s="470"/>
      <c r="AY449" s="467"/>
      <c r="BG449" s="373"/>
      <c r="BH449" s="373"/>
      <c r="BI449" s="9"/>
      <c r="BJ449" s="9"/>
      <c r="CJ449"/>
      <c r="CK449"/>
    </row>
    <row r="450" spans="1:89">
      <c r="A450" s="9">
        <v>1004</v>
      </c>
      <c r="B450" s="9">
        <v>4.5999999999999996</v>
      </c>
      <c r="C450" s="9">
        <v>270</v>
      </c>
      <c r="D450" s="9">
        <v>0</v>
      </c>
      <c r="E450" s="9">
        <v>0</v>
      </c>
      <c r="F450" s="9">
        <v>384.81</v>
      </c>
      <c r="G450" s="9">
        <v>0</v>
      </c>
      <c r="H450" s="9">
        <v>0</v>
      </c>
      <c r="I450" s="9">
        <v>4.5999999999999996</v>
      </c>
      <c r="J450" s="9">
        <v>79</v>
      </c>
      <c r="K450" s="158">
        <v>0.30625000000000002</v>
      </c>
      <c r="L450" s="9"/>
      <c r="M450" s="9"/>
      <c r="N450" s="9"/>
      <c r="O450" s="9"/>
      <c r="P450" s="278">
        <f t="shared" si="16"/>
        <v>60</v>
      </c>
      <c r="Q450" s="276" t="str">
        <f t="shared" si="15"/>
        <v/>
      </c>
      <c r="R450" s="9"/>
      <c r="S450" s="9"/>
      <c r="U450" s="367"/>
      <c r="AS450" s="9"/>
      <c r="AT450" s="9"/>
      <c r="AU450" s="426"/>
      <c r="AW450" s="9"/>
      <c r="AX450" s="470"/>
      <c r="AY450" s="467"/>
      <c r="BG450" s="373"/>
      <c r="BH450" s="373"/>
      <c r="BI450" s="9"/>
      <c r="BJ450" s="9"/>
      <c r="CJ450"/>
      <c r="CK450"/>
    </row>
    <row r="451" spans="1:89">
      <c r="A451" s="9">
        <v>1004</v>
      </c>
      <c r="B451" s="9">
        <v>4.5999999999999996</v>
      </c>
      <c r="C451" s="9">
        <v>270</v>
      </c>
      <c r="D451" s="9">
        <v>0</v>
      </c>
      <c r="E451" s="9">
        <v>0</v>
      </c>
      <c r="F451" s="9">
        <v>384.81</v>
      </c>
      <c r="G451" s="9">
        <v>0</v>
      </c>
      <c r="H451" s="9">
        <v>0</v>
      </c>
      <c r="I451" s="9">
        <v>4.5999999999999996</v>
      </c>
      <c r="J451" s="9">
        <v>79</v>
      </c>
      <c r="K451" s="158">
        <v>0.30694444444444402</v>
      </c>
      <c r="L451" s="9"/>
      <c r="M451" s="9"/>
      <c r="N451" s="9"/>
      <c r="O451" s="9"/>
      <c r="P451" s="278">
        <f t="shared" si="16"/>
        <v>60</v>
      </c>
      <c r="Q451" s="276" t="str">
        <f t="shared" si="15"/>
        <v/>
      </c>
      <c r="R451" s="9"/>
      <c r="S451" s="9"/>
      <c r="U451" s="367"/>
      <c r="AS451" s="9"/>
      <c r="AT451" s="9"/>
      <c r="AU451" s="426"/>
      <c r="AW451" s="9"/>
      <c r="AX451" s="470"/>
      <c r="AY451" s="467"/>
      <c r="BG451" s="373"/>
      <c r="BH451" s="373"/>
      <c r="BI451" s="9"/>
      <c r="BJ451" s="9"/>
      <c r="CJ451"/>
      <c r="CK451"/>
    </row>
    <row r="452" spans="1:89">
      <c r="A452" s="9">
        <v>1004</v>
      </c>
      <c r="B452" s="9">
        <v>4.5999999999999996</v>
      </c>
      <c r="C452" s="9">
        <v>270</v>
      </c>
      <c r="D452" s="9">
        <v>0</v>
      </c>
      <c r="E452" s="9">
        <v>0</v>
      </c>
      <c r="F452" s="9">
        <v>384.81</v>
      </c>
      <c r="G452" s="9">
        <v>0</v>
      </c>
      <c r="H452" s="9">
        <v>0</v>
      </c>
      <c r="I452" s="9">
        <v>4.5999999999999996</v>
      </c>
      <c r="J452" s="9">
        <v>79</v>
      </c>
      <c r="K452" s="158">
        <v>0.30763888888888902</v>
      </c>
      <c r="L452" s="9"/>
      <c r="M452" s="9"/>
      <c r="N452" s="9"/>
      <c r="O452" s="9"/>
      <c r="P452" s="278">
        <f t="shared" si="16"/>
        <v>60</v>
      </c>
      <c r="Q452" s="276" t="str">
        <f t="shared" si="15"/>
        <v/>
      </c>
      <c r="R452" s="9"/>
      <c r="S452" s="9"/>
      <c r="U452" s="367"/>
      <c r="AS452" s="9"/>
      <c r="AT452" s="9"/>
      <c r="AU452" s="426"/>
      <c r="AW452" s="9"/>
      <c r="AX452" s="470"/>
      <c r="AY452" s="467"/>
      <c r="BG452" s="373"/>
      <c r="BH452" s="373"/>
      <c r="BI452" s="9"/>
      <c r="BJ452" s="9"/>
      <c r="CJ452"/>
      <c r="CK452"/>
    </row>
    <row r="453" spans="1:89">
      <c r="A453" s="9">
        <v>1004</v>
      </c>
      <c r="B453" s="9">
        <v>4.5999999999999996</v>
      </c>
      <c r="C453" s="9">
        <v>270</v>
      </c>
      <c r="D453" s="9">
        <v>0</v>
      </c>
      <c r="E453" s="9">
        <v>0</v>
      </c>
      <c r="F453" s="9">
        <v>384.81</v>
      </c>
      <c r="G453" s="9">
        <v>0</v>
      </c>
      <c r="H453" s="9">
        <v>0</v>
      </c>
      <c r="I453" s="9">
        <v>4.5999999999999996</v>
      </c>
      <c r="J453" s="9">
        <v>79</v>
      </c>
      <c r="K453" s="158">
        <v>0.30833333333333302</v>
      </c>
      <c r="L453" s="9"/>
      <c r="M453" s="9"/>
      <c r="N453" s="9"/>
      <c r="O453" s="9"/>
      <c r="P453" s="278">
        <f t="shared" si="16"/>
        <v>60</v>
      </c>
      <c r="Q453" s="276" t="str">
        <f t="shared" si="15"/>
        <v/>
      </c>
      <c r="R453" s="9"/>
      <c r="S453" s="9"/>
      <c r="U453" s="367"/>
      <c r="AS453" s="9"/>
      <c r="AT453" s="9"/>
      <c r="AU453" s="426"/>
      <c r="AW453" s="9"/>
      <c r="AX453" s="470"/>
      <c r="AY453" s="467"/>
      <c r="BG453" s="373"/>
      <c r="BH453" s="373"/>
      <c r="BI453" s="9"/>
      <c r="BJ453" s="9"/>
      <c r="CJ453"/>
      <c r="CK453"/>
    </row>
    <row r="454" spans="1:89">
      <c r="A454" s="9">
        <v>1004</v>
      </c>
      <c r="B454" s="9">
        <v>4.5999999999999996</v>
      </c>
      <c r="C454" s="9">
        <v>270</v>
      </c>
      <c r="D454" s="9">
        <v>0</v>
      </c>
      <c r="E454" s="9">
        <v>0</v>
      </c>
      <c r="F454" s="9">
        <v>384.81</v>
      </c>
      <c r="G454" s="9">
        <v>0</v>
      </c>
      <c r="H454" s="9">
        <v>0</v>
      </c>
      <c r="I454" s="9">
        <v>4.5999999999999996</v>
      </c>
      <c r="J454" s="9">
        <v>79</v>
      </c>
      <c r="K454" s="158">
        <v>0.30902777777777801</v>
      </c>
      <c r="L454" s="9"/>
      <c r="M454" s="9"/>
      <c r="N454" s="9"/>
      <c r="O454" s="9"/>
      <c r="P454" s="278">
        <f t="shared" si="16"/>
        <v>60</v>
      </c>
      <c r="Q454" s="276" t="str">
        <f t="shared" si="15"/>
        <v/>
      </c>
      <c r="R454" s="9"/>
      <c r="S454" s="9"/>
      <c r="U454" s="367"/>
      <c r="AS454" s="9"/>
      <c r="AT454" s="9"/>
      <c r="AU454" s="426"/>
      <c r="AW454" s="9"/>
      <c r="AX454" s="470"/>
      <c r="AY454" s="467"/>
      <c r="BG454" s="373"/>
      <c r="BH454" s="373"/>
      <c r="BI454" s="9"/>
      <c r="BJ454" s="9"/>
      <c r="CJ454"/>
      <c r="CK454"/>
    </row>
    <row r="455" spans="1:89">
      <c r="A455" s="9">
        <v>1004</v>
      </c>
      <c r="B455" s="9">
        <v>4.5999999999999996</v>
      </c>
      <c r="C455" s="9">
        <v>270</v>
      </c>
      <c r="D455" s="9">
        <v>0</v>
      </c>
      <c r="E455" s="9">
        <v>0</v>
      </c>
      <c r="F455" s="9">
        <v>384.81</v>
      </c>
      <c r="G455" s="9">
        <v>0</v>
      </c>
      <c r="H455" s="9">
        <v>0</v>
      </c>
      <c r="I455" s="9">
        <v>4.5999999999999996</v>
      </c>
      <c r="J455" s="9">
        <v>79</v>
      </c>
      <c r="K455" s="158">
        <v>0.30972222222222201</v>
      </c>
      <c r="L455" s="9"/>
      <c r="M455" s="9"/>
      <c r="N455" s="9"/>
      <c r="O455" s="9"/>
      <c r="P455" s="278">
        <f t="shared" si="16"/>
        <v>60</v>
      </c>
      <c r="Q455" s="276" t="str">
        <f t="shared" si="15"/>
        <v/>
      </c>
      <c r="R455" s="9"/>
      <c r="S455" s="9"/>
      <c r="U455" s="367"/>
      <c r="AS455" s="9"/>
      <c r="AT455" s="9"/>
      <c r="AU455" s="426"/>
      <c r="AW455" s="9"/>
      <c r="AX455" s="470"/>
      <c r="AY455" s="467"/>
      <c r="BG455" s="373"/>
      <c r="BH455" s="373"/>
      <c r="BI455" s="9"/>
      <c r="BJ455" s="9"/>
      <c r="CJ455"/>
      <c r="CK455"/>
    </row>
    <row r="456" spans="1:89">
      <c r="A456" s="9">
        <v>1004</v>
      </c>
      <c r="B456" s="9">
        <v>4.5999999999999996</v>
      </c>
      <c r="C456" s="9">
        <v>270</v>
      </c>
      <c r="D456" s="9">
        <v>0</v>
      </c>
      <c r="E456" s="9">
        <v>0</v>
      </c>
      <c r="F456" s="9">
        <v>384.81</v>
      </c>
      <c r="G456" s="9">
        <v>0</v>
      </c>
      <c r="H456" s="9">
        <v>0</v>
      </c>
      <c r="I456" s="9">
        <v>4.5999999999999996</v>
      </c>
      <c r="J456" s="9">
        <v>79</v>
      </c>
      <c r="K456" s="158">
        <v>0.31041666666666701</v>
      </c>
      <c r="L456" s="9"/>
      <c r="M456" s="9"/>
      <c r="N456" s="9"/>
      <c r="O456" s="9"/>
      <c r="P456" s="278">
        <f t="shared" si="16"/>
        <v>60</v>
      </c>
      <c r="Q456" s="276" t="str">
        <f t="shared" si="15"/>
        <v/>
      </c>
      <c r="R456" s="9"/>
      <c r="S456" s="9"/>
      <c r="U456" s="367"/>
      <c r="AS456" s="9"/>
      <c r="AT456" s="9"/>
      <c r="AU456" s="426"/>
      <c r="AW456" s="9"/>
      <c r="AX456" s="470"/>
      <c r="AY456" s="467"/>
      <c r="BG456" s="373"/>
      <c r="BH456" s="373"/>
      <c r="BI456" s="9"/>
      <c r="BJ456" s="9"/>
      <c r="CJ456"/>
      <c r="CK456"/>
    </row>
    <row r="457" spans="1:89">
      <c r="A457" s="9">
        <v>1004</v>
      </c>
      <c r="B457" s="9">
        <v>4.5999999999999996</v>
      </c>
      <c r="C457" s="9">
        <v>270</v>
      </c>
      <c r="D457" s="9">
        <v>0</v>
      </c>
      <c r="E457" s="9">
        <v>0</v>
      </c>
      <c r="F457" s="9">
        <v>384.81</v>
      </c>
      <c r="G457" s="9">
        <v>0</v>
      </c>
      <c r="H457" s="9">
        <v>0</v>
      </c>
      <c r="I457" s="9">
        <v>4.5999999999999996</v>
      </c>
      <c r="J457" s="9">
        <v>79</v>
      </c>
      <c r="K457" s="158">
        <v>0.31111111111111101</v>
      </c>
      <c r="L457" s="9"/>
      <c r="M457" s="9"/>
      <c r="N457" s="9"/>
      <c r="O457" s="9"/>
      <c r="P457" s="278">
        <f t="shared" si="16"/>
        <v>60</v>
      </c>
      <c r="Q457" s="276" t="str">
        <f t="shared" si="15"/>
        <v/>
      </c>
      <c r="R457" s="9"/>
      <c r="S457" s="9"/>
      <c r="U457" s="367"/>
      <c r="AS457" s="9"/>
      <c r="AT457" s="9"/>
      <c r="AU457" s="426"/>
      <c r="AW457" s="9"/>
      <c r="AX457" s="470"/>
      <c r="AY457" s="467"/>
      <c r="BG457" s="373"/>
      <c r="BH457" s="373"/>
      <c r="BI457" s="9"/>
      <c r="BJ457" s="9"/>
      <c r="CJ457"/>
      <c r="CK457"/>
    </row>
    <row r="458" spans="1:89">
      <c r="A458" s="9">
        <v>1004</v>
      </c>
      <c r="B458" s="9">
        <v>4.5999999999999996</v>
      </c>
      <c r="C458" s="9">
        <v>270</v>
      </c>
      <c r="D458" s="9">
        <v>0</v>
      </c>
      <c r="E458" s="9">
        <v>0</v>
      </c>
      <c r="F458" s="9">
        <v>384.81</v>
      </c>
      <c r="G458" s="9">
        <v>0</v>
      </c>
      <c r="H458" s="9">
        <v>0</v>
      </c>
      <c r="I458" s="9">
        <v>4.5999999999999996</v>
      </c>
      <c r="J458" s="9">
        <v>79</v>
      </c>
      <c r="K458" s="158">
        <v>0.311805555555556</v>
      </c>
      <c r="L458" s="9"/>
      <c r="M458" s="9"/>
      <c r="N458" s="9"/>
      <c r="O458" s="9"/>
      <c r="P458" s="278">
        <f t="shared" si="16"/>
        <v>60</v>
      </c>
      <c r="Q458" s="276" t="str">
        <f t="shared" si="15"/>
        <v/>
      </c>
      <c r="R458" s="9"/>
      <c r="S458" s="9"/>
      <c r="U458" s="367"/>
      <c r="AS458" s="9"/>
      <c r="AT458" s="9"/>
      <c r="AU458" s="426"/>
      <c r="AW458" s="9"/>
      <c r="AX458" s="470"/>
      <c r="AY458" s="467"/>
      <c r="BG458" s="373"/>
      <c r="BH458" s="373"/>
      <c r="BI458" s="9"/>
      <c r="BJ458" s="9"/>
      <c r="CJ458"/>
      <c r="CK458"/>
    </row>
    <row r="459" spans="1:89">
      <c r="A459" s="9">
        <v>1004</v>
      </c>
      <c r="B459" s="9">
        <v>4.5</v>
      </c>
      <c r="C459" s="9">
        <v>270</v>
      </c>
      <c r="D459" s="9">
        <v>0</v>
      </c>
      <c r="E459" s="9">
        <v>0</v>
      </c>
      <c r="F459" s="9">
        <v>384.81</v>
      </c>
      <c r="G459" s="9">
        <v>0</v>
      </c>
      <c r="H459" s="9">
        <v>0</v>
      </c>
      <c r="I459" s="9">
        <v>4.5</v>
      </c>
      <c r="J459" s="9">
        <v>79</v>
      </c>
      <c r="K459" s="158">
        <v>0.3125</v>
      </c>
      <c r="L459" s="9"/>
      <c r="M459" s="9"/>
      <c r="N459" s="9"/>
      <c r="O459" s="9"/>
      <c r="P459" s="278">
        <f t="shared" si="16"/>
        <v>60</v>
      </c>
      <c r="Q459" s="276" t="str">
        <f t="shared" ref="Q459:Q522" si="17">IF(H459&gt;0,60,"")</f>
        <v/>
      </c>
      <c r="R459" s="9"/>
      <c r="S459" s="9"/>
      <c r="U459" s="367"/>
      <c r="AS459" s="9"/>
      <c r="AT459" s="9"/>
      <c r="AU459" s="426"/>
      <c r="AW459" s="9"/>
      <c r="AX459" s="470"/>
      <c r="AY459" s="467"/>
      <c r="BG459" s="373"/>
      <c r="BH459" s="373"/>
      <c r="BI459" s="9"/>
      <c r="BJ459" s="9"/>
      <c r="CJ459"/>
      <c r="CK459"/>
    </row>
    <row r="460" spans="1:89">
      <c r="A460" s="9">
        <v>1004</v>
      </c>
      <c r="B460" s="9">
        <v>4.5</v>
      </c>
      <c r="C460" s="9">
        <v>270</v>
      </c>
      <c r="D460" s="9">
        <v>0</v>
      </c>
      <c r="E460" s="9">
        <v>0</v>
      </c>
      <c r="F460" s="9">
        <v>384.81</v>
      </c>
      <c r="G460" s="9">
        <v>0</v>
      </c>
      <c r="H460" s="9">
        <v>0</v>
      </c>
      <c r="I460" s="9">
        <v>4.5</v>
      </c>
      <c r="J460" s="9">
        <v>79</v>
      </c>
      <c r="K460" s="158">
        <v>0.313194444444444</v>
      </c>
      <c r="L460" s="9"/>
      <c r="M460" s="9"/>
      <c r="N460" s="9"/>
      <c r="O460" s="9"/>
      <c r="P460" s="278">
        <f t="shared" si="16"/>
        <v>60</v>
      </c>
      <c r="Q460" s="276" t="str">
        <f t="shared" si="17"/>
        <v/>
      </c>
      <c r="R460" s="9"/>
      <c r="S460" s="9"/>
      <c r="U460" s="367"/>
      <c r="AS460" s="9"/>
      <c r="AT460" s="9"/>
      <c r="AU460" s="426"/>
      <c r="AW460" s="9"/>
      <c r="AX460" s="470"/>
      <c r="AY460" s="467"/>
      <c r="BG460" s="373"/>
      <c r="BH460" s="373"/>
      <c r="BI460" s="9"/>
      <c r="BJ460" s="9"/>
      <c r="CJ460"/>
      <c r="CK460"/>
    </row>
    <row r="461" spans="1:89">
      <c r="A461" s="9">
        <v>1004</v>
      </c>
      <c r="B461" s="9">
        <v>4.5</v>
      </c>
      <c r="C461" s="9">
        <v>270</v>
      </c>
      <c r="D461" s="9">
        <v>0</v>
      </c>
      <c r="E461" s="9">
        <v>0</v>
      </c>
      <c r="F461" s="9">
        <v>384.81</v>
      </c>
      <c r="G461" s="9">
        <v>0</v>
      </c>
      <c r="H461" s="9">
        <v>0</v>
      </c>
      <c r="I461" s="9">
        <v>4.5</v>
      </c>
      <c r="J461" s="9">
        <v>79</v>
      </c>
      <c r="K461" s="158">
        <v>0.31388888888888899</v>
      </c>
      <c r="L461" s="9"/>
      <c r="M461" s="9"/>
      <c r="N461" s="9"/>
      <c r="O461" s="9"/>
      <c r="P461" s="278">
        <f t="shared" ref="P461:P524" si="18">IF(D461&lt;2,60,"")</f>
        <v>60</v>
      </c>
      <c r="Q461" s="276" t="str">
        <f t="shared" si="17"/>
        <v/>
      </c>
      <c r="R461" s="9"/>
      <c r="S461" s="9"/>
      <c r="U461" s="367"/>
      <c r="AS461" s="9"/>
      <c r="AT461" s="9"/>
      <c r="AU461" s="426"/>
      <c r="AW461" s="9"/>
      <c r="AX461" s="470"/>
      <c r="AY461" s="467"/>
      <c r="BG461" s="373"/>
      <c r="BH461" s="373"/>
      <c r="BI461" s="9"/>
      <c r="BJ461" s="9"/>
      <c r="CJ461"/>
      <c r="CK461"/>
    </row>
    <row r="462" spans="1:89">
      <c r="A462" s="9">
        <v>1004</v>
      </c>
      <c r="B462" s="9">
        <v>4.5999999999999996</v>
      </c>
      <c r="C462" s="9">
        <v>270</v>
      </c>
      <c r="D462" s="9">
        <v>0</v>
      </c>
      <c r="E462" s="9">
        <v>0</v>
      </c>
      <c r="F462" s="9">
        <v>384.81</v>
      </c>
      <c r="G462" s="9">
        <v>0</v>
      </c>
      <c r="H462" s="9">
        <v>0</v>
      </c>
      <c r="I462" s="9">
        <v>4.5999999999999996</v>
      </c>
      <c r="J462" s="9">
        <v>79</v>
      </c>
      <c r="K462" s="158">
        <v>0.31458333333333299</v>
      </c>
      <c r="L462" s="9"/>
      <c r="M462" s="9"/>
      <c r="N462" s="9"/>
      <c r="O462" s="9"/>
      <c r="P462" s="278">
        <f t="shared" si="18"/>
        <v>60</v>
      </c>
      <c r="Q462" s="276" t="str">
        <f t="shared" si="17"/>
        <v/>
      </c>
      <c r="R462" s="9"/>
      <c r="S462" s="9"/>
      <c r="U462" s="367"/>
      <c r="AS462" s="9"/>
      <c r="AT462" s="9"/>
      <c r="AU462" s="426"/>
      <c r="AW462" s="9"/>
      <c r="AX462" s="470"/>
      <c r="AY462" s="467"/>
      <c r="BG462" s="373"/>
      <c r="BH462" s="373"/>
      <c r="BI462" s="9"/>
      <c r="BJ462" s="9"/>
      <c r="CJ462"/>
      <c r="CK462"/>
    </row>
    <row r="463" spans="1:89">
      <c r="A463" s="9">
        <v>1004</v>
      </c>
      <c r="B463" s="9">
        <v>4.5</v>
      </c>
      <c r="C463" s="9">
        <v>270</v>
      </c>
      <c r="D463" s="9">
        <v>0</v>
      </c>
      <c r="E463" s="9">
        <v>0</v>
      </c>
      <c r="F463" s="9">
        <v>384.81</v>
      </c>
      <c r="G463" s="9">
        <v>0</v>
      </c>
      <c r="H463" s="9">
        <v>0</v>
      </c>
      <c r="I463" s="9">
        <v>4.5</v>
      </c>
      <c r="J463" s="9">
        <v>79</v>
      </c>
      <c r="K463" s="158">
        <v>0.31527777777777799</v>
      </c>
      <c r="L463" s="9"/>
      <c r="M463" s="9"/>
      <c r="N463" s="9"/>
      <c r="O463" s="9"/>
      <c r="P463" s="278">
        <f t="shared" si="18"/>
        <v>60</v>
      </c>
      <c r="Q463" s="276" t="str">
        <f t="shared" si="17"/>
        <v/>
      </c>
      <c r="R463" s="9"/>
      <c r="S463" s="9"/>
      <c r="U463" s="367"/>
      <c r="AS463" s="9"/>
      <c r="AT463" s="9"/>
      <c r="AU463" s="426"/>
      <c r="AW463" s="9"/>
      <c r="AX463" s="470"/>
      <c r="AY463" s="467"/>
      <c r="BG463" s="373"/>
      <c r="BH463" s="373"/>
      <c r="BI463" s="9"/>
      <c r="BJ463" s="9"/>
      <c r="CJ463"/>
      <c r="CK463"/>
    </row>
    <row r="464" spans="1:89">
      <c r="A464" s="9">
        <v>1004</v>
      </c>
      <c r="B464" s="9">
        <v>4.5999999999999996</v>
      </c>
      <c r="C464" s="9">
        <v>270</v>
      </c>
      <c r="D464" s="9">
        <v>0</v>
      </c>
      <c r="E464" s="9">
        <v>0</v>
      </c>
      <c r="F464" s="9">
        <v>384.81</v>
      </c>
      <c r="G464" s="9">
        <v>0</v>
      </c>
      <c r="H464" s="9">
        <v>0</v>
      </c>
      <c r="I464" s="9">
        <v>4.5999999999999996</v>
      </c>
      <c r="J464" s="9">
        <v>79</v>
      </c>
      <c r="K464" s="158">
        <v>0.31597222222222199</v>
      </c>
      <c r="L464" s="9"/>
      <c r="M464" s="9"/>
      <c r="N464" s="9"/>
      <c r="O464" s="9"/>
      <c r="P464" s="278">
        <f t="shared" si="18"/>
        <v>60</v>
      </c>
      <c r="Q464" s="276" t="str">
        <f t="shared" si="17"/>
        <v/>
      </c>
      <c r="R464" s="9"/>
      <c r="S464" s="9"/>
      <c r="U464" s="367"/>
      <c r="AS464" s="9"/>
      <c r="AT464" s="9"/>
      <c r="AU464" s="426"/>
      <c r="AW464" s="9"/>
      <c r="AX464" s="470"/>
      <c r="AY464" s="467"/>
      <c r="BG464" s="373"/>
      <c r="BH464" s="373"/>
      <c r="BI464" s="9"/>
      <c r="BJ464" s="9"/>
      <c r="CJ464"/>
      <c r="CK464"/>
    </row>
    <row r="465" spans="1:89">
      <c r="A465" s="9">
        <v>1004</v>
      </c>
      <c r="B465" s="9">
        <v>4.5</v>
      </c>
      <c r="C465" s="9">
        <v>270</v>
      </c>
      <c r="D465" s="9">
        <v>0</v>
      </c>
      <c r="E465" s="9">
        <v>0</v>
      </c>
      <c r="F465" s="9">
        <v>384.81</v>
      </c>
      <c r="G465" s="9">
        <v>0</v>
      </c>
      <c r="H465" s="9">
        <v>0</v>
      </c>
      <c r="I465" s="9">
        <v>4.5</v>
      </c>
      <c r="J465" s="9">
        <v>79</v>
      </c>
      <c r="K465" s="158">
        <v>0.31666666666666698</v>
      </c>
      <c r="L465" s="9"/>
      <c r="M465" s="9"/>
      <c r="N465" s="9"/>
      <c r="O465" s="9"/>
      <c r="P465" s="278">
        <f t="shared" si="18"/>
        <v>60</v>
      </c>
      <c r="Q465" s="276" t="str">
        <f t="shared" si="17"/>
        <v/>
      </c>
      <c r="R465" s="9"/>
      <c r="S465" s="9"/>
      <c r="U465" s="367"/>
      <c r="AS465" s="9"/>
      <c r="AT465" s="9"/>
      <c r="AU465" s="426"/>
      <c r="AW465" s="9"/>
      <c r="AX465" s="470"/>
      <c r="AY465" s="467"/>
      <c r="BG465" s="373"/>
      <c r="BH465" s="373"/>
      <c r="BI465" s="9"/>
      <c r="BJ465" s="9"/>
      <c r="CJ465"/>
      <c r="CK465"/>
    </row>
    <row r="466" spans="1:89">
      <c r="A466" s="9">
        <v>1004</v>
      </c>
      <c r="B466" s="9">
        <v>4.5</v>
      </c>
      <c r="C466" s="9">
        <v>270</v>
      </c>
      <c r="D466" s="9">
        <v>0</v>
      </c>
      <c r="E466" s="9">
        <v>0</v>
      </c>
      <c r="F466" s="9">
        <v>384.81</v>
      </c>
      <c r="G466" s="9">
        <v>0</v>
      </c>
      <c r="H466" s="9">
        <v>0</v>
      </c>
      <c r="I466" s="9">
        <v>4.5</v>
      </c>
      <c r="J466" s="9">
        <v>79</v>
      </c>
      <c r="K466" s="158">
        <v>0.31736111111111098</v>
      </c>
      <c r="L466" s="9"/>
      <c r="M466" s="9"/>
      <c r="N466" s="9"/>
      <c r="O466" s="9"/>
      <c r="P466" s="278">
        <f t="shared" si="18"/>
        <v>60</v>
      </c>
      <c r="Q466" s="276" t="str">
        <f t="shared" si="17"/>
        <v/>
      </c>
      <c r="R466" s="9"/>
      <c r="S466" s="9"/>
      <c r="U466" s="367"/>
      <c r="AS466" s="9"/>
      <c r="AT466" s="9"/>
      <c r="AU466" s="426"/>
      <c r="AW466" s="9"/>
      <c r="AX466" s="470"/>
      <c r="AY466" s="467"/>
      <c r="BG466" s="373"/>
      <c r="BH466" s="373"/>
      <c r="BI466" s="9"/>
      <c r="BJ466" s="9"/>
      <c r="CJ466"/>
      <c r="CK466"/>
    </row>
    <row r="467" spans="1:89">
      <c r="A467" s="9">
        <v>1004</v>
      </c>
      <c r="B467" s="9">
        <v>4.5</v>
      </c>
      <c r="C467" s="9">
        <v>270</v>
      </c>
      <c r="D467" s="9">
        <v>0</v>
      </c>
      <c r="E467" s="9">
        <v>0</v>
      </c>
      <c r="F467" s="9">
        <v>384.81</v>
      </c>
      <c r="G467" s="9">
        <v>0</v>
      </c>
      <c r="H467" s="9">
        <v>0</v>
      </c>
      <c r="I467" s="9">
        <v>4.5</v>
      </c>
      <c r="J467" s="9">
        <v>79</v>
      </c>
      <c r="K467" s="158">
        <v>0.31805555555555598</v>
      </c>
      <c r="L467" s="9"/>
      <c r="M467" s="9"/>
      <c r="N467" s="9"/>
      <c r="O467" s="9"/>
      <c r="P467" s="278">
        <f t="shared" si="18"/>
        <v>60</v>
      </c>
      <c r="Q467" s="276" t="str">
        <f t="shared" si="17"/>
        <v/>
      </c>
      <c r="R467" s="9"/>
      <c r="S467" s="9"/>
      <c r="U467" s="367"/>
      <c r="AS467" s="9"/>
      <c r="AT467" s="9"/>
      <c r="AU467" s="426"/>
      <c r="AW467" s="9"/>
      <c r="AX467" s="470"/>
      <c r="AY467" s="467"/>
      <c r="BG467" s="373"/>
      <c r="BH467" s="373"/>
      <c r="BI467" s="9"/>
      <c r="BJ467" s="9"/>
      <c r="CJ467"/>
      <c r="CK467"/>
    </row>
    <row r="468" spans="1:89">
      <c r="A468" s="9">
        <v>1004</v>
      </c>
      <c r="B468" s="9">
        <v>4.5</v>
      </c>
      <c r="C468" s="9">
        <v>270</v>
      </c>
      <c r="D468" s="9">
        <v>0</v>
      </c>
      <c r="E468" s="9">
        <v>0</v>
      </c>
      <c r="F468" s="9">
        <v>384.81</v>
      </c>
      <c r="G468" s="9">
        <v>0</v>
      </c>
      <c r="H468" s="9">
        <v>0</v>
      </c>
      <c r="I468" s="9">
        <v>4.5</v>
      </c>
      <c r="J468" s="9">
        <v>79</v>
      </c>
      <c r="K468" s="158">
        <v>0.31874999999999998</v>
      </c>
      <c r="L468" s="9"/>
      <c r="M468" s="9"/>
      <c r="N468" s="9"/>
      <c r="O468" s="9"/>
      <c r="P468" s="278">
        <f t="shared" si="18"/>
        <v>60</v>
      </c>
      <c r="Q468" s="276" t="str">
        <f t="shared" si="17"/>
        <v/>
      </c>
      <c r="R468" s="9"/>
      <c r="S468" s="9"/>
      <c r="U468" s="367"/>
      <c r="AS468" s="9"/>
      <c r="AT468" s="9"/>
      <c r="AU468" s="426"/>
      <c r="AW468" s="9"/>
      <c r="AX468" s="470"/>
      <c r="AY468" s="467"/>
      <c r="BG468" s="373"/>
      <c r="BH468" s="373"/>
      <c r="BI468" s="9"/>
      <c r="BJ468" s="9"/>
      <c r="CJ468"/>
      <c r="CK468"/>
    </row>
    <row r="469" spans="1:89">
      <c r="A469" s="9">
        <v>1004</v>
      </c>
      <c r="B469" s="9">
        <v>4.5</v>
      </c>
      <c r="C469" s="9">
        <v>270</v>
      </c>
      <c r="D469" s="9">
        <v>0</v>
      </c>
      <c r="E469" s="9">
        <v>0</v>
      </c>
      <c r="F469" s="9">
        <v>384.81</v>
      </c>
      <c r="G469" s="9">
        <v>0</v>
      </c>
      <c r="H469" s="9">
        <v>0</v>
      </c>
      <c r="I469" s="9">
        <v>4.5</v>
      </c>
      <c r="J469" s="9">
        <v>79</v>
      </c>
      <c r="K469" s="158">
        <v>0.31944444444444398</v>
      </c>
      <c r="L469" s="9"/>
      <c r="M469" s="9"/>
      <c r="N469" s="9"/>
      <c r="O469" s="9"/>
      <c r="P469" s="278">
        <f t="shared" si="18"/>
        <v>60</v>
      </c>
      <c r="Q469" s="276" t="str">
        <f t="shared" si="17"/>
        <v/>
      </c>
      <c r="R469" s="9"/>
      <c r="S469" s="9"/>
      <c r="U469" s="367"/>
      <c r="AS469" s="9"/>
      <c r="AT469" s="9"/>
      <c r="AU469" s="426"/>
      <c r="AW469" s="9"/>
      <c r="AX469" s="470"/>
      <c r="AY469" s="467"/>
      <c r="BG469" s="373"/>
      <c r="BH469" s="373"/>
      <c r="BI469" s="9"/>
      <c r="BJ469" s="9"/>
      <c r="CJ469"/>
      <c r="CK469"/>
    </row>
    <row r="470" spans="1:89">
      <c r="A470" s="9">
        <v>1004</v>
      </c>
      <c r="B470" s="9">
        <v>4.5</v>
      </c>
      <c r="C470" s="9">
        <v>270</v>
      </c>
      <c r="D470" s="9">
        <v>0</v>
      </c>
      <c r="E470" s="9">
        <v>0</v>
      </c>
      <c r="F470" s="9">
        <v>384.81</v>
      </c>
      <c r="G470" s="9">
        <v>0</v>
      </c>
      <c r="H470" s="9">
        <v>0</v>
      </c>
      <c r="I470" s="9">
        <v>4.5</v>
      </c>
      <c r="J470" s="9">
        <v>79</v>
      </c>
      <c r="K470" s="158">
        <v>0.32013888888888897</v>
      </c>
      <c r="L470" s="9"/>
      <c r="M470" s="9"/>
      <c r="N470" s="9"/>
      <c r="O470" s="9"/>
      <c r="P470" s="278">
        <f t="shared" si="18"/>
        <v>60</v>
      </c>
      <c r="Q470" s="276" t="str">
        <f t="shared" si="17"/>
        <v/>
      </c>
      <c r="R470" s="9"/>
      <c r="S470" s="9"/>
      <c r="U470" s="367"/>
      <c r="AS470" s="9"/>
      <c r="AT470" s="9"/>
      <c r="AU470" s="426"/>
      <c r="AW470" s="9"/>
      <c r="AX470" s="470"/>
      <c r="AY470" s="467"/>
      <c r="BG470" s="373"/>
      <c r="BH470" s="373"/>
      <c r="BI470" s="9"/>
      <c r="BJ470" s="9"/>
      <c r="CJ470"/>
      <c r="CK470"/>
    </row>
    <row r="471" spans="1:89">
      <c r="A471" s="9">
        <v>1004</v>
      </c>
      <c r="B471" s="9">
        <v>4.4000000000000004</v>
      </c>
      <c r="C471" s="9">
        <v>270</v>
      </c>
      <c r="D471" s="9">
        <v>0</v>
      </c>
      <c r="E471" s="9">
        <v>0</v>
      </c>
      <c r="F471" s="9">
        <v>384.81</v>
      </c>
      <c r="G471" s="9">
        <v>0</v>
      </c>
      <c r="H471" s="9">
        <v>0</v>
      </c>
      <c r="I471" s="9">
        <v>4.4000000000000004</v>
      </c>
      <c r="J471" s="9">
        <v>79</v>
      </c>
      <c r="K471" s="158">
        <v>0.32083333333333303</v>
      </c>
      <c r="L471" s="9"/>
      <c r="M471" s="9"/>
      <c r="N471" s="9"/>
      <c r="O471" s="9"/>
      <c r="P471" s="278">
        <f t="shared" si="18"/>
        <v>60</v>
      </c>
      <c r="Q471" s="276" t="str">
        <f t="shared" si="17"/>
        <v/>
      </c>
      <c r="R471" s="9"/>
      <c r="S471" s="9"/>
      <c r="U471" s="367"/>
      <c r="AS471" s="9"/>
      <c r="AT471" s="9"/>
      <c r="AU471" s="426"/>
      <c r="AW471" s="9"/>
      <c r="AX471" s="470"/>
      <c r="AY471" s="467"/>
      <c r="BG471" s="373"/>
      <c r="BH471" s="373"/>
      <c r="BI471" s="9"/>
      <c r="BJ471" s="9"/>
      <c r="CJ471"/>
      <c r="CK471"/>
    </row>
    <row r="472" spans="1:89">
      <c r="A472" s="9">
        <v>1004</v>
      </c>
      <c r="B472" s="9">
        <v>4.5</v>
      </c>
      <c r="C472" s="9">
        <v>270</v>
      </c>
      <c r="D472" s="9">
        <v>0</v>
      </c>
      <c r="E472" s="9">
        <v>0</v>
      </c>
      <c r="F472" s="9">
        <v>384.81</v>
      </c>
      <c r="G472" s="9">
        <v>0</v>
      </c>
      <c r="H472" s="9">
        <v>0</v>
      </c>
      <c r="I472" s="9">
        <v>4.5</v>
      </c>
      <c r="J472" s="9">
        <v>79</v>
      </c>
      <c r="K472" s="158">
        <v>0.32152777777777802</v>
      </c>
      <c r="L472" s="9"/>
      <c r="M472" s="9"/>
      <c r="N472" s="9"/>
      <c r="O472" s="9"/>
      <c r="P472" s="278">
        <f t="shared" si="18"/>
        <v>60</v>
      </c>
      <c r="Q472" s="276" t="str">
        <f t="shared" si="17"/>
        <v/>
      </c>
      <c r="R472" s="9"/>
      <c r="S472" s="9"/>
      <c r="U472" s="367"/>
      <c r="AS472" s="9"/>
      <c r="AT472" s="9"/>
      <c r="AU472" s="426"/>
      <c r="AW472" s="9"/>
      <c r="AX472" s="470"/>
      <c r="AY472" s="467"/>
      <c r="BG472" s="373"/>
      <c r="BH472" s="373"/>
      <c r="BI472" s="9"/>
      <c r="BJ472" s="9"/>
      <c r="CJ472"/>
      <c r="CK472"/>
    </row>
    <row r="473" spans="1:89">
      <c r="A473" s="9">
        <v>1004</v>
      </c>
      <c r="B473" s="9">
        <v>4.5</v>
      </c>
      <c r="C473" s="9">
        <v>270</v>
      </c>
      <c r="D473" s="9">
        <v>0</v>
      </c>
      <c r="E473" s="9">
        <v>0</v>
      </c>
      <c r="F473" s="9">
        <v>384.81</v>
      </c>
      <c r="G473" s="9">
        <v>0</v>
      </c>
      <c r="H473" s="9">
        <v>0</v>
      </c>
      <c r="I473" s="9">
        <v>4.5</v>
      </c>
      <c r="J473" s="9">
        <v>79</v>
      </c>
      <c r="K473" s="158">
        <v>0.32222222222222202</v>
      </c>
      <c r="L473" s="9"/>
      <c r="M473" s="9"/>
      <c r="N473" s="9"/>
      <c r="O473" s="9"/>
      <c r="P473" s="278">
        <f t="shared" si="18"/>
        <v>60</v>
      </c>
      <c r="Q473" s="276" t="str">
        <f t="shared" si="17"/>
        <v/>
      </c>
      <c r="R473" s="9"/>
      <c r="S473" s="9"/>
      <c r="U473" s="367"/>
      <c r="AS473" s="9"/>
      <c r="AT473" s="9"/>
      <c r="AU473" s="426"/>
      <c r="AW473" s="9"/>
      <c r="AX473" s="470"/>
      <c r="AY473" s="467"/>
      <c r="BG473" s="373"/>
      <c r="BH473" s="373"/>
      <c r="BI473" s="9"/>
      <c r="BJ473" s="9"/>
      <c r="CJ473"/>
      <c r="CK473"/>
    </row>
    <row r="474" spans="1:89">
      <c r="A474" s="9">
        <v>1004</v>
      </c>
      <c r="B474" s="9">
        <v>4.5</v>
      </c>
      <c r="C474" s="9">
        <v>270</v>
      </c>
      <c r="D474" s="9">
        <v>0</v>
      </c>
      <c r="E474" s="9">
        <v>0</v>
      </c>
      <c r="F474" s="9">
        <v>384.81</v>
      </c>
      <c r="G474" s="9">
        <v>0</v>
      </c>
      <c r="H474" s="9">
        <v>0</v>
      </c>
      <c r="I474" s="9">
        <v>4.5</v>
      </c>
      <c r="J474" s="9">
        <v>79</v>
      </c>
      <c r="K474" s="158">
        <v>0.32291666666666702</v>
      </c>
      <c r="L474" s="9"/>
      <c r="M474" s="9"/>
      <c r="N474" s="9"/>
      <c r="O474" s="9"/>
      <c r="P474" s="278">
        <f t="shared" si="18"/>
        <v>60</v>
      </c>
      <c r="Q474" s="276" t="str">
        <f t="shared" si="17"/>
        <v/>
      </c>
      <c r="R474" s="9"/>
      <c r="S474" s="9"/>
      <c r="U474" s="367"/>
      <c r="AS474" s="9"/>
      <c r="AT474" s="9"/>
      <c r="AU474" s="426"/>
      <c r="AW474" s="9"/>
      <c r="AX474" s="470"/>
      <c r="AY474" s="467"/>
      <c r="BG474" s="373"/>
      <c r="BH474" s="373"/>
      <c r="BI474" s="9"/>
      <c r="BJ474" s="9"/>
      <c r="CJ474"/>
      <c r="CK474"/>
    </row>
    <row r="475" spans="1:89">
      <c r="A475" s="9">
        <v>1004</v>
      </c>
      <c r="B475" s="9">
        <v>4.5</v>
      </c>
      <c r="C475" s="9">
        <v>270</v>
      </c>
      <c r="D475" s="9">
        <v>0</v>
      </c>
      <c r="E475" s="9">
        <v>0</v>
      </c>
      <c r="F475" s="9">
        <v>384.81</v>
      </c>
      <c r="G475" s="9">
        <v>0</v>
      </c>
      <c r="H475" s="9">
        <v>0</v>
      </c>
      <c r="I475" s="9">
        <v>4.5</v>
      </c>
      <c r="J475" s="9">
        <v>80</v>
      </c>
      <c r="K475" s="158">
        <v>0.32361111111111102</v>
      </c>
      <c r="L475" s="9"/>
      <c r="M475" s="9"/>
      <c r="N475" s="9"/>
      <c r="O475" s="9"/>
      <c r="P475" s="278">
        <f t="shared" si="18"/>
        <v>60</v>
      </c>
      <c r="Q475" s="276" t="str">
        <f t="shared" si="17"/>
        <v/>
      </c>
      <c r="R475" s="9"/>
      <c r="S475" s="9"/>
      <c r="U475" s="367"/>
      <c r="AS475" s="9"/>
      <c r="AT475" s="9"/>
      <c r="AU475" s="426"/>
      <c r="AW475" s="9"/>
      <c r="AX475" s="470"/>
      <c r="AY475" s="467"/>
      <c r="BG475" s="373"/>
      <c r="BH475" s="373"/>
      <c r="BI475" s="9"/>
      <c r="BJ475" s="9"/>
      <c r="CJ475"/>
      <c r="CK475"/>
    </row>
    <row r="476" spans="1:89">
      <c r="A476" s="9">
        <v>1004</v>
      </c>
      <c r="B476" s="9">
        <v>4.4000000000000004</v>
      </c>
      <c r="C476" s="9">
        <v>270</v>
      </c>
      <c r="D476" s="9">
        <v>0</v>
      </c>
      <c r="E476" s="9">
        <v>0</v>
      </c>
      <c r="F476" s="9">
        <v>384.81</v>
      </c>
      <c r="G476" s="9">
        <v>0</v>
      </c>
      <c r="H476" s="9">
        <v>0</v>
      </c>
      <c r="I476" s="9">
        <v>4.4000000000000004</v>
      </c>
      <c r="J476" s="9">
        <v>80</v>
      </c>
      <c r="K476" s="158">
        <v>0.32430555555555601</v>
      </c>
      <c r="L476" s="9"/>
      <c r="M476" s="9"/>
      <c r="N476" s="9"/>
      <c r="O476" s="9"/>
      <c r="P476" s="278">
        <f t="shared" si="18"/>
        <v>60</v>
      </c>
      <c r="Q476" s="276" t="str">
        <f t="shared" si="17"/>
        <v/>
      </c>
      <c r="R476" s="9"/>
      <c r="S476" s="9"/>
      <c r="U476" s="367"/>
      <c r="AS476" s="9"/>
      <c r="AT476" s="9"/>
      <c r="AU476" s="426"/>
      <c r="AW476" s="9"/>
      <c r="AX476" s="470"/>
      <c r="AY476" s="467"/>
      <c r="BG476" s="373"/>
      <c r="BH476" s="373"/>
      <c r="BI476" s="9"/>
      <c r="BJ476" s="9"/>
      <c r="CJ476"/>
      <c r="CK476"/>
    </row>
    <row r="477" spans="1:89">
      <c r="A477" s="9">
        <v>1004</v>
      </c>
      <c r="B477" s="9">
        <v>4.4000000000000004</v>
      </c>
      <c r="C477" s="9">
        <v>270</v>
      </c>
      <c r="D477" s="9">
        <v>0</v>
      </c>
      <c r="E477" s="9">
        <v>0</v>
      </c>
      <c r="F477" s="9">
        <v>384.81</v>
      </c>
      <c r="G477" s="9">
        <v>0</v>
      </c>
      <c r="H477" s="9">
        <v>0</v>
      </c>
      <c r="I477" s="9">
        <v>4.4000000000000004</v>
      </c>
      <c r="J477" s="9">
        <v>80</v>
      </c>
      <c r="K477" s="158">
        <v>0.32500000000000001</v>
      </c>
      <c r="L477" s="9"/>
      <c r="M477" s="9"/>
      <c r="N477" s="9"/>
      <c r="O477" s="9"/>
      <c r="P477" s="278">
        <f t="shared" si="18"/>
        <v>60</v>
      </c>
      <c r="Q477" s="276" t="str">
        <f t="shared" si="17"/>
        <v/>
      </c>
      <c r="R477" s="9"/>
      <c r="S477" s="9"/>
      <c r="U477" s="367"/>
      <c r="AS477" s="9"/>
      <c r="AT477" s="9"/>
      <c r="AU477" s="426"/>
      <c r="AW477" s="9"/>
      <c r="AX477" s="470"/>
      <c r="AY477" s="467"/>
      <c r="BG477" s="373"/>
      <c r="BH477" s="373"/>
      <c r="BI477" s="9"/>
      <c r="BJ477" s="9"/>
      <c r="CJ477"/>
      <c r="CK477"/>
    </row>
    <row r="478" spans="1:89">
      <c r="A478" s="9">
        <v>1004</v>
      </c>
      <c r="B478" s="9">
        <v>4.4000000000000004</v>
      </c>
      <c r="C478" s="9">
        <v>270</v>
      </c>
      <c r="D478" s="9">
        <v>0</v>
      </c>
      <c r="E478" s="9">
        <v>0</v>
      </c>
      <c r="F478" s="9">
        <v>384.81</v>
      </c>
      <c r="G478" s="9">
        <v>0</v>
      </c>
      <c r="H478" s="9">
        <v>0</v>
      </c>
      <c r="I478" s="9">
        <v>4.4000000000000004</v>
      </c>
      <c r="J478" s="9">
        <v>80</v>
      </c>
      <c r="K478" s="158">
        <v>0.32569444444444401</v>
      </c>
      <c r="L478" s="9"/>
      <c r="M478" s="9"/>
      <c r="N478" s="9"/>
      <c r="O478" s="9"/>
      <c r="P478" s="278">
        <f t="shared" si="18"/>
        <v>60</v>
      </c>
      <c r="Q478" s="276" t="str">
        <f t="shared" si="17"/>
        <v/>
      </c>
      <c r="R478" s="9"/>
      <c r="S478" s="9"/>
      <c r="U478" s="367"/>
      <c r="AS478" s="9"/>
      <c r="AT478" s="9"/>
      <c r="AU478" s="426"/>
      <c r="AW478" s="9"/>
      <c r="AX478" s="470"/>
      <c r="AY478" s="467"/>
      <c r="BG478" s="373"/>
      <c r="BH478" s="373"/>
      <c r="BI478" s="9"/>
      <c r="BJ478" s="9"/>
      <c r="CJ478"/>
      <c r="CK478"/>
    </row>
    <row r="479" spans="1:89">
      <c r="A479" s="9">
        <v>1004</v>
      </c>
      <c r="B479" s="9">
        <v>4.4000000000000004</v>
      </c>
      <c r="C479" s="9">
        <v>270</v>
      </c>
      <c r="D479" s="9">
        <v>0</v>
      </c>
      <c r="E479" s="9">
        <v>0</v>
      </c>
      <c r="F479" s="9">
        <v>384.81</v>
      </c>
      <c r="G479" s="9">
        <v>0</v>
      </c>
      <c r="H479" s="9">
        <v>0</v>
      </c>
      <c r="I479" s="9">
        <v>4.4000000000000004</v>
      </c>
      <c r="J479" s="9">
        <v>80</v>
      </c>
      <c r="K479" s="158">
        <v>0.32638888888888901</v>
      </c>
      <c r="L479" s="9"/>
      <c r="M479" s="9"/>
      <c r="N479" s="9"/>
      <c r="O479" s="9"/>
      <c r="P479" s="278">
        <f t="shared" si="18"/>
        <v>60</v>
      </c>
      <c r="Q479" s="276" t="str">
        <f t="shared" si="17"/>
        <v/>
      </c>
      <c r="R479" s="9"/>
      <c r="S479" s="9"/>
      <c r="U479" s="367"/>
      <c r="AS479" s="9"/>
      <c r="AT479" s="9"/>
      <c r="AU479" s="426"/>
      <c r="AW479" s="9"/>
      <c r="AX479" s="470"/>
      <c r="AY479" s="467"/>
      <c r="BG479" s="373"/>
      <c r="BH479" s="373"/>
      <c r="BI479" s="9"/>
      <c r="BJ479" s="9"/>
      <c r="CJ479"/>
      <c r="CK479"/>
    </row>
    <row r="480" spans="1:89">
      <c r="A480" s="9">
        <v>1004</v>
      </c>
      <c r="B480" s="9">
        <v>4.3</v>
      </c>
      <c r="C480" s="9">
        <v>270</v>
      </c>
      <c r="D480" s="9">
        <v>0</v>
      </c>
      <c r="E480" s="9">
        <v>0</v>
      </c>
      <c r="F480" s="9">
        <v>384.81</v>
      </c>
      <c r="G480" s="9">
        <v>0</v>
      </c>
      <c r="H480" s="9">
        <v>0</v>
      </c>
      <c r="I480" s="9">
        <v>4.3</v>
      </c>
      <c r="J480" s="9">
        <v>80</v>
      </c>
      <c r="K480" s="158">
        <v>0.327083333333333</v>
      </c>
      <c r="L480" s="9"/>
      <c r="M480" s="9"/>
      <c r="N480" s="9"/>
      <c r="O480" s="9"/>
      <c r="P480" s="278">
        <f t="shared" si="18"/>
        <v>60</v>
      </c>
      <c r="Q480" s="276" t="str">
        <f t="shared" si="17"/>
        <v/>
      </c>
      <c r="R480" s="9"/>
      <c r="S480" s="9"/>
      <c r="U480" s="367"/>
      <c r="AS480" s="9"/>
      <c r="AT480" s="9"/>
      <c r="AU480" s="426"/>
      <c r="AW480" s="9"/>
      <c r="AX480" s="470"/>
      <c r="AY480" s="467"/>
      <c r="BG480" s="373"/>
      <c r="BH480" s="373"/>
      <c r="BI480" s="9"/>
      <c r="BJ480" s="9"/>
      <c r="CJ480"/>
      <c r="CK480"/>
    </row>
    <row r="481" spans="1:89">
      <c r="A481" s="9">
        <v>1004</v>
      </c>
      <c r="B481" s="9">
        <v>4.3</v>
      </c>
      <c r="C481" s="9">
        <v>270</v>
      </c>
      <c r="D481" s="9">
        <v>0</v>
      </c>
      <c r="E481" s="9">
        <v>0.4</v>
      </c>
      <c r="F481" s="9">
        <v>384.81</v>
      </c>
      <c r="G481" s="9">
        <v>0</v>
      </c>
      <c r="H481" s="9">
        <v>0</v>
      </c>
      <c r="I481" s="9">
        <v>4.3</v>
      </c>
      <c r="J481" s="9">
        <v>80</v>
      </c>
      <c r="K481" s="158">
        <v>0.327777777777778</v>
      </c>
      <c r="L481" s="9"/>
      <c r="M481" s="9"/>
      <c r="N481" s="9"/>
      <c r="O481" s="9"/>
      <c r="P481" s="278">
        <f t="shared" si="18"/>
        <v>60</v>
      </c>
      <c r="Q481" s="276" t="str">
        <f t="shared" si="17"/>
        <v/>
      </c>
      <c r="R481" s="9"/>
      <c r="S481" s="9"/>
      <c r="U481" s="367"/>
      <c r="AS481" s="9"/>
      <c r="AT481" s="9"/>
      <c r="AU481" s="426"/>
      <c r="AW481" s="9"/>
      <c r="AX481" s="470"/>
      <c r="AY481" s="467"/>
      <c r="BG481" s="373"/>
      <c r="BH481" s="373"/>
      <c r="BI481" s="9"/>
      <c r="BJ481" s="9"/>
      <c r="CJ481"/>
      <c r="CK481"/>
    </row>
    <row r="482" spans="1:89">
      <c r="A482" s="9">
        <v>1004</v>
      </c>
      <c r="B482" s="9">
        <v>4.3</v>
      </c>
      <c r="C482" s="9">
        <v>270</v>
      </c>
      <c r="D482" s="9">
        <v>0</v>
      </c>
      <c r="E482" s="9">
        <v>0</v>
      </c>
      <c r="F482" s="9">
        <v>384.81</v>
      </c>
      <c r="G482" s="9">
        <v>0</v>
      </c>
      <c r="H482" s="9">
        <v>0</v>
      </c>
      <c r="I482" s="9">
        <v>4.3</v>
      </c>
      <c r="J482" s="9">
        <v>80</v>
      </c>
      <c r="K482" s="158">
        <v>0.328472222222222</v>
      </c>
      <c r="L482" s="9"/>
      <c r="M482" s="9"/>
      <c r="N482" s="9"/>
      <c r="O482" s="9"/>
      <c r="P482" s="278">
        <f t="shared" si="18"/>
        <v>60</v>
      </c>
      <c r="Q482" s="276" t="str">
        <f t="shared" si="17"/>
        <v/>
      </c>
      <c r="R482" s="9"/>
      <c r="S482" s="9"/>
      <c r="U482" s="367"/>
      <c r="AS482" s="9"/>
      <c r="AT482" s="9"/>
      <c r="AU482" s="426"/>
      <c r="AW482" s="9"/>
      <c r="AX482" s="470"/>
      <c r="AY482" s="467"/>
      <c r="BG482" s="373"/>
      <c r="BH482" s="373"/>
      <c r="BI482" s="9"/>
      <c r="BJ482" s="9"/>
      <c r="CJ482"/>
      <c r="CK482"/>
    </row>
    <row r="483" spans="1:89">
      <c r="A483" s="9">
        <v>1004</v>
      </c>
      <c r="B483" s="9">
        <v>4.4000000000000004</v>
      </c>
      <c r="C483" s="9">
        <v>270</v>
      </c>
      <c r="D483" s="9">
        <v>0</v>
      </c>
      <c r="E483" s="9">
        <v>0</v>
      </c>
      <c r="F483" s="9">
        <v>384.81</v>
      </c>
      <c r="G483" s="9">
        <v>0</v>
      </c>
      <c r="H483" s="9">
        <v>0</v>
      </c>
      <c r="I483" s="9">
        <v>4.4000000000000004</v>
      </c>
      <c r="J483" s="9">
        <v>80</v>
      </c>
      <c r="K483" s="158">
        <v>0.329166666666667</v>
      </c>
      <c r="L483" s="9"/>
      <c r="M483" s="9"/>
      <c r="N483" s="9"/>
      <c r="O483" s="9"/>
      <c r="P483" s="278">
        <f t="shared" si="18"/>
        <v>60</v>
      </c>
      <c r="Q483" s="276" t="str">
        <f t="shared" si="17"/>
        <v/>
      </c>
      <c r="R483" s="9"/>
      <c r="S483" s="9"/>
      <c r="U483" s="367"/>
      <c r="AS483" s="9"/>
      <c r="AT483" s="9"/>
      <c r="AU483" s="426"/>
      <c r="AW483" s="9"/>
      <c r="AX483" s="470"/>
      <c r="AY483" s="467"/>
      <c r="BG483" s="373"/>
      <c r="BH483" s="373"/>
      <c r="BI483" s="9"/>
      <c r="BJ483" s="9"/>
      <c r="CJ483"/>
      <c r="CK483"/>
    </row>
    <row r="484" spans="1:89">
      <c r="A484" s="9">
        <v>1004</v>
      </c>
      <c r="B484" s="9">
        <v>4.4000000000000004</v>
      </c>
      <c r="C484" s="9">
        <v>270</v>
      </c>
      <c r="D484" s="9">
        <v>0</v>
      </c>
      <c r="E484" s="9">
        <v>0</v>
      </c>
      <c r="F484" s="9">
        <v>384.81</v>
      </c>
      <c r="G484" s="9">
        <v>0</v>
      </c>
      <c r="H484" s="9">
        <v>0</v>
      </c>
      <c r="I484" s="9">
        <v>4.4000000000000004</v>
      </c>
      <c r="J484" s="9">
        <v>80</v>
      </c>
      <c r="K484" s="158">
        <v>0.32986111111111099</v>
      </c>
      <c r="L484" s="9"/>
      <c r="M484" s="9"/>
      <c r="N484" s="9"/>
      <c r="O484" s="9"/>
      <c r="P484" s="278">
        <f t="shared" si="18"/>
        <v>60</v>
      </c>
      <c r="Q484" s="276" t="str">
        <f t="shared" si="17"/>
        <v/>
      </c>
      <c r="R484" s="9"/>
      <c r="S484" s="9"/>
      <c r="U484" s="367"/>
      <c r="AS484" s="9"/>
      <c r="AT484" s="9"/>
      <c r="AU484" s="426"/>
      <c r="AW484" s="9"/>
      <c r="AX484" s="470"/>
      <c r="AY484" s="467"/>
      <c r="BG484" s="373"/>
      <c r="BH484" s="373"/>
      <c r="BI484" s="9"/>
      <c r="BJ484" s="9"/>
      <c r="CJ484"/>
      <c r="CK484"/>
    </row>
    <row r="485" spans="1:89">
      <c r="A485" s="9">
        <v>1004</v>
      </c>
      <c r="B485" s="9">
        <v>4.4000000000000004</v>
      </c>
      <c r="C485" s="9">
        <v>270</v>
      </c>
      <c r="D485" s="9">
        <v>0</v>
      </c>
      <c r="E485" s="9">
        <v>0</v>
      </c>
      <c r="F485" s="9">
        <v>384.81</v>
      </c>
      <c r="G485" s="9">
        <v>0</v>
      </c>
      <c r="H485" s="9">
        <v>0</v>
      </c>
      <c r="I485" s="9">
        <v>4.4000000000000004</v>
      </c>
      <c r="J485" s="9">
        <v>80</v>
      </c>
      <c r="K485" s="158">
        <v>0.33055555555555599</v>
      </c>
      <c r="L485" s="9"/>
      <c r="M485" s="9"/>
      <c r="N485" s="9"/>
      <c r="O485" s="9"/>
      <c r="P485" s="278">
        <f t="shared" si="18"/>
        <v>60</v>
      </c>
      <c r="Q485" s="276" t="str">
        <f t="shared" si="17"/>
        <v/>
      </c>
      <c r="R485" s="9"/>
      <c r="S485" s="9"/>
      <c r="U485" s="367"/>
      <c r="AS485" s="9"/>
      <c r="AT485" s="9"/>
      <c r="AU485" s="426"/>
      <c r="AW485" s="9"/>
      <c r="AX485" s="470"/>
      <c r="AY485" s="467"/>
      <c r="BG485" s="373"/>
      <c r="BH485" s="373"/>
      <c r="BI485" s="9"/>
      <c r="BJ485" s="9"/>
      <c r="CJ485"/>
      <c r="CK485"/>
    </row>
    <row r="486" spans="1:89">
      <c r="A486" s="9">
        <v>1004</v>
      </c>
      <c r="B486" s="9">
        <v>4.4000000000000004</v>
      </c>
      <c r="C486" s="9">
        <v>270</v>
      </c>
      <c r="D486" s="9">
        <v>0</v>
      </c>
      <c r="E486" s="9">
        <v>0</v>
      </c>
      <c r="F486" s="9">
        <v>384.81</v>
      </c>
      <c r="G486" s="9">
        <v>0</v>
      </c>
      <c r="H486" s="9">
        <v>0</v>
      </c>
      <c r="I486" s="9">
        <v>4.4000000000000004</v>
      </c>
      <c r="J486" s="9">
        <v>80</v>
      </c>
      <c r="K486" s="158">
        <v>0.33124999999999999</v>
      </c>
      <c r="L486" s="9"/>
      <c r="M486" s="9"/>
      <c r="N486" s="9"/>
      <c r="O486" s="9"/>
      <c r="P486" s="278">
        <f t="shared" si="18"/>
        <v>60</v>
      </c>
      <c r="Q486" s="276" t="str">
        <f t="shared" si="17"/>
        <v/>
      </c>
      <c r="R486" s="9"/>
      <c r="S486" s="9"/>
      <c r="U486" s="367"/>
      <c r="AS486" s="9"/>
      <c r="AT486" s="9"/>
      <c r="AU486" s="426"/>
      <c r="AW486" s="9"/>
      <c r="AX486" s="470"/>
      <c r="AY486" s="467"/>
      <c r="BG486" s="373"/>
      <c r="BH486" s="373"/>
      <c r="BI486" s="9"/>
      <c r="BJ486" s="9"/>
      <c r="CJ486"/>
      <c r="CK486"/>
    </row>
    <row r="487" spans="1:89">
      <c r="A487" s="9">
        <v>1004</v>
      </c>
      <c r="B487" s="9">
        <v>4.4000000000000004</v>
      </c>
      <c r="C487" s="9">
        <v>270</v>
      </c>
      <c r="D487" s="9">
        <v>0</v>
      </c>
      <c r="E487" s="9">
        <v>0</v>
      </c>
      <c r="F487" s="9">
        <v>384.81</v>
      </c>
      <c r="G487" s="9">
        <v>0</v>
      </c>
      <c r="H487" s="9">
        <v>0</v>
      </c>
      <c r="I487" s="9">
        <v>4.4000000000000004</v>
      </c>
      <c r="J487" s="9">
        <v>80</v>
      </c>
      <c r="K487" s="158">
        <v>0.33194444444444399</v>
      </c>
      <c r="L487" s="9"/>
      <c r="M487" s="9"/>
      <c r="N487" s="9"/>
      <c r="O487" s="9"/>
      <c r="P487" s="278">
        <f t="shared" si="18"/>
        <v>60</v>
      </c>
      <c r="Q487" s="276" t="str">
        <f t="shared" si="17"/>
        <v/>
      </c>
      <c r="R487" s="9"/>
      <c r="S487" s="9"/>
      <c r="U487" s="367"/>
      <c r="AS487" s="9"/>
      <c r="AT487" s="9"/>
      <c r="AU487" s="426"/>
      <c r="AW487" s="9"/>
      <c r="AX487" s="470"/>
      <c r="AY487" s="467"/>
      <c r="BG487" s="373"/>
      <c r="BH487" s="373"/>
      <c r="BI487" s="9"/>
      <c r="BJ487" s="9"/>
      <c r="CJ487"/>
      <c r="CK487"/>
    </row>
    <row r="488" spans="1:89">
      <c r="A488" s="9">
        <v>1004</v>
      </c>
      <c r="B488" s="9">
        <v>4.4000000000000004</v>
      </c>
      <c r="C488" s="9">
        <v>270</v>
      </c>
      <c r="D488" s="9">
        <v>0</v>
      </c>
      <c r="E488" s="9">
        <v>0</v>
      </c>
      <c r="F488" s="9">
        <v>384.81</v>
      </c>
      <c r="G488" s="9">
        <v>0</v>
      </c>
      <c r="H488" s="9">
        <v>0</v>
      </c>
      <c r="I488" s="9">
        <v>4.4000000000000004</v>
      </c>
      <c r="J488" s="9">
        <v>80</v>
      </c>
      <c r="K488" s="158">
        <v>0.33263888888888898</v>
      </c>
      <c r="L488" s="9"/>
      <c r="M488" s="9"/>
      <c r="N488" s="9"/>
      <c r="O488" s="9"/>
      <c r="P488" s="278">
        <f t="shared" si="18"/>
        <v>60</v>
      </c>
      <c r="Q488" s="276" t="str">
        <f t="shared" si="17"/>
        <v/>
      </c>
      <c r="R488" s="9"/>
      <c r="S488" s="9"/>
      <c r="U488" s="367"/>
      <c r="AS488" s="9"/>
      <c r="AT488" s="9"/>
      <c r="AU488" s="426"/>
      <c r="AW488" s="9"/>
      <c r="AX488" s="470"/>
      <c r="AY488" s="467"/>
      <c r="BG488" s="373"/>
      <c r="BH488" s="373"/>
      <c r="BI488" s="9"/>
      <c r="BJ488" s="9"/>
      <c r="CJ488"/>
      <c r="CK488"/>
    </row>
    <row r="489" spans="1:89">
      <c r="A489" s="9">
        <v>1004</v>
      </c>
      <c r="B489" s="9">
        <v>4.4000000000000004</v>
      </c>
      <c r="C489" s="9">
        <v>270</v>
      </c>
      <c r="D489" s="9">
        <v>0</v>
      </c>
      <c r="E489" s="9">
        <v>0</v>
      </c>
      <c r="F489" s="9">
        <v>384.81</v>
      </c>
      <c r="G489" s="9">
        <v>0</v>
      </c>
      <c r="H489" s="9">
        <v>0</v>
      </c>
      <c r="I489" s="9">
        <v>4.4000000000000004</v>
      </c>
      <c r="J489" s="9">
        <v>80</v>
      </c>
      <c r="K489" s="158">
        <v>0.33333333333333298</v>
      </c>
      <c r="L489" s="9"/>
      <c r="M489" s="9"/>
      <c r="N489" s="9"/>
      <c r="O489" s="9"/>
      <c r="P489" s="278">
        <f t="shared" si="18"/>
        <v>60</v>
      </c>
      <c r="Q489" s="276" t="str">
        <f t="shared" si="17"/>
        <v/>
      </c>
      <c r="R489" s="9"/>
      <c r="S489" s="9"/>
      <c r="U489" s="367"/>
      <c r="AS489" s="9"/>
      <c r="AT489" s="9"/>
      <c r="AU489" s="426"/>
      <c r="AW489" s="9"/>
      <c r="AX489" s="470"/>
      <c r="AY489" s="467"/>
      <c r="BG489" s="373"/>
      <c r="BH489" s="373"/>
      <c r="BI489" s="9"/>
      <c r="BJ489" s="9"/>
      <c r="CJ489"/>
      <c r="CK489"/>
    </row>
    <row r="490" spans="1:89">
      <c r="A490" s="9">
        <v>1004</v>
      </c>
      <c r="B490" s="9">
        <v>4.4000000000000004</v>
      </c>
      <c r="C490" s="9">
        <v>270</v>
      </c>
      <c r="D490" s="9">
        <v>0</v>
      </c>
      <c r="E490" s="9">
        <v>0</v>
      </c>
      <c r="F490" s="9">
        <v>384.81</v>
      </c>
      <c r="G490" s="9">
        <v>0</v>
      </c>
      <c r="H490" s="9">
        <v>0</v>
      </c>
      <c r="I490" s="9">
        <v>4.4000000000000004</v>
      </c>
      <c r="J490" s="9">
        <v>80</v>
      </c>
      <c r="K490" s="158">
        <v>0.33402777777777798</v>
      </c>
      <c r="L490" s="9"/>
      <c r="M490" s="9"/>
      <c r="N490" s="9"/>
      <c r="O490" s="9"/>
      <c r="P490" s="278">
        <f t="shared" si="18"/>
        <v>60</v>
      </c>
      <c r="Q490" s="276" t="str">
        <f t="shared" si="17"/>
        <v/>
      </c>
      <c r="R490" s="9"/>
      <c r="S490" s="9"/>
      <c r="U490" s="367"/>
      <c r="AS490" s="9"/>
      <c r="AT490" s="9"/>
      <c r="AU490" s="426"/>
      <c r="AW490" s="9"/>
      <c r="AX490" s="470"/>
      <c r="AY490" s="467"/>
      <c r="BG490" s="373"/>
      <c r="BH490" s="373"/>
      <c r="BI490" s="9"/>
      <c r="BJ490" s="9"/>
      <c r="CJ490"/>
      <c r="CK490"/>
    </row>
    <row r="491" spans="1:89">
      <c r="A491" s="9">
        <v>1004</v>
      </c>
      <c r="B491" s="9">
        <v>4.4000000000000004</v>
      </c>
      <c r="C491" s="9">
        <v>270</v>
      </c>
      <c r="D491" s="9">
        <v>0</v>
      </c>
      <c r="E491" s="9">
        <v>0</v>
      </c>
      <c r="F491" s="9">
        <v>384.81</v>
      </c>
      <c r="G491" s="9">
        <v>0</v>
      </c>
      <c r="H491" s="9">
        <v>0</v>
      </c>
      <c r="I491" s="9">
        <v>4.4000000000000004</v>
      </c>
      <c r="J491" s="9">
        <v>80</v>
      </c>
      <c r="K491" s="158">
        <v>0.33472222222222198</v>
      </c>
      <c r="L491" s="9"/>
      <c r="M491" s="9"/>
      <c r="N491" s="9"/>
      <c r="O491" s="9"/>
      <c r="P491" s="278">
        <f t="shared" si="18"/>
        <v>60</v>
      </c>
      <c r="Q491" s="276" t="str">
        <f t="shared" si="17"/>
        <v/>
      </c>
      <c r="R491" s="9"/>
      <c r="S491" s="9"/>
      <c r="U491" s="367"/>
      <c r="AS491" s="9"/>
      <c r="AT491" s="9"/>
      <c r="AU491" s="426"/>
      <c r="AW491" s="9"/>
      <c r="AX491" s="470"/>
      <c r="AY491" s="467"/>
      <c r="BG491" s="373"/>
      <c r="BH491" s="373"/>
      <c r="BI491" s="9"/>
      <c r="BJ491" s="9"/>
      <c r="CJ491"/>
      <c r="CK491"/>
    </row>
    <row r="492" spans="1:89">
      <c r="A492" s="9">
        <v>1004</v>
      </c>
      <c r="B492" s="9">
        <v>4.4000000000000004</v>
      </c>
      <c r="C492" s="9">
        <v>270</v>
      </c>
      <c r="D492" s="9">
        <v>0</v>
      </c>
      <c r="E492" s="9">
        <v>0</v>
      </c>
      <c r="F492" s="9">
        <v>384.81</v>
      </c>
      <c r="G492" s="9">
        <v>0</v>
      </c>
      <c r="H492" s="9">
        <v>0</v>
      </c>
      <c r="I492" s="9">
        <v>4.4000000000000004</v>
      </c>
      <c r="J492" s="9">
        <v>80</v>
      </c>
      <c r="K492" s="158">
        <v>0.33541666666666697</v>
      </c>
      <c r="L492" s="9"/>
      <c r="M492" s="9"/>
      <c r="N492" s="9"/>
      <c r="O492" s="9"/>
      <c r="P492" s="278">
        <f t="shared" si="18"/>
        <v>60</v>
      </c>
      <c r="Q492" s="276" t="str">
        <f t="shared" si="17"/>
        <v/>
      </c>
      <c r="R492" s="9"/>
      <c r="S492" s="9"/>
      <c r="U492" s="367"/>
      <c r="AS492" s="9"/>
      <c r="AT492" s="9"/>
      <c r="AU492" s="426"/>
      <c r="AW492" s="9"/>
      <c r="AX492" s="470"/>
      <c r="AY492" s="467"/>
      <c r="BG492" s="373"/>
      <c r="BH492" s="373"/>
      <c r="BI492" s="9"/>
      <c r="BJ492" s="9"/>
      <c r="CJ492"/>
      <c r="CK492"/>
    </row>
    <row r="493" spans="1:89">
      <c r="A493" s="9">
        <v>1004</v>
      </c>
      <c r="B493" s="9">
        <v>4.4000000000000004</v>
      </c>
      <c r="C493" s="9">
        <v>270</v>
      </c>
      <c r="D493" s="9">
        <v>0</v>
      </c>
      <c r="E493" s="9">
        <v>0</v>
      </c>
      <c r="F493" s="9">
        <v>384.81</v>
      </c>
      <c r="G493" s="9">
        <v>0</v>
      </c>
      <c r="H493" s="9">
        <v>0</v>
      </c>
      <c r="I493" s="9">
        <v>4.4000000000000004</v>
      </c>
      <c r="J493" s="9">
        <v>80</v>
      </c>
      <c r="K493" s="158">
        <v>0.33611111111111103</v>
      </c>
      <c r="L493" s="9"/>
      <c r="M493" s="9"/>
      <c r="N493" s="9"/>
      <c r="O493" s="9"/>
      <c r="P493" s="278">
        <f t="shared" si="18"/>
        <v>60</v>
      </c>
      <c r="Q493" s="276" t="str">
        <f t="shared" si="17"/>
        <v/>
      </c>
      <c r="R493" s="9"/>
      <c r="S493" s="9"/>
      <c r="U493" s="367"/>
      <c r="AS493" s="9"/>
      <c r="AT493" s="9"/>
      <c r="AU493" s="426"/>
      <c r="AW493" s="9"/>
      <c r="AX493" s="470"/>
      <c r="AY493" s="467"/>
      <c r="BG493" s="373"/>
      <c r="BH493" s="373"/>
      <c r="BI493" s="9"/>
      <c r="BJ493" s="9"/>
      <c r="CJ493"/>
      <c r="CK493"/>
    </row>
    <row r="494" spans="1:89">
      <c r="A494" s="9">
        <v>1004</v>
      </c>
      <c r="B494" s="9">
        <v>4.4000000000000004</v>
      </c>
      <c r="C494" s="9">
        <v>270</v>
      </c>
      <c r="D494" s="9">
        <v>0</v>
      </c>
      <c r="E494" s="9">
        <v>0</v>
      </c>
      <c r="F494" s="9">
        <v>384.81</v>
      </c>
      <c r="G494" s="9">
        <v>0</v>
      </c>
      <c r="H494" s="9">
        <v>0</v>
      </c>
      <c r="I494" s="9">
        <v>4.4000000000000004</v>
      </c>
      <c r="J494" s="9">
        <v>80</v>
      </c>
      <c r="K494" s="158">
        <v>0.33680555555555602</v>
      </c>
      <c r="L494" s="9"/>
      <c r="M494" s="9"/>
      <c r="N494" s="9"/>
      <c r="O494" s="9"/>
      <c r="P494" s="278">
        <f t="shared" si="18"/>
        <v>60</v>
      </c>
      <c r="Q494" s="276" t="str">
        <f t="shared" si="17"/>
        <v/>
      </c>
      <c r="R494" s="9"/>
      <c r="S494" s="9"/>
      <c r="U494" s="367"/>
      <c r="AS494" s="9"/>
      <c r="AT494" s="9"/>
      <c r="AU494" s="426"/>
      <c r="AW494" s="9"/>
      <c r="AX494" s="470"/>
      <c r="AY494" s="467"/>
      <c r="BG494" s="373"/>
      <c r="BH494" s="373"/>
      <c r="BI494" s="9"/>
      <c r="BJ494" s="9"/>
      <c r="CJ494"/>
      <c r="CK494"/>
    </row>
    <row r="495" spans="1:89">
      <c r="A495" s="9">
        <v>1004</v>
      </c>
      <c r="B495" s="9">
        <v>4.0007200000000003</v>
      </c>
      <c r="C495" s="9">
        <v>270</v>
      </c>
      <c r="D495" s="9">
        <v>2</v>
      </c>
      <c r="E495" s="9">
        <v>0</v>
      </c>
      <c r="F495" s="9">
        <v>384.81</v>
      </c>
      <c r="G495" s="9">
        <v>0</v>
      </c>
      <c r="H495" s="9">
        <v>0</v>
      </c>
      <c r="I495" s="9">
        <v>4.4000000000000004</v>
      </c>
      <c r="J495" s="9">
        <v>80</v>
      </c>
      <c r="K495" s="158">
        <v>0.33750000000000002</v>
      </c>
      <c r="L495" s="9"/>
      <c r="M495" s="9"/>
      <c r="N495" s="9"/>
      <c r="O495" s="9"/>
      <c r="P495" s="278" t="str">
        <f t="shared" si="18"/>
        <v/>
      </c>
      <c r="Q495" s="276" t="str">
        <f t="shared" si="17"/>
        <v/>
      </c>
      <c r="R495" s="9"/>
      <c r="S495" s="9"/>
      <c r="U495" s="367"/>
      <c r="AS495" s="9"/>
      <c r="AT495" s="9"/>
      <c r="AU495" s="426"/>
      <c r="AW495" s="9"/>
      <c r="AX495" s="470"/>
      <c r="AY495" s="467"/>
      <c r="BG495" s="373"/>
      <c r="BH495" s="373"/>
      <c r="BI495" s="9"/>
      <c r="BJ495" s="9"/>
      <c r="CJ495"/>
      <c r="CK495"/>
    </row>
    <row r="496" spans="1:89">
      <c r="A496" s="9">
        <v>1004</v>
      </c>
      <c r="B496" s="9">
        <v>4.4000000000000004</v>
      </c>
      <c r="C496" s="9">
        <v>270</v>
      </c>
      <c r="D496" s="9">
        <v>0</v>
      </c>
      <c r="E496" s="9">
        <v>0</v>
      </c>
      <c r="F496" s="9">
        <v>384.81</v>
      </c>
      <c r="G496" s="9">
        <v>0</v>
      </c>
      <c r="H496" s="9">
        <v>0</v>
      </c>
      <c r="I496" s="9">
        <v>4.4000000000000004</v>
      </c>
      <c r="J496" s="9">
        <v>80</v>
      </c>
      <c r="K496" s="158">
        <v>0.33819444444444402</v>
      </c>
      <c r="L496" s="9"/>
      <c r="M496" s="9"/>
      <c r="N496" s="9"/>
      <c r="O496" s="9"/>
      <c r="P496" s="278">
        <f t="shared" si="18"/>
        <v>60</v>
      </c>
      <c r="Q496" s="276" t="str">
        <f t="shared" si="17"/>
        <v/>
      </c>
      <c r="R496" s="9"/>
      <c r="S496" s="9"/>
      <c r="U496" s="367"/>
      <c r="AS496" s="9"/>
      <c r="AT496" s="9"/>
      <c r="AU496" s="426"/>
      <c r="AW496" s="9"/>
      <c r="AX496" s="470"/>
      <c r="AY496" s="467"/>
      <c r="BG496" s="373"/>
      <c r="BH496" s="373"/>
      <c r="BI496" s="9"/>
      <c r="BJ496" s="9"/>
      <c r="CJ496"/>
      <c r="CK496"/>
    </row>
    <row r="497" spans="1:89">
      <c r="A497" s="9">
        <v>1004</v>
      </c>
      <c r="B497" s="9">
        <v>4.4000000000000004</v>
      </c>
      <c r="C497" s="9">
        <v>270</v>
      </c>
      <c r="D497" s="9">
        <v>0</v>
      </c>
      <c r="E497" s="9">
        <v>0</v>
      </c>
      <c r="F497" s="9">
        <v>384.81</v>
      </c>
      <c r="G497" s="9">
        <v>0</v>
      </c>
      <c r="H497" s="9">
        <v>0</v>
      </c>
      <c r="I497" s="9">
        <v>4.4000000000000004</v>
      </c>
      <c r="J497" s="9">
        <v>80</v>
      </c>
      <c r="K497" s="158">
        <v>0.33888888888888902</v>
      </c>
      <c r="L497" s="9"/>
      <c r="M497" s="9"/>
      <c r="N497" s="9"/>
      <c r="O497" s="9"/>
      <c r="P497" s="278">
        <f t="shared" si="18"/>
        <v>60</v>
      </c>
      <c r="Q497" s="276" t="str">
        <f t="shared" si="17"/>
        <v/>
      </c>
      <c r="R497" s="9"/>
      <c r="S497" s="9"/>
      <c r="U497" s="367"/>
      <c r="AS497" s="9"/>
      <c r="AT497" s="9"/>
      <c r="AU497" s="426"/>
      <c r="AW497" s="9"/>
      <c r="AX497" s="470"/>
      <c r="AY497" s="467"/>
      <c r="BG497" s="373"/>
      <c r="BH497" s="373"/>
      <c r="BI497" s="9"/>
      <c r="BJ497" s="9"/>
      <c r="CJ497"/>
      <c r="CK497"/>
    </row>
    <row r="498" spans="1:89">
      <c r="A498" s="9">
        <v>1004</v>
      </c>
      <c r="B498" s="9">
        <v>4.0007200000000003</v>
      </c>
      <c r="C498" s="9">
        <v>270</v>
      </c>
      <c r="D498" s="9">
        <v>2</v>
      </c>
      <c r="E498" s="9">
        <v>0</v>
      </c>
      <c r="F498" s="9">
        <v>384.81</v>
      </c>
      <c r="G498" s="9">
        <v>0</v>
      </c>
      <c r="H498" s="9">
        <v>0</v>
      </c>
      <c r="I498" s="9">
        <v>4.4000000000000004</v>
      </c>
      <c r="J498" s="9">
        <v>80</v>
      </c>
      <c r="K498" s="158">
        <v>0.33958333333333302</v>
      </c>
      <c r="L498" s="9"/>
      <c r="M498" s="9"/>
      <c r="N498" s="9"/>
      <c r="O498" s="9"/>
      <c r="P498" s="278" t="str">
        <f t="shared" si="18"/>
        <v/>
      </c>
      <c r="Q498" s="276" t="str">
        <f t="shared" si="17"/>
        <v/>
      </c>
      <c r="R498" s="9"/>
      <c r="S498" s="9"/>
      <c r="U498" s="367"/>
      <c r="AS498" s="9"/>
      <c r="AT498" s="9"/>
      <c r="AU498" s="426"/>
      <c r="AW498" s="9"/>
      <c r="AX498" s="470"/>
      <c r="AY498" s="467"/>
      <c r="BG498" s="373"/>
      <c r="BH498" s="373"/>
      <c r="BI498" s="9"/>
      <c r="BJ498" s="9"/>
      <c r="CJ498"/>
      <c r="CK498"/>
    </row>
    <row r="499" spans="1:89">
      <c r="A499" s="9">
        <v>1004</v>
      </c>
      <c r="B499" s="9">
        <v>4.5</v>
      </c>
      <c r="C499" s="9">
        <v>270</v>
      </c>
      <c r="D499" s="9">
        <v>0</v>
      </c>
      <c r="E499" s="9">
        <v>0</v>
      </c>
      <c r="F499" s="9">
        <v>384.81</v>
      </c>
      <c r="G499" s="9">
        <v>0</v>
      </c>
      <c r="H499" s="9">
        <v>0</v>
      </c>
      <c r="I499" s="9">
        <v>4.5</v>
      </c>
      <c r="J499" s="9">
        <v>80</v>
      </c>
      <c r="K499" s="158">
        <v>0.34027777777777801</v>
      </c>
      <c r="L499" s="9"/>
      <c r="M499" s="9"/>
      <c r="N499" s="9"/>
      <c r="O499" s="9"/>
      <c r="P499" s="278">
        <f t="shared" si="18"/>
        <v>60</v>
      </c>
      <c r="Q499" s="276" t="str">
        <f t="shared" si="17"/>
        <v/>
      </c>
      <c r="R499" s="9"/>
      <c r="S499" s="9"/>
      <c r="U499" s="367"/>
      <c r="AS499" s="9"/>
      <c r="AT499" s="9"/>
      <c r="AU499" s="426"/>
      <c r="AW499" s="9"/>
      <c r="AX499" s="470"/>
      <c r="AY499" s="467"/>
      <c r="BG499" s="373"/>
      <c r="BH499" s="373"/>
      <c r="BI499" s="9"/>
      <c r="BJ499" s="9"/>
      <c r="CJ499"/>
      <c r="CK499"/>
    </row>
    <row r="500" spans="1:89">
      <c r="A500" s="9">
        <v>1004</v>
      </c>
      <c r="B500" s="9">
        <v>4.4000000000000004</v>
      </c>
      <c r="C500" s="9">
        <v>270</v>
      </c>
      <c r="D500" s="9">
        <v>0</v>
      </c>
      <c r="E500" s="9">
        <v>0</v>
      </c>
      <c r="F500" s="9">
        <v>384.81</v>
      </c>
      <c r="G500" s="9">
        <v>0</v>
      </c>
      <c r="H500" s="9">
        <v>0</v>
      </c>
      <c r="I500" s="9">
        <v>4.4000000000000004</v>
      </c>
      <c r="J500" s="9">
        <v>80</v>
      </c>
      <c r="K500" s="158">
        <v>0.34097222222222201</v>
      </c>
      <c r="L500" s="9"/>
      <c r="M500" s="9"/>
      <c r="N500" s="9"/>
      <c r="O500" s="9"/>
      <c r="P500" s="278">
        <f t="shared" si="18"/>
        <v>60</v>
      </c>
      <c r="Q500" s="276" t="str">
        <f t="shared" si="17"/>
        <v/>
      </c>
      <c r="R500" s="9"/>
      <c r="S500" s="9"/>
      <c r="U500" s="367"/>
      <c r="AS500" s="9"/>
      <c r="AT500" s="9"/>
      <c r="AU500" s="426"/>
      <c r="AW500" s="9"/>
      <c r="AX500" s="470"/>
      <c r="AY500" s="467"/>
      <c r="BG500" s="373"/>
      <c r="BH500" s="373"/>
      <c r="BI500" s="9"/>
      <c r="BJ500" s="9"/>
      <c r="CJ500"/>
      <c r="CK500"/>
    </row>
    <row r="501" spans="1:89">
      <c r="A501" s="9">
        <v>1004</v>
      </c>
      <c r="B501" s="9">
        <v>4.4000000000000004</v>
      </c>
      <c r="C501" s="9">
        <v>270</v>
      </c>
      <c r="D501" s="9">
        <v>0</v>
      </c>
      <c r="E501" s="9">
        <v>1.6</v>
      </c>
      <c r="F501" s="9">
        <v>384.81</v>
      </c>
      <c r="G501" s="9">
        <v>0</v>
      </c>
      <c r="H501" s="9">
        <v>0</v>
      </c>
      <c r="I501" s="9">
        <v>4.4000000000000004</v>
      </c>
      <c r="J501" s="9">
        <v>80</v>
      </c>
      <c r="K501" s="158">
        <v>0.34166666666666701</v>
      </c>
      <c r="L501" s="9"/>
      <c r="M501" s="9"/>
      <c r="N501" s="9"/>
      <c r="O501" s="9"/>
      <c r="P501" s="278">
        <f t="shared" si="18"/>
        <v>60</v>
      </c>
      <c r="Q501" s="276" t="str">
        <f t="shared" si="17"/>
        <v/>
      </c>
      <c r="R501" s="9"/>
      <c r="S501" s="9"/>
      <c r="U501" s="367"/>
      <c r="AS501" s="9"/>
      <c r="AT501" s="9"/>
      <c r="AU501" s="426"/>
      <c r="AW501" s="9"/>
      <c r="AX501" s="470"/>
      <c r="AY501" s="467"/>
      <c r="BG501" s="373"/>
      <c r="BH501" s="373"/>
      <c r="BI501" s="9"/>
      <c r="BJ501" s="9"/>
      <c r="CJ501"/>
      <c r="CK501"/>
    </row>
    <row r="502" spans="1:89">
      <c r="A502" s="9">
        <v>1004</v>
      </c>
      <c r="B502" s="9">
        <v>4.4000000000000004</v>
      </c>
      <c r="C502" s="9">
        <v>270</v>
      </c>
      <c r="D502" s="9">
        <v>0</v>
      </c>
      <c r="E502" s="9">
        <v>0</v>
      </c>
      <c r="F502" s="9">
        <v>384.81</v>
      </c>
      <c r="G502" s="9">
        <v>0</v>
      </c>
      <c r="H502" s="9">
        <v>0</v>
      </c>
      <c r="I502" s="9">
        <v>4.4000000000000004</v>
      </c>
      <c r="J502" s="9">
        <v>80</v>
      </c>
      <c r="K502" s="158">
        <v>0.34236111111111101</v>
      </c>
      <c r="L502" s="9"/>
      <c r="M502" s="9"/>
      <c r="N502" s="9"/>
      <c r="O502" s="9"/>
      <c r="P502" s="278">
        <f t="shared" si="18"/>
        <v>60</v>
      </c>
      <c r="Q502" s="276" t="str">
        <f t="shared" si="17"/>
        <v/>
      </c>
      <c r="R502" s="9"/>
      <c r="S502" s="9"/>
      <c r="U502" s="367"/>
      <c r="AS502" s="9"/>
      <c r="AT502" s="9"/>
      <c r="AU502" s="426"/>
      <c r="AW502" s="9"/>
      <c r="AX502" s="470"/>
      <c r="AY502" s="467"/>
      <c r="BG502" s="373"/>
      <c r="BH502" s="373"/>
      <c r="BI502" s="9"/>
      <c r="BJ502" s="9"/>
      <c r="CJ502"/>
      <c r="CK502"/>
    </row>
    <row r="503" spans="1:89">
      <c r="A503" s="9">
        <v>1004</v>
      </c>
      <c r="B503" s="9">
        <v>4.4000000000000004</v>
      </c>
      <c r="C503" s="9">
        <v>270</v>
      </c>
      <c r="D503" s="9">
        <v>0</v>
      </c>
      <c r="E503" s="9">
        <v>0</v>
      </c>
      <c r="F503" s="9">
        <v>384.81</v>
      </c>
      <c r="G503" s="9">
        <v>0</v>
      </c>
      <c r="H503" s="9">
        <v>0</v>
      </c>
      <c r="I503" s="9">
        <v>4.4000000000000004</v>
      </c>
      <c r="J503" s="9">
        <v>80</v>
      </c>
      <c r="K503" s="158">
        <v>0.343055555555556</v>
      </c>
      <c r="L503" s="9"/>
      <c r="M503" s="9"/>
      <c r="N503" s="9"/>
      <c r="O503" s="9"/>
      <c r="P503" s="278">
        <f t="shared" si="18"/>
        <v>60</v>
      </c>
      <c r="Q503" s="276" t="str">
        <f t="shared" si="17"/>
        <v/>
      </c>
      <c r="R503" s="9"/>
      <c r="S503" s="9"/>
      <c r="U503" s="367"/>
      <c r="AS503" s="9"/>
      <c r="AT503" s="9"/>
      <c r="AU503" s="426"/>
      <c r="AW503" s="9"/>
      <c r="AX503" s="470"/>
      <c r="AY503" s="467"/>
      <c r="BG503" s="373"/>
      <c r="BH503" s="373"/>
      <c r="BI503" s="9"/>
      <c r="BJ503" s="9"/>
      <c r="CJ503"/>
      <c r="CK503"/>
    </row>
    <row r="504" spans="1:89">
      <c r="A504" s="9">
        <v>1004</v>
      </c>
      <c r="B504" s="9">
        <v>4.4000000000000004</v>
      </c>
      <c r="C504" s="9">
        <v>270</v>
      </c>
      <c r="D504" s="9">
        <v>0</v>
      </c>
      <c r="E504" s="9">
        <v>0</v>
      </c>
      <c r="F504" s="9">
        <v>384.81</v>
      </c>
      <c r="G504" s="9">
        <v>0</v>
      </c>
      <c r="H504" s="9">
        <v>0</v>
      </c>
      <c r="I504" s="9">
        <v>4.4000000000000004</v>
      </c>
      <c r="J504" s="9">
        <v>80</v>
      </c>
      <c r="K504" s="158">
        <v>0.34375</v>
      </c>
      <c r="L504" s="9"/>
      <c r="M504" s="9"/>
      <c r="N504" s="9"/>
      <c r="O504" s="9"/>
      <c r="P504" s="278">
        <f t="shared" si="18"/>
        <v>60</v>
      </c>
      <c r="Q504" s="276" t="str">
        <f t="shared" si="17"/>
        <v/>
      </c>
      <c r="R504" s="9"/>
      <c r="S504" s="9"/>
      <c r="U504" s="367"/>
      <c r="AS504" s="9"/>
      <c r="AT504" s="9"/>
      <c r="AU504" s="426"/>
      <c r="AW504" s="9"/>
      <c r="AX504" s="470"/>
      <c r="AY504" s="467"/>
      <c r="BG504" s="373"/>
      <c r="BH504" s="373"/>
      <c r="BI504" s="9"/>
      <c r="BJ504" s="9"/>
      <c r="CJ504"/>
      <c r="CK504"/>
    </row>
    <row r="505" spans="1:89">
      <c r="A505" s="9">
        <v>1004</v>
      </c>
      <c r="B505" s="9">
        <v>4.4000000000000004</v>
      </c>
      <c r="C505" s="9">
        <v>270</v>
      </c>
      <c r="D505" s="9">
        <v>0</v>
      </c>
      <c r="E505" s="9">
        <v>0</v>
      </c>
      <c r="F505" s="9">
        <v>384.81</v>
      </c>
      <c r="G505" s="9">
        <v>0</v>
      </c>
      <c r="H505" s="9">
        <v>0</v>
      </c>
      <c r="I505" s="9">
        <v>4.4000000000000004</v>
      </c>
      <c r="J505" s="9">
        <v>80</v>
      </c>
      <c r="K505" s="158">
        <v>0.344444444444444</v>
      </c>
      <c r="L505" s="9"/>
      <c r="M505" s="9"/>
      <c r="N505" s="9"/>
      <c r="O505" s="9"/>
      <c r="P505" s="278">
        <f t="shared" si="18"/>
        <v>60</v>
      </c>
      <c r="Q505" s="276" t="str">
        <f t="shared" si="17"/>
        <v/>
      </c>
      <c r="R505" s="9"/>
      <c r="S505" s="9"/>
      <c r="U505" s="367"/>
      <c r="AS505" s="9"/>
      <c r="AT505" s="9"/>
      <c r="AU505" s="426"/>
      <c r="AW505" s="9"/>
      <c r="AX505" s="470"/>
      <c r="AY505" s="467"/>
      <c r="BG505" s="373"/>
      <c r="BH505" s="373"/>
      <c r="BI505" s="9"/>
      <c r="BJ505" s="9"/>
      <c r="CJ505"/>
      <c r="CK505"/>
    </row>
    <row r="506" spans="1:89">
      <c r="A506" s="9">
        <v>1004</v>
      </c>
      <c r="B506" s="9">
        <v>4.4000000000000004</v>
      </c>
      <c r="C506" s="9">
        <v>270</v>
      </c>
      <c r="D506" s="9">
        <v>0</v>
      </c>
      <c r="E506" s="9">
        <v>0</v>
      </c>
      <c r="F506" s="9">
        <v>384.81</v>
      </c>
      <c r="G506" s="9">
        <v>0</v>
      </c>
      <c r="H506" s="9">
        <v>0</v>
      </c>
      <c r="I506" s="9">
        <v>4.4000000000000004</v>
      </c>
      <c r="J506" s="9">
        <v>80</v>
      </c>
      <c r="K506" s="158">
        <v>0.34513888888888899</v>
      </c>
      <c r="L506" s="9"/>
      <c r="M506" s="9"/>
      <c r="N506" s="9"/>
      <c r="O506" s="9"/>
      <c r="P506" s="278">
        <f t="shared" si="18"/>
        <v>60</v>
      </c>
      <c r="Q506" s="276" t="str">
        <f t="shared" si="17"/>
        <v/>
      </c>
      <c r="R506" s="9"/>
      <c r="S506" s="9"/>
      <c r="U506" s="367"/>
      <c r="AS506" s="9"/>
      <c r="AT506" s="9"/>
      <c r="AU506" s="426"/>
      <c r="AW506" s="9"/>
      <c r="AX506" s="470"/>
      <c r="AY506" s="467"/>
      <c r="BG506" s="373"/>
      <c r="BH506" s="373"/>
      <c r="BI506" s="9"/>
      <c r="BJ506" s="9"/>
      <c r="CJ506"/>
      <c r="CK506"/>
    </row>
    <row r="507" spans="1:89">
      <c r="A507" s="9">
        <v>1004</v>
      </c>
      <c r="B507" s="9">
        <v>4.4000000000000004</v>
      </c>
      <c r="C507" s="9">
        <v>270</v>
      </c>
      <c r="D507" s="9">
        <v>0</v>
      </c>
      <c r="E507" s="9">
        <v>0</v>
      </c>
      <c r="F507" s="9">
        <v>384.81</v>
      </c>
      <c r="G507" s="9">
        <v>0</v>
      </c>
      <c r="H507" s="9">
        <v>0</v>
      </c>
      <c r="I507" s="9">
        <v>4.4000000000000004</v>
      </c>
      <c r="J507" s="9">
        <v>80</v>
      </c>
      <c r="K507" s="158">
        <v>0.34583333333333299</v>
      </c>
      <c r="L507" s="9"/>
      <c r="M507" s="9"/>
      <c r="N507" s="9"/>
      <c r="O507" s="9"/>
      <c r="P507" s="278">
        <f t="shared" si="18"/>
        <v>60</v>
      </c>
      <c r="Q507" s="276" t="str">
        <f t="shared" si="17"/>
        <v/>
      </c>
      <c r="R507" s="9"/>
      <c r="S507" s="9"/>
      <c r="U507" s="367"/>
      <c r="AS507" s="9"/>
      <c r="AT507" s="9"/>
      <c r="AU507" s="426"/>
      <c r="AW507" s="9"/>
      <c r="AX507" s="470"/>
      <c r="AY507" s="467"/>
      <c r="BG507" s="373"/>
      <c r="BH507" s="373"/>
      <c r="BI507" s="9"/>
      <c r="BJ507" s="9"/>
      <c r="CJ507"/>
      <c r="CK507"/>
    </row>
    <row r="508" spans="1:89">
      <c r="A508" s="9">
        <v>1004</v>
      </c>
      <c r="B508" s="9">
        <v>4.4000000000000004</v>
      </c>
      <c r="C508" s="9">
        <v>270</v>
      </c>
      <c r="D508" s="9">
        <v>0</v>
      </c>
      <c r="E508" s="9">
        <v>0</v>
      </c>
      <c r="F508" s="9">
        <v>384.81</v>
      </c>
      <c r="G508" s="9">
        <v>0</v>
      </c>
      <c r="H508" s="9">
        <v>0</v>
      </c>
      <c r="I508" s="9">
        <v>4.4000000000000004</v>
      </c>
      <c r="J508" s="9">
        <v>80</v>
      </c>
      <c r="K508" s="158">
        <v>0.34652777777777799</v>
      </c>
      <c r="L508" s="9"/>
      <c r="M508" s="9"/>
      <c r="N508" s="9"/>
      <c r="O508" s="9"/>
      <c r="P508" s="278">
        <f t="shared" si="18"/>
        <v>60</v>
      </c>
      <c r="Q508" s="276" t="str">
        <f t="shared" si="17"/>
        <v/>
      </c>
      <c r="R508" s="9"/>
      <c r="S508" s="9"/>
      <c r="U508" s="367"/>
      <c r="AS508" s="9"/>
      <c r="AT508" s="9"/>
      <c r="AU508" s="426"/>
      <c r="AW508" s="9"/>
      <c r="AX508" s="470"/>
      <c r="AY508" s="467"/>
      <c r="BG508" s="373"/>
      <c r="BH508" s="373"/>
      <c r="BI508" s="9"/>
      <c r="BJ508" s="9"/>
      <c r="CJ508"/>
      <c r="CK508"/>
    </row>
    <row r="509" spans="1:89">
      <c r="A509" s="9">
        <v>1004</v>
      </c>
      <c r="B509" s="9">
        <v>4.4000000000000004</v>
      </c>
      <c r="C509" s="9">
        <v>270</v>
      </c>
      <c r="D509" s="9">
        <v>0</v>
      </c>
      <c r="E509" s="9">
        <v>0</v>
      </c>
      <c r="F509" s="9">
        <v>384.81</v>
      </c>
      <c r="G509" s="9">
        <v>0</v>
      </c>
      <c r="H509" s="9">
        <v>0</v>
      </c>
      <c r="I509" s="9">
        <v>4.4000000000000004</v>
      </c>
      <c r="J509" s="9">
        <v>80</v>
      </c>
      <c r="K509" s="158">
        <v>0.34722222222222199</v>
      </c>
      <c r="L509" s="9"/>
      <c r="M509" s="9"/>
      <c r="N509" s="9"/>
      <c r="O509" s="9"/>
      <c r="P509" s="278">
        <f t="shared" si="18"/>
        <v>60</v>
      </c>
      <c r="Q509" s="276" t="str">
        <f t="shared" si="17"/>
        <v/>
      </c>
      <c r="R509" s="9"/>
      <c r="S509" s="9"/>
      <c r="U509" s="367"/>
      <c r="AS509" s="9"/>
      <c r="AT509" s="9"/>
      <c r="AU509" s="426"/>
      <c r="AW509" s="9"/>
      <c r="AX509" s="470"/>
      <c r="AY509" s="467"/>
      <c r="BG509" s="373"/>
      <c r="BH509" s="373"/>
      <c r="BI509" s="9"/>
      <c r="BJ509" s="9"/>
      <c r="CJ509"/>
      <c r="CK509"/>
    </row>
    <row r="510" spans="1:89">
      <c r="A510" s="9">
        <v>1004</v>
      </c>
      <c r="B510" s="9">
        <v>4.4000000000000004</v>
      </c>
      <c r="C510" s="9">
        <v>270</v>
      </c>
      <c r="D510" s="9">
        <v>0</v>
      </c>
      <c r="E510" s="9">
        <v>0</v>
      </c>
      <c r="F510" s="9">
        <v>384.81</v>
      </c>
      <c r="G510" s="9">
        <v>0</v>
      </c>
      <c r="H510" s="9">
        <v>0</v>
      </c>
      <c r="I510" s="9">
        <v>4.4000000000000004</v>
      </c>
      <c r="J510" s="9">
        <v>80</v>
      </c>
      <c r="K510" s="158">
        <v>0.34791666666666698</v>
      </c>
      <c r="L510" s="9"/>
      <c r="M510" s="9"/>
      <c r="N510" s="9"/>
      <c r="O510" s="9"/>
      <c r="P510" s="278">
        <f t="shared" si="18"/>
        <v>60</v>
      </c>
      <c r="Q510" s="276" t="str">
        <f t="shared" si="17"/>
        <v/>
      </c>
      <c r="R510" s="9"/>
      <c r="S510" s="9"/>
      <c r="U510" s="367"/>
      <c r="AS510" s="9"/>
      <c r="AT510" s="9"/>
      <c r="AU510" s="426"/>
      <c r="AW510" s="9"/>
      <c r="AX510" s="470"/>
      <c r="AY510" s="467"/>
      <c r="BG510" s="373"/>
      <c r="BH510" s="373"/>
      <c r="BI510" s="9"/>
      <c r="BJ510" s="9"/>
      <c r="CJ510"/>
      <c r="CK510"/>
    </row>
    <row r="511" spans="1:89">
      <c r="A511" s="9">
        <v>1004</v>
      </c>
      <c r="B511" s="9">
        <v>4.4000000000000004</v>
      </c>
      <c r="C511" s="9">
        <v>270</v>
      </c>
      <c r="D511" s="9">
        <v>0</v>
      </c>
      <c r="E511" s="9">
        <v>0</v>
      </c>
      <c r="F511" s="9">
        <v>384.81</v>
      </c>
      <c r="G511" s="9">
        <v>0</v>
      </c>
      <c r="H511" s="9">
        <v>0</v>
      </c>
      <c r="I511" s="9">
        <v>4.4000000000000004</v>
      </c>
      <c r="J511" s="9">
        <v>80</v>
      </c>
      <c r="K511" s="158">
        <v>0.34861111111111098</v>
      </c>
      <c r="L511" s="9"/>
      <c r="M511" s="9"/>
      <c r="N511" s="9"/>
      <c r="O511" s="9"/>
      <c r="P511" s="278">
        <f t="shared" si="18"/>
        <v>60</v>
      </c>
      <c r="Q511" s="276" t="str">
        <f t="shared" si="17"/>
        <v/>
      </c>
      <c r="R511" s="9"/>
      <c r="S511" s="9"/>
      <c r="U511" s="367"/>
      <c r="AS511" s="9"/>
      <c r="AT511" s="9"/>
      <c r="AU511" s="426"/>
      <c r="AW511" s="9"/>
      <c r="AX511" s="470"/>
      <c r="AY511" s="467"/>
      <c r="BG511" s="373"/>
      <c r="BH511" s="373"/>
      <c r="BI511" s="9"/>
      <c r="BJ511" s="9"/>
      <c r="CJ511"/>
      <c r="CK511"/>
    </row>
    <row r="512" spans="1:89">
      <c r="A512" s="9">
        <v>1004</v>
      </c>
      <c r="B512" s="9">
        <v>4.4000000000000004</v>
      </c>
      <c r="C512" s="9">
        <v>270</v>
      </c>
      <c r="D512" s="9">
        <v>0</v>
      </c>
      <c r="E512" s="9">
        <v>0</v>
      </c>
      <c r="F512" s="9">
        <v>384.81</v>
      </c>
      <c r="G512" s="9">
        <v>0</v>
      </c>
      <c r="H512" s="9">
        <v>0</v>
      </c>
      <c r="I512" s="9">
        <v>4.4000000000000004</v>
      </c>
      <c r="J512" s="9">
        <v>80</v>
      </c>
      <c r="K512" s="158">
        <v>0.34930555555555598</v>
      </c>
      <c r="L512" s="9"/>
      <c r="M512" s="9"/>
      <c r="N512" s="9"/>
      <c r="O512" s="9"/>
      <c r="P512" s="278">
        <f t="shared" si="18"/>
        <v>60</v>
      </c>
      <c r="Q512" s="276" t="str">
        <f t="shared" si="17"/>
        <v/>
      </c>
      <c r="R512" s="9"/>
      <c r="S512" s="9"/>
      <c r="U512" s="367"/>
      <c r="AS512" s="9"/>
      <c r="AT512" s="9"/>
      <c r="AU512" s="426"/>
      <c r="AW512" s="9"/>
      <c r="AX512" s="470"/>
      <c r="AY512" s="467"/>
      <c r="BG512" s="373"/>
      <c r="BH512" s="373"/>
      <c r="BI512" s="9"/>
      <c r="BJ512" s="9"/>
      <c r="CJ512"/>
      <c r="CK512"/>
    </row>
    <row r="513" spans="1:89">
      <c r="A513" s="9">
        <v>1004</v>
      </c>
      <c r="B513" s="9">
        <v>4.4000000000000004</v>
      </c>
      <c r="C513" s="9">
        <v>270</v>
      </c>
      <c r="D513" s="9">
        <v>0</v>
      </c>
      <c r="E513" s="9">
        <v>0</v>
      </c>
      <c r="F513" s="9">
        <v>384.81</v>
      </c>
      <c r="G513" s="9">
        <v>0</v>
      </c>
      <c r="H513" s="9">
        <v>0</v>
      </c>
      <c r="I513" s="9">
        <v>4.4000000000000004</v>
      </c>
      <c r="J513" s="9">
        <v>80</v>
      </c>
      <c r="K513" s="158">
        <v>0.35</v>
      </c>
      <c r="L513" s="9"/>
      <c r="M513" s="9"/>
      <c r="N513" s="9"/>
      <c r="O513" s="9"/>
      <c r="P513" s="278">
        <f t="shared" si="18"/>
        <v>60</v>
      </c>
      <c r="Q513" s="276" t="str">
        <f t="shared" si="17"/>
        <v/>
      </c>
      <c r="R513" s="9"/>
      <c r="S513" s="9"/>
      <c r="U513" s="367"/>
      <c r="AS513" s="9"/>
      <c r="AT513" s="9"/>
      <c r="AU513" s="426"/>
      <c r="AW513" s="9"/>
      <c r="AX513" s="470"/>
      <c r="AY513" s="467"/>
      <c r="BG513" s="373"/>
      <c r="BH513" s="373"/>
      <c r="BI513" s="9"/>
      <c r="BJ513" s="9"/>
      <c r="CJ513"/>
      <c r="CK513"/>
    </row>
    <row r="514" spans="1:89">
      <c r="A514" s="9">
        <v>1004</v>
      </c>
      <c r="B514" s="9">
        <v>4.3</v>
      </c>
      <c r="C514" s="9">
        <v>270</v>
      </c>
      <c r="D514" s="9">
        <v>0</v>
      </c>
      <c r="E514" s="9">
        <v>0</v>
      </c>
      <c r="F514" s="9">
        <v>384.81</v>
      </c>
      <c r="G514" s="9">
        <v>0</v>
      </c>
      <c r="H514" s="9">
        <v>0</v>
      </c>
      <c r="I514" s="9">
        <v>4.3</v>
      </c>
      <c r="J514" s="9">
        <v>80</v>
      </c>
      <c r="K514" s="158">
        <v>0.35069444444444398</v>
      </c>
      <c r="L514" s="9"/>
      <c r="M514" s="9"/>
      <c r="N514" s="9"/>
      <c r="O514" s="9"/>
      <c r="P514" s="278">
        <f t="shared" si="18"/>
        <v>60</v>
      </c>
      <c r="Q514" s="276" t="str">
        <f t="shared" si="17"/>
        <v/>
      </c>
      <c r="R514" s="9"/>
      <c r="S514" s="9"/>
      <c r="U514" s="367"/>
      <c r="AS514" s="9"/>
      <c r="AT514" s="9"/>
      <c r="AU514" s="426"/>
      <c r="AW514" s="9"/>
      <c r="AX514" s="470"/>
      <c r="AY514" s="467"/>
      <c r="BG514" s="373"/>
      <c r="BH514" s="373"/>
      <c r="BI514" s="9"/>
      <c r="BJ514" s="9"/>
      <c r="CJ514"/>
      <c r="CK514"/>
    </row>
    <row r="515" spans="1:89">
      <c r="A515" s="9">
        <v>1004</v>
      </c>
      <c r="B515" s="9">
        <v>4.3</v>
      </c>
      <c r="C515" s="9">
        <v>270</v>
      </c>
      <c r="D515" s="9">
        <v>0</v>
      </c>
      <c r="E515" s="9">
        <v>0</v>
      </c>
      <c r="F515" s="9">
        <v>384.81</v>
      </c>
      <c r="G515" s="9">
        <v>0</v>
      </c>
      <c r="H515" s="9">
        <v>0</v>
      </c>
      <c r="I515" s="9">
        <v>4.3</v>
      </c>
      <c r="J515" s="9">
        <v>80</v>
      </c>
      <c r="K515" s="158">
        <v>0.35138888888888897</v>
      </c>
      <c r="L515" s="9"/>
      <c r="M515" s="9"/>
      <c r="N515" s="9"/>
      <c r="O515" s="9"/>
      <c r="P515" s="278">
        <f t="shared" si="18"/>
        <v>60</v>
      </c>
      <c r="Q515" s="276" t="str">
        <f t="shared" si="17"/>
        <v/>
      </c>
      <c r="R515" s="9"/>
      <c r="S515" s="9"/>
      <c r="U515" s="367"/>
      <c r="AS515" s="9"/>
      <c r="AT515" s="9"/>
      <c r="AU515" s="426"/>
      <c r="AW515" s="9"/>
      <c r="AX515" s="470"/>
      <c r="AY515" s="467"/>
      <c r="BG515" s="373"/>
      <c r="BH515" s="373"/>
      <c r="BI515" s="9"/>
      <c r="BJ515" s="9"/>
      <c r="CJ515"/>
      <c r="CK515"/>
    </row>
    <row r="516" spans="1:89">
      <c r="A516" s="9">
        <v>1004</v>
      </c>
      <c r="B516" s="9">
        <v>4.3</v>
      </c>
      <c r="C516" s="9">
        <v>270</v>
      </c>
      <c r="D516" s="9">
        <v>0</v>
      </c>
      <c r="E516" s="9">
        <v>0</v>
      </c>
      <c r="F516" s="9">
        <v>384.81</v>
      </c>
      <c r="G516" s="9">
        <v>0</v>
      </c>
      <c r="H516" s="9">
        <v>0</v>
      </c>
      <c r="I516" s="9">
        <v>4.3</v>
      </c>
      <c r="J516" s="9">
        <v>80</v>
      </c>
      <c r="K516" s="158">
        <v>0.35208333333333303</v>
      </c>
      <c r="L516" s="9"/>
      <c r="M516" s="9"/>
      <c r="N516" s="9"/>
      <c r="O516" s="9"/>
      <c r="P516" s="278">
        <f t="shared" si="18"/>
        <v>60</v>
      </c>
      <c r="Q516" s="276" t="str">
        <f t="shared" si="17"/>
        <v/>
      </c>
      <c r="R516" s="9"/>
      <c r="S516" s="9"/>
      <c r="U516" s="367"/>
      <c r="AS516" s="9"/>
      <c r="AT516" s="9"/>
      <c r="AU516" s="426"/>
      <c r="AW516" s="9"/>
      <c r="AX516" s="470"/>
      <c r="AY516" s="467"/>
      <c r="BG516" s="373"/>
      <c r="BH516" s="373"/>
      <c r="BI516" s="9"/>
      <c r="BJ516" s="9"/>
      <c r="CJ516"/>
      <c r="CK516"/>
    </row>
    <row r="517" spans="1:89">
      <c r="A517" s="9">
        <v>1004</v>
      </c>
      <c r="B517" s="9">
        <v>4.2</v>
      </c>
      <c r="C517" s="9">
        <v>270</v>
      </c>
      <c r="D517" s="9">
        <v>0</v>
      </c>
      <c r="E517" s="9">
        <v>0</v>
      </c>
      <c r="F517" s="9">
        <v>384.81</v>
      </c>
      <c r="G517" s="9">
        <v>0</v>
      </c>
      <c r="H517" s="9">
        <v>0</v>
      </c>
      <c r="I517" s="9">
        <v>4.2</v>
      </c>
      <c r="J517" s="9">
        <v>80</v>
      </c>
      <c r="K517" s="158">
        <v>0.35277777777777802</v>
      </c>
      <c r="L517" s="9"/>
      <c r="M517" s="9"/>
      <c r="N517" s="9"/>
      <c r="O517" s="9"/>
      <c r="P517" s="278">
        <f t="shared" si="18"/>
        <v>60</v>
      </c>
      <c r="Q517" s="276" t="str">
        <f t="shared" si="17"/>
        <v/>
      </c>
      <c r="R517" s="9"/>
      <c r="S517" s="9"/>
      <c r="U517" s="367"/>
      <c r="AS517" s="9"/>
      <c r="AT517" s="9"/>
      <c r="AU517" s="426"/>
      <c r="AW517" s="9"/>
      <c r="AX517" s="470"/>
      <c r="AY517" s="467"/>
      <c r="BG517" s="373"/>
      <c r="BH517" s="373"/>
      <c r="BI517" s="9"/>
      <c r="BJ517" s="9"/>
      <c r="CJ517"/>
      <c r="CK517"/>
    </row>
    <row r="518" spans="1:89">
      <c r="A518" s="9">
        <v>1004</v>
      </c>
      <c r="B518" s="9">
        <v>4.2</v>
      </c>
      <c r="C518" s="9">
        <v>270</v>
      </c>
      <c r="D518" s="9">
        <v>0</v>
      </c>
      <c r="E518" s="9">
        <v>0</v>
      </c>
      <c r="F518" s="9">
        <v>384.81</v>
      </c>
      <c r="G518" s="9">
        <v>0</v>
      </c>
      <c r="H518" s="9">
        <v>0</v>
      </c>
      <c r="I518" s="9">
        <v>4.2</v>
      </c>
      <c r="J518" s="9">
        <v>80</v>
      </c>
      <c r="K518" s="158">
        <v>0.35347222222222202</v>
      </c>
      <c r="L518" s="9"/>
      <c r="M518" s="9"/>
      <c r="N518" s="9"/>
      <c r="O518" s="9"/>
      <c r="P518" s="278">
        <f t="shared" si="18"/>
        <v>60</v>
      </c>
      <c r="Q518" s="276" t="str">
        <f t="shared" si="17"/>
        <v/>
      </c>
      <c r="R518" s="9"/>
      <c r="S518" s="9"/>
      <c r="U518" s="367"/>
      <c r="AS518" s="9"/>
      <c r="AT518" s="9"/>
      <c r="AU518" s="426"/>
      <c r="AW518" s="9"/>
      <c r="AX518" s="470"/>
      <c r="AY518" s="467"/>
      <c r="BG518" s="373"/>
      <c r="BH518" s="373"/>
      <c r="BI518" s="9"/>
      <c r="BJ518" s="9"/>
      <c r="CJ518"/>
      <c r="CK518"/>
    </row>
    <row r="519" spans="1:89">
      <c r="A519" s="9">
        <v>1004</v>
      </c>
      <c r="B519" s="9">
        <v>4.2</v>
      </c>
      <c r="C519" s="9">
        <v>270</v>
      </c>
      <c r="D519" s="9">
        <v>0</v>
      </c>
      <c r="E519" s="9">
        <v>0</v>
      </c>
      <c r="F519" s="9">
        <v>384.81</v>
      </c>
      <c r="G519" s="9">
        <v>0</v>
      </c>
      <c r="H519" s="9">
        <v>0</v>
      </c>
      <c r="I519" s="9">
        <v>4.2</v>
      </c>
      <c r="J519" s="9">
        <v>80</v>
      </c>
      <c r="K519" s="158">
        <v>0.35416666666666702</v>
      </c>
      <c r="L519" s="9"/>
      <c r="M519" s="9"/>
      <c r="N519" s="9"/>
      <c r="O519" s="9"/>
      <c r="P519" s="278">
        <f t="shared" si="18"/>
        <v>60</v>
      </c>
      <c r="Q519" s="276" t="str">
        <f t="shared" si="17"/>
        <v/>
      </c>
      <c r="R519" s="9"/>
      <c r="S519" s="9"/>
      <c r="U519" s="367"/>
      <c r="AS519" s="9"/>
      <c r="AT519" s="9"/>
      <c r="AU519" s="426"/>
      <c r="AW519" s="9"/>
      <c r="AX519" s="470"/>
      <c r="AY519" s="467"/>
      <c r="BG519" s="373"/>
      <c r="BH519" s="373"/>
      <c r="BI519" s="9"/>
      <c r="BJ519" s="9"/>
      <c r="CJ519"/>
      <c r="CK519"/>
    </row>
    <row r="520" spans="1:89">
      <c r="A520" s="9">
        <v>1004</v>
      </c>
      <c r="B520" s="9">
        <v>4.2</v>
      </c>
      <c r="C520" s="9">
        <v>270</v>
      </c>
      <c r="D520" s="9">
        <v>0</v>
      </c>
      <c r="E520" s="9">
        <v>0</v>
      </c>
      <c r="F520" s="9">
        <v>384.81</v>
      </c>
      <c r="G520" s="9">
        <v>0</v>
      </c>
      <c r="H520" s="9">
        <v>0</v>
      </c>
      <c r="I520" s="9">
        <v>4.2</v>
      </c>
      <c r="J520" s="9">
        <v>80</v>
      </c>
      <c r="K520" s="158">
        <v>0.35486111111111102</v>
      </c>
      <c r="L520" s="9"/>
      <c r="M520" s="9"/>
      <c r="N520" s="9"/>
      <c r="O520" s="9"/>
      <c r="P520" s="278">
        <f t="shared" si="18"/>
        <v>60</v>
      </c>
      <c r="Q520" s="276" t="str">
        <f t="shared" si="17"/>
        <v/>
      </c>
      <c r="R520" s="9"/>
      <c r="S520" s="9"/>
      <c r="U520" s="367"/>
      <c r="AS520" s="9"/>
      <c r="AT520" s="9"/>
      <c r="AU520" s="426"/>
      <c r="AW520" s="9"/>
      <c r="AX520" s="470"/>
      <c r="AY520" s="467"/>
      <c r="BG520" s="373"/>
      <c r="BH520" s="373"/>
      <c r="BI520" s="9"/>
      <c r="BJ520" s="9"/>
      <c r="CJ520"/>
      <c r="CK520"/>
    </row>
    <row r="521" spans="1:89">
      <c r="A521" s="9">
        <v>1005</v>
      </c>
      <c r="B521" s="9">
        <v>4.2</v>
      </c>
      <c r="C521" s="9">
        <v>270</v>
      </c>
      <c r="D521" s="9">
        <v>0</v>
      </c>
      <c r="E521" s="9">
        <v>0</v>
      </c>
      <c r="F521" s="9">
        <v>384.81</v>
      </c>
      <c r="G521" s="9">
        <v>0</v>
      </c>
      <c r="H521" s="9">
        <v>0</v>
      </c>
      <c r="I521" s="9">
        <v>4.2</v>
      </c>
      <c r="J521" s="9">
        <v>80</v>
      </c>
      <c r="K521" s="158">
        <v>0.35555555555555601</v>
      </c>
      <c r="L521" s="9"/>
      <c r="M521" s="9"/>
      <c r="N521" s="9"/>
      <c r="O521" s="9"/>
      <c r="P521" s="278">
        <f t="shared" si="18"/>
        <v>60</v>
      </c>
      <c r="Q521" s="276" t="str">
        <f t="shared" si="17"/>
        <v/>
      </c>
      <c r="R521" s="9"/>
      <c r="S521" s="9"/>
      <c r="U521" s="367"/>
      <c r="AS521" s="9"/>
      <c r="AT521" s="9"/>
      <c r="AU521" s="426"/>
      <c r="AW521" s="9"/>
      <c r="AX521" s="470"/>
      <c r="AY521" s="467"/>
      <c r="BG521" s="373"/>
      <c r="BH521" s="373"/>
      <c r="BI521" s="9"/>
      <c r="BJ521" s="9"/>
      <c r="CJ521"/>
      <c r="CK521"/>
    </row>
    <row r="522" spans="1:89">
      <c r="A522" s="9">
        <v>1005</v>
      </c>
      <c r="B522" s="9">
        <v>4.2</v>
      </c>
      <c r="C522" s="9">
        <v>270</v>
      </c>
      <c r="D522" s="9">
        <v>0</v>
      </c>
      <c r="E522" s="9">
        <v>0</v>
      </c>
      <c r="F522" s="9">
        <v>384.81</v>
      </c>
      <c r="G522" s="9">
        <v>0</v>
      </c>
      <c r="H522" s="9">
        <v>0</v>
      </c>
      <c r="I522" s="9">
        <v>4.2</v>
      </c>
      <c r="J522" s="9">
        <v>80</v>
      </c>
      <c r="K522" s="158">
        <v>0.35625000000000001</v>
      </c>
      <c r="L522" s="9"/>
      <c r="M522" s="9"/>
      <c r="N522" s="9"/>
      <c r="O522" s="9"/>
      <c r="P522" s="278">
        <f t="shared" si="18"/>
        <v>60</v>
      </c>
      <c r="Q522" s="276" t="str">
        <f t="shared" si="17"/>
        <v/>
      </c>
      <c r="R522" s="9"/>
      <c r="S522" s="9"/>
      <c r="U522" s="367"/>
      <c r="AS522" s="9"/>
      <c r="AT522" s="9"/>
      <c r="AU522" s="426"/>
      <c r="AW522" s="9"/>
      <c r="AX522" s="470"/>
      <c r="AY522" s="467"/>
      <c r="BG522" s="373"/>
      <c r="BH522" s="373"/>
      <c r="BI522" s="9"/>
      <c r="BJ522" s="9"/>
      <c r="CJ522"/>
      <c r="CK522"/>
    </row>
    <row r="523" spans="1:89">
      <c r="A523" s="9">
        <v>1005</v>
      </c>
      <c r="B523" s="9">
        <v>4.2</v>
      </c>
      <c r="C523" s="9">
        <v>270</v>
      </c>
      <c r="D523" s="9">
        <v>0</v>
      </c>
      <c r="E523" s="9">
        <v>0</v>
      </c>
      <c r="F523" s="9">
        <v>384.81</v>
      </c>
      <c r="G523" s="9">
        <v>0</v>
      </c>
      <c r="H523" s="9">
        <v>0</v>
      </c>
      <c r="I523" s="9">
        <v>4.2</v>
      </c>
      <c r="J523" s="9">
        <v>80</v>
      </c>
      <c r="K523" s="158">
        <v>0.35694444444444401</v>
      </c>
      <c r="L523" s="9"/>
      <c r="M523" s="9"/>
      <c r="N523" s="9"/>
      <c r="O523" s="9"/>
      <c r="P523" s="278">
        <f t="shared" si="18"/>
        <v>60</v>
      </c>
      <c r="Q523" s="276" t="str">
        <f t="shared" ref="Q523:Q586" si="19">IF(H523&gt;0,60,"")</f>
        <v/>
      </c>
      <c r="R523" s="9"/>
      <c r="S523" s="9"/>
      <c r="U523" s="367"/>
      <c r="AS523" s="9"/>
      <c r="AT523" s="9"/>
      <c r="AU523" s="426"/>
      <c r="AW523" s="9"/>
      <c r="AX523" s="470"/>
      <c r="AY523" s="467"/>
      <c r="BG523" s="373"/>
      <c r="BH523" s="373"/>
      <c r="BI523" s="9"/>
      <c r="BJ523" s="9"/>
      <c r="CJ523"/>
      <c r="CK523"/>
    </row>
    <row r="524" spans="1:89">
      <c r="A524" s="9">
        <v>1005</v>
      </c>
      <c r="B524" s="9">
        <v>4.2</v>
      </c>
      <c r="C524" s="9">
        <v>270</v>
      </c>
      <c r="D524" s="9">
        <v>0</v>
      </c>
      <c r="E524" s="9">
        <v>0</v>
      </c>
      <c r="F524" s="9">
        <v>384.81</v>
      </c>
      <c r="G524" s="9">
        <v>0</v>
      </c>
      <c r="H524" s="9">
        <v>0</v>
      </c>
      <c r="I524" s="9">
        <v>4.2</v>
      </c>
      <c r="J524" s="9">
        <v>80</v>
      </c>
      <c r="K524" s="158">
        <v>0.35763888888888901</v>
      </c>
      <c r="L524" s="9"/>
      <c r="M524" s="9"/>
      <c r="N524" s="9"/>
      <c r="O524" s="9"/>
      <c r="P524" s="278">
        <f t="shared" si="18"/>
        <v>60</v>
      </c>
      <c r="Q524" s="276" t="str">
        <f t="shared" si="19"/>
        <v/>
      </c>
      <c r="R524" s="9"/>
      <c r="S524" s="9"/>
      <c r="U524" s="367"/>
      <c r="AS524" s="9"/>
      <c r="AT524" s="9"/>
      <c r="AU524" s="426"/>
      <c r="AW524" s="9"/>
      <c r="AX524" s="470"/>
      <c r="AY524" s="467"/>
      <c r="BG524" s="373"/>
      <c r="BH524" s="373"/>
      <c r="BI524" s="9"/>
      <c r="BJ524" s="9"/>
      <c r="CJ524"/>
      <c r="CK524"/>
    </row>
    <row r="525" spans="1:89">
      <c r="A525" s="9">
        <v>1005</v>
      </c>
      <c r="B525" s="9">
        <v>4.2</v>
      </c>
      <c r="C525" s="9">
        <v>270</v>
      </c>
      <c r="D525" s="9">
        <v>0</v>
      </c>
      <c r="E525" s="9">
        <v>0</v>
      </c>
      <c r="F525" s="9">
        <v>384.81</v>
      </c>
      <c r="G525" s="9">
        <v>0</v>
      </c>
      <c r="H525" s="9">
        <v>0</v>
      </c>
      <c r="I525" s="9">
        <v>4.2</v>
      </c>
      <c r="J525" s="9">
        <v>80</v>
      </c>
      <c r="K525" s="158">
        <v>0.358333333333333</v>
      </c>
      <c r="L525" s="9"/>
      <c r="M525" s="9"/>
      <c r="N525" s="9"/>
      <c r="O525" s="9"/>
      <c r="P525" s="278">
        <f t="shared" ref="P525:P588" si="20">IF(D525&lt;2,60,"")</f>
        <v>60</v>
      </c>
      <c r="Q525" s="276" t="str">
        <f t="shared" si="19"/>
        <v/>
      </c>
      <c r="R525" s="9"/>
      <c r="S525" s="9"/>
      <c r="U525" s="367"/>
      <c r="AS525" s="9"/>
      <c r="AT525" s="9"/>
      <c r="AU525" s="426"/>
      <c r="AW525" s="9"/>
      <c r="AX525" s="470"/>
      <c r="AY525" s="467"/>
      <c r="BG525" s="373"/>
      <c r="BH525" s="373"/>
      <c r="BI525" s="9"/>
      <c r="BJ525" s="9"/>
      <c r="CJ525"/>
      <c r="CK525"/>
    </row>
    <row r="526" spans="1:89">
      <c r="A526" s="9">
        <v>1005</v>
      </c>
      <c r="B526" s="9">
        <v>4.2</v>
      </c>
      <c r="C526" s="9">
        <v>270</v>
      </c>
      <c r="D526" s="9">
        <v>0</v>
      </c>
      <c r="E526" s="9">
        <v>0</v>
      </c>
      <c r="F526" s="9">
        <v>384.81</v>
      </c>
      <c r="G526" s="9">
        <v>0</v>
      </c>
      <c r="H526" s="9">
        <v>0</v>
      </c>
      <c r="I526" s="9">
        <v>4.2</v>
      </c>
      <c r="J526" s="9">
        <v>80</v>
      </c>
      <c r="K526" s="158">
        <v>0.359027777777778</v>
      </c>
      <c r="L526" s="9"/>
      <c r="M526" s="9"/>
      <c r="N526" s="9"/>
      <c r="O526" s="9"/>
      <c r="P526" s="278">
        <f t="shared" si="20"/>
        <v>60</v>
      </c>
      <c r="Q526" s="276" t="str">
        <f t="shared" si="19"/>
        <v/>
      </c>
      <c r="R526" s="9"/>
      <c r="S526" s="9"/>
      <c r="U526" s="367"/>
      <c r="AS526" s="9"/>
      <c r="AT526" s="9"/>
      <c r="AU526" s="426"/>
      <c r="AW526" s="9"/>
      <c r="AX526" s="470"/>
      <c r="AY526" s="467"/>
      <c r="BG526" s="373"/>
      <c r="BH526" s="373"/>
      <c r="BI526" s="9"/>
      <c r="BJ526" s="9"/>
      <c r="CJ526"/>
      <c r="CK526"/>
    </row>
    <row r="527" spans="1:89">
      <c r="A527" s="9">
        <v>1005</v>
      </c>
      <c r="B527" s="9">
        <v>4.2</v>
      </c>
      <c r="C527" s="9">
        <v>270</v>
      </c>
      <c r="D527" s="9">
        <v>0</v>
      </c>
      <c r="E527" s="9">
        <v>0</v>
      </c>
      <c r="F527" s="9">
        <v>384.81</v>
      </c>
      <c r="G527" s="9">
        <v>0</v>
      </c>
      <c r="H527" s="9">
        <v>0</v>
      </c>
      <c r="I527" s="9">
        <v>4.2</v>
      </c>
      <c r="J527" s="9">
        <v>80</v>
      </c>
      <c r="K527" s="158">
        <v>0.359722222222222</v>
      </c>
      <c r="L527" s="9"/>
      <c r="M527" s="9"/>
      <c r="N527" s="9"/>
      <c r="O527" s="9"/>
      <c r="P527" s="278">
        <f t="shared" si="20"/>
        <v>60</v>
      </c>
      <c r="Q527" s="276" t="str">
        <f t="shared" si="19"/>
        <v/>
      </c>
      <c r="R527" s="9"/>
      <c r="S527" s="9"/>
      <c r="U527" s="367"/>
      <c r="AS527" s="9"/>
      <c r="AT527" s="9"/>
      <c r="AU527" s="426"/>
      <c r="AW527" s="9"/>
      <c r="AX527" s="470"/>
      <c r="AY527" s="467"/>
      <c r="BG527" s="373"/>
      <c r="BH527" s="373"/>
      <c r="BI527" s="9"/>
      <c r="BJ527" s="9"/>
      <c r="CJ527"/>
      <c r="CK527"/>
    </row>
    <row r="528" spans="1:89">
      <c r="A528" s="9">
        <v>1005</v>
      </c>
      <c r="B528" s="9">
        <v>4.2</v>
      </c>
      <c r="C528" s="9">
        <v>270</v>
      </c>
      <c r="D528" s="9">
        <v>0</v>
      </c>
      <c r="E528" s="9">
        <v>0</v>
      </c>
      <c r="F528" s="9">
        <v>384.81</v>
      </c>
      <c r="G528" s="9">
        <v>0</v>
      </c>
      <c r="H528" s="9">
        <v>0</v>
      </c>
      <c r="I528" s="9">
        <v>4.2</v>
      </c>
      <c r="J528" s="9">
        <v>80</v>
      </c>
      <c r="K528" s="158">
        <v>0.360416666666667</v>
      </c>
      <c r="L528" s="9"/>
      <c r="M528" s="9"/>
      <c r="N528" s="9"/>
      <c r="O528" s="9"/>
      <c r="P528" s="278">
        <f t="shared" si="20"/>
        <v>60</v>
      </c>
      <c r="Q528" s="276" t="str">
        <f t="shared" si="19"/>
        <v/>
      </c>
      <c r="R528" s="9"/>
      <c r="S528" s="9"/>
      <c r="U528" s="367"/>
      <c r="AS528" s="9"/>
      <c r="AT528" s="9"/>
      <c r="AU528" s="426"/>
      <c r="AW528" s="9"/>
      <c r="AX528" s="470"/>
      <c r="AY528" s="467"/>
      <c r="BG528" s="373"/>
      <c r="BH528" s="373"/>
      <c r="BI528" s="9"/>
      <c r="BJ528" s="9"/>
      <c r="CJ528"/>
      <c r="CK528"/>
    </row>
    <row r="529" spans="1:89">
      <c r="A529" s="9">
        <v>1005</v>
      </c>
      <c r="B529" s="9">
        <v>3.7899600000000002</v>
      </c>
      <c r="C529" s="9">
        <v>270</v>
      </c>
      <c r="D529" s="9">
        <v>2</v>
      </c>
      <c r="E529" s="9">
        <v>0</v>
      </c>
      <c r="F529" s="9">
        <v>384.81</v>
      </c>
      <c r="G529" s="9">
        <v>0</v>
      </c>
      <c r="H529" s="9">
        <v>0</v>
      </c>
      <c r="I529" s="9">
        <v>4.2</v>
      </c>
      <c r="J529" s="9">
        <v>80</v>
      </c>
      <c r="K529" s="158">
        <v>0.36111111111111099</v>
      </c>
      <c r="L529" s="9"/>
      <c r="M529" s="9"/>
      <c r="N529" s="9"/>
      <c r="O529" s="9"/>
      <c r="P529" s="278" t="str">
        <f t="shared" si="20"/>
        <v/>
      </c>
      <c r="Q529" s="276" t="str">
        <f t="shared" si="19"/>
        <v/>
      </c>
      <c r="R529" s="9"/>
      <c r="S529" s="9"/>
      <c r="U529" s="367"/>
      <c r="AS529" s="9"/>
      <c r="AT529" s="9"/>
      <c r="AU529" s="426"/>
      <c r="AW529" s="9"/>
      <c r="AX529" s="470"/>
      <c r="AY529" s="467"/>
      <c r="BG529" s="373"/>
      <c r="BH529" s="373"/>
      <c r="BI529" s="9"/>
      <c r="BJ529" s="9"/>
      <c r="CJ529"/>
      <c r="CK529"/>
    </row>
    <row r="530" spans="1:89">
      <c r="A530" s="9">
        <v>1005</v>
      </c>
      <c r="B530" s="9">
        <v>4.0999999999999996</v>
      </c>
      <c r="C530" s="9">
        <v>270</v>
      </c>
      <c r="D530" s="9">
        <v>0</v>
      </c>
      <c r="E530" s="9">
        <v>0</v>
      </c>
      <c r="F530" s="9">
        <v>384.81</v>
      </c>
      <c r="G530" s="9">
        <v>0</v>
      </c>
      <c r="H530" s="9">
        <v>0</v>
      </c>
      <c r="I530" s="9">
        <v>4.0999999999999996</v>
      </c>
      <c r="J530" s="9">
        <v>80</v>
      </c>
      <c r="K530" s="158">
        <v>0.36180555555555599</v>
      </c>
      <c r="L530" s="9"/>
      <c r="M530" s="9"/>
      <c r="N530" s="9"/>
      <c r="O530" s="9"/>
      <c r="P530" s="278">
        <f t="shared" si="20"/>
        <v>60</v>
      </c>
      <c r="Q530" s="276" t="str">
        <f t="shared" si="19"/>
        <v/>
      </c>
      <c r="R530" s="9"/>
      <c r="S530" s="9"/>
      <c r="U530" s="367"/>
      <c r="AS530" s="9"/>
      <c r="AT530" s="9"/>
      <c r="AU530" s="426"/>
      <c r="AW530" s="9"/>
      <c r="AX530" s="470"/>
      <c r="AY530" s="467"/>
      <c r="BG530" s="373"/>
      <c r="BH530" s="373"/>
      <c r="BI530" s="9"/>
      <c r="BJ530" s="9"/>
      <c r="CJ530"/>
      <c r="CK530"/>
    </row>
    <row r="531" spans="1:89">
      <c r="A531" s="9">
        <v>1005</v>
      </c>
      <c r="B531" s="9">
        <v>4.0999999999999996</v>
      </c>
      <c r="C531" s="9">
        <v>270</v>
      </c>
      <c r="D531" s="9">
        <v>0</v>
      </c>
      <c r="E531" s="9">
        <v>0</v>
      </c>
      <c r="F531" s="9">
        <v>384.81</v>
      </c>
      <c r="G531" s="9">
        <v>0</v>
      </c>
      <c r="H531" s="9">
        <v>0</v>
      </c>
      <c r="I531" s="9">
        <v>4.0999999999999996</v>
      </c>
      <c r="J531" s="9">
        <v>80</v>
      </c>
      <c r="K531" s="158">
        <v>0.36249999999999999</v>
      </c>
      <c r="L531" s="9"/>
      <c r="M531" s="9"/>
      <c r="N531" s="9"/>
      <c r="O531" s="9"/>
      <c r="P531" s="278">
        <f t="shared" si="20"/>
        <v>60</v>
      </c>
      <c r="Q531" s="276" t="str">
        <f t="shared" si="19"/>
        <v/>
      </c>
      <c r="R531" s="9"/>
      <c r="S531" s="9"/>
      <c r="U531" s="367"/>
      <c r="AS531" s="9"/>
      <c r="AT531" s="9"/>
      <c r="AU531" s="426"/>
      <c r="AW531" s="9"/>
      <c r="AX531" s="470"/>
      <c r="AY531" s="467"/>
      <c r="BG531" s="373"/>
      <c r="BH531" s="373"/>
      <c r="BI531" s="9"/>
      <c r="BJ531" s="9"/>
      <c r="CJ531"/>
      <c r="CK531"/>
    </row>
    <row r="532" spans="1:89">
      <c r="A532" s="9">
        <v>1005</v>
      </c>
      <c r="B532" s="9">
        <v>4.0999999999999996</v>
      </c>
      <c r="C532" s="9">
        <v>270</v>
      </c>
      <c r="D532" s="9">
        <v>0</v>
      </c>
      <c r="E532" s="9">
        <v>0</v>
      </c>
      <c r="F532" s="9">
        <v>384.81</v>
      </c>
      <c r="G532" s="9">
        <v>0</v>
      </c>
      <c r="H532" s="9">
        <v>0</v>
      </c>
      <c r="I532" s="9">
        <v>4.0999999999999996</v>
      </c>
      <c r="J532" s="9">
        <v>80</v>
      </c>
      <c r="K532" s="158">
        <v>0.36319444444444399</v>
      </c>
      <c r="L532" s="9"/>
      <c r="M532" s="9"/>
      <c r="N532" s="9"/>
      <c r="O532" s="9"/>
      <c r="P532" s="278">
        <f t="shared" si="20"/>
        <v>60</v>
      </c>
      <c r="Q532" s="276" t="str">
        <f t="shared" si="19"/>
        <v/>
      </c>
      <c r="R532" s="9"/>
      <c r="S532" s="9"/>
      <c r="U532" s="367"/>
      <c r="AS532" s="9"/>
      <c r="AT532" s="9"/>
      <c r="AU532" s="426"/>
      <c r="AW532" s="9"/>
      <c r="AX532" s="470"/>
      <c r="AY532" s="467"/>
      <c r="BG532" s="373"/>
      <c r="BH532" s="373"/>
      <c r="BI532" s="9"/>
      <c r="BJ532" s="9"/>
      <c r="CJ532"/>
      <c r="CK532"/>
    </row>
    <row r="533" spans="1:89">
      <c r="A533" s="9">
        <v>1004</v>
      </c>
      <c r="B533" s="9">
        <v>4.0999999999999996</v>
      </c>
      <c r="C533" s="9">
        <v>270</v>
      </c>
      <c r="D533" s="9">
        <v>0</v>
      </c>
      <c r="E533" s="9">
        <v>0</v>
      </c>
      <c r="F533" s="9">
        <v>384.81</v>
      </c>
      <c r="G533" s="9">
        <v>0</v>
      </c>
      <c r="H533" s="9">
        <v>0</v>
      </c>
      <c r="I533" s="9">
        <v>4.0999999999999996</v>
      </c>
      <c r="J533" s="9">
        <v>80</v>
      </c>
      <c r="K533" s="158">
        <v>0.36388888888888898</v>
      </c>
      <c r="L533" s="9"/>
      <c r="M533" s="9"/>
      <c r="N533" s="9"/>
      <c r="O533" s="9"/>
      <c r="P533" s="278">
        <f t="shared" si="20"/>
        <v>60</v>
      </c>
      <c r="Q533" s="276" t="str">
        <f t="shared" si="19"/>
        <v/>
      </c>
      <c r="R533" s="9"/>
      <c r="S533" s="9"/>
      <c r="U533" s="367"/>
      <c r="AS533" s="9"/>
      <c r="AT533" s="9"/>
      <c r="AU533" s="426"/>
      <c r="AW533" s="9"/>
      <c r="AX533" s="470"/>
      <c r="AY533" s="467"/>
      <c r="BG533" s="373"/>
      <c r="BH533" s="373"/>
      <c r="BI533" s="9"/>
      <c r="BJ533" s="9"/>
      <c r="CJ533"/>
      <c r="CK533"/>
    </row>
    <row r="534" spans="1:89">
      <c r="A534" s="9">
        <v>1004</v>
      </c>
      <c r="B534" s="9">
        <v>4.0999999999999996</v>
      </c>
      <c r="C534" s="9">
        <v>270</v>
      </c>
      <c r="D534" s="9">
        <v>0</v>
      </c>
      <c r="E534" s="9">
        <v>0</v>
      </c>
      <c r="F534" s="9">
        <v>384.81</v>
      </c>
      <c r="G534" s="9">
        <v>0</v>
      </c>
      <c r="H534" s="9">
        <v>0</v>
      </c>
      <c r="I534" s="9">
        <v>4.0999999999999996</v>
      </c>
      <c r="J534" s="9">
        <v>80</v>
      </c>
      <c r="K534" s="158">
        <v>0.36458333333333298</v>
      </c>
      <c r="L534" s="9"/>
      <c r="M534" s="9"/>
      <c r="N534" s="9"/>
      <c r="O534" s="9"/>
      <c r="P534" s="278">
        <f t="shared" si="20"/>
        <v>60</v>
      </c>
      <c r="Q534" s="276" t="str">
        <f t="shared" si="19"/>
        <v/>
      </c>
      <c r="R534" s="9"/>
      <c r="S534" s="9"/>
      <c r="U534" s="367"/>
      <c r="AS534" s="9"/>
      <c r="AT534" s="9"/>
      <c r="AU534" s="426"/>
      <c r="AW534" s="9"/>
      <c r="AX534" s="470"/>
      <c r="AY534" s="467"/>
      <c r="BG534" s="373"/>
      <c r="BH534" s="373"/>
      <c r="BI534" s="9"/>
      <c r="BJ534" s="9"/>
      <c r="CJ534"/>
      <c r="CK534"/>
    </row>
    <row r="535" spans="1:89">
      <c r="A535" s="9">
        <v>1004</v>
      </c>
      <c r="B535" s="9">
        <v>4.0999999999999996</v>
      </c>
      <c r="C535" s="9">
        <v>270</v>
      </c>
      <c r="D535" s="9">
        <v>0</v>
      </c>
      <c r="E535" s="9">
        <v>0</v>
      </c>
      <c r="F535" s="9">
        <v>384.81</v>
      </c>
      <c r="G535" s="9">
        <v>0</v>
      </c>
      <c r="H535" s="9">
        <v>0</v>
      </c>
      <c r="I535" s="9">
        <v>4.0999999999999996</v>
      </c>
      <c r="J535" s="9">
        <v>80</v>
      </c>
      <c r="K535" s="158">
        <v>0.36527777777777798</v>
      </c>
      <c r="L535" s="9"/>
      <c r="M535" s="9"/>
      <c r="N535" s="9"/>
      <c r="O535" s="9"/>
      <c r="P535" s="278">
        <f t="shared" si="20"/>
        <v>60</v>
      </c>
      <c r="Q535" s="276" t="str">
        <f t="shared" si="19"/>
        <v/>
      </c>
      <c r="R535" s="9"/>
      <c r="S535" s="9"/>
      <c r="U535" s="367"/>
      <c r="AS535" s="9"/>
      <c r="AT535" s="9"/>
      <c r="AU535" s="426"/>
      <c r="AW535" s="9"/>
      <c r="AX535" s="470"/>
      <c r="AY535" s="467"/>
      <c r="BG535" s="373"/>
      <c r="BH535" s="373"/>
      <c r="BI535" s="9"/>
      <c r="BJ535" s="9"/>
      <c r="CJ535"/>
      <c r="CK535"/>
    </row>
    <row r="536" spans="1:89">
      <c r="A536" s="9">
        <v>1004</v>
      </c>
      <c r="B536" s="9">
        <v>4.0999999999999996</v>
      </c>
      <c r="C536" s="9">
        <v>270</v>
      </c>
      <c r="D536" s="9">
        <v>0</v>
      </c>
      <c r="E536" s="9">
        <v>0</v>
      </c>
      <c r="F536" s="9">
        <v>384.81</v>
      </c>
      <c r="G536" s="9">
        <v>0</v>
      </c>
      <c r="H536" s="9">
        <v>0</v>
      </c>
      <c r="I536" s="9">
        <v>4.0999999999999996</v>
      </c>
      <c r="J536" s="9">
        <v>80</v>
      </c>
      <c r="K536" s="158">
        <v>0.36597222222222198</v>
      </c>
      <c r="L536" s="9"/>
      <c r="M536" s="9"/>
      <c r="N536" s="9"/>
      <c r="O536" s="9"/>
      <c r="P536" s="278">
        <f t="shared" si="20"/>
        <v>60</v>
      </c>
      <c r="Q536" s="276" t="str">
        <f t="shared" si="19"/>
        <v/>
      </c>
      <c r="R536" s="9"/>
      <c r="S536" s="9"/>
      <c r="U536" s="367"/>
      <c r="AS536" s="9"/>
      <c r="AT536" s="9"/>
      <c r="AU536" s="426"/>
      <c r="AW536" s="9"/>
      <c r="AX536" s="470"/>
      <c r="AY536" s="467"/>
      <c r="BG536" s="373"/>
      <c r="BH536" s="373"/>
      <c r="BI536" s="9"/>
      <c r="BJ536" s="9"/>
      <c r="CJ536"/>
      <c r="CK536"/>
    </row>
    <row r="537" spans="1:89">
      <c r="A537" s="9">
        <v>1004</v>
      </c>
      <c r="B537" s="9">
        <v>4.0999999999999996</v>
      </c>
      <c r="C537" s="9">
        <v>270</v>
      </c>
      <c r="D537" s="9">
        <v>0</v>
      </c>
      <c r="E537" s="9">
        <v>0</v>
      </c>
      <c r="F537" s="9">
        <v>384.81</v>
      </c>
      <c r="G537" s="9">
        <v>0</v>
      </c>
      <c r="H537" s="9">
        <v>0</v>
      </c>
      <c r="I537" s="9">
        <v>4.0999999999999996</v>
      </c>
      <c r="J537" s="9">
        <v>80</v>
      </c>
      <c r="K537" s="158">
        <v>0.36666666666666697</v>
      </c>
      <c r="L537" s="9"/>
      <c r="M537" s="9"/>
      <c r="N537" s="9"/>
      <c r="O537" s="9"/>
      <c r="P537" s="278">
        <f t="shared" si="20"/>
        <v>60</v>
      </c>
      <c r="Q537" s="276" t="str">
        <f t="shared" si="19"/>
        <v/>
      </c>
      <c r="R537" s="9"/>
      <c r="S537" s="9"/>
      <c r="U537" s="367"/>
      <c r="AS537" s="9"/>
      <c r="AT537" s="9"/>
      <c r="AU537" s="426"/>
      <c r="AW537" s="9"/>
      <c r="AX537" s="470"/>
      <c r="AY537" s="467"/>
      <c r="BG537" s="373"/>
      <c r="BH537" s="373"/>
      <c r="BI537" s="9"/>
      <c r="BJ537" s="9"/>
      <c r="CJ537"/>
      <c r="CK537"/>
    </row>
    <row r="538" spans="1:89">
      <c r="A538" s="9">
        <v>1004</v>
      </c>
      <c r="B538" s="9">
        <v>4.0999999999999996</v>
      </c>
      <c r="C538" s="9">
        <v>270</v>
      </c>
      <c r="D538" s="9">
        <v>0</v>
      </c>
      <c r="E538" s="9">
        <v>0</v>
      </c>
      <c r="F538" s="9">
        <v>384.81</v>
      </c>
      <c r="G538" s="9">
        <v>0</v>
      </c>
      <c r="H538" s="9">
        <v>0</v>
      </c>
      <c r="I538" s="9">
        <v>4.0999999999999996</v>
      </c>
      <c r="J538" s="9">
        <v>80</v>
      </c>
      <c r="K538" s="158">
        <v>0.36736111111111103</v>
      </c>
      <c r="L538" s="9"/>
      <c r="M538" s="9"/>
      <c r="N538" s="9"/>
      <c r="O538" s="9"/>
      <c r="P538" s="278">
        <f t="shared" si="20"/>
        <v>60</v>
      </c>
      <c r="Q538" s="276" t="str">
        <f t="shared" si="19"/>
        <v/>
      </c>
      <c r="R538" s="9"/>
      <c r="S538" s="9"/>
      <c r="U538" s="367"/>
      <c r="AS538" s="9"/>
      <c r="AT538" s="9"/>
      <c r="AU538" s="426"/>
      <c r="AW538" s="9"/>
      <c r="AX538" s="470"/>
      <c r="AY538" s="467"/>
      <c r="BG538" s="373"/>
      <c r="BH538" s="373"/>
      <c r="BI538" s="9"/>
      <c r="BJ538" s="9"/>
      <c r="CJ538"/>
      <c r="CK538"/>
    </row>
    <row r="539" spans="1:89">
      <c r="A539" s="9">
        <v>1004</v>
      </c>
      <c r="B539" s="9">
        <v>4.0999999999999996</v>
      </c>
      <c r="C539" s="9">
        <v>270</v>
      </c>
      <c r="D539" s="9">
        <v>0</v>
      </c>
      <c r="E539" s="9">
        <v>0</v>
      </c>
      <c r="F539" s="9">
        <v>384.81</v>
      </c>
      <c r="G539" s="9">
        <v>0</v>
      </c>
      <c r="H539" s="9">
        <v>0</v>
      </c>
      <c r="I539" s="9">
        <v>4.0999999999999996</v>
      </c>
      <c r="J539" s="9">
        <v>80</v>
      </c>
      <c r="K539" s="158">
        <v>0.36805555555555602</v>
      </c>
      <c r="L539" s="9"/>
      <c r="M539" s="9"/>
      <c r="N539" s="9"/>
      <c r="O539" s="9"/>
      <c r="P539" s="278">
        <f t="shared" si="20"/>
        <v>60</v>
      </c>
      <c r="Q539" s="276" t="str">
        <f t="shared" si="19"/>
        <v/>
      </c>
      <c r="R539" s="9"/>
      <c r="S539" s="9"/>
      <c r="U539" s="367"/>
      <c r="AS539" s="9"/>
      <c r="AT539" s="9"/>
      <c r="AU539" s="426"/>
      <c r="AW539" s="9"/>
      <c r="AX539" s="470"/>
      <c r="AY539" s="467"/>
      <c r="BG539" s="373"/>
      <c r="BH539" s="373"/>
      <c r="BI539" s="9"/>
      <c r="BJ539" s="9"/>
      <c r="CJ539"/>
      <c r="CK539"/>
    </row>
    <row r="540" spans="1:89">
      <c r="A540" s="9">
        <v>1004</v>
      </c>
      <c r="B540" s="9">
        <v>4.0999999999999996</v>
      </c>
      <c r="C540" s="9">
        <v>270</v>
      </c>
      <c r="D540" s="9">
        <v>0</v>
      </c>
      <c r="E540" s="9">
        <v>0</v>
      </c>
      <c r="F540" s="9">
        <v>384.81</v>
      </c>
      <c r="G540" s="9">
        <v>0</v>
      </c>
      <c r="H540" s="9">
        <v>0</v>
      </c>
      <c r="I540" s="9">
        <v>4.0999999999999996</v>
      </c>
      <c r="J540" s="9">
        <v>80</v>
      </c>
      <c r="K540" s="158">
        <v>0.36875000000000002</v>
      </c>
      <c r="L540" s="9"/>
      <c r="M540" s="9"/>
      <c r="N540" s="9"/>
      <c r="O540" s="9"/>
      <c r="P540" s="278">
        <f t="shared" si="20"/>
        <v>60</v>
      </c>
      <c r="Q540" s="276" t="str">
        <f t="shared" si="19"/>
        <v/>
      </c>
      <c r="R540" s="9"/>
      <c r="S540" s="9"/>
      <c r="U540" s="367"/>
      <c r="AS540" s="9"/>
      <c r="AT540" s="9"/>
      <c r="AU540" s="426"/>
      <c r="AW540" s="9"/>
      <c r="AX540" s="470"/>
      <c r="AY540" s="467"/>
      <c r="BG540" s="373"/>
      <c r="BH540" s="373"/>
      <c r="BI540" s="9"/>
      <c r="BJ540" s="9"/>
      <c r="CJ540"/>
      <c r="CK540"/>
    </row>
    <row r="541" spans="1:89">
      <c r="A541" s="9">
        <v>1004</v>
      </c>
      <c r="B541" s="9">
        <v>4.0999999999999996</v>
      </c>
      <c r="C541" s="9">
        <v>270</v>
      </c>
      <c r="D541" s="9">
        <v>0</v>
      </c>
      <c r="E541" s="9">
        <v>0</v>
      </c>
      <c r="F541" s="9">
        <v>384.81</v>
      </c>
      <c r="G541" s="9">
        <v>0</v>
      </c>
      <c r="H541" s="9">
        <v>0</v>
      </c>
      <c r="I541" s="9">
        <v>4.0999999999999996</v>
      </c>
      <c r="J541" s="9">
        <v>80</v>
      </c>
      <c r="K541" s="158">
        <v>0.36944444444444402</v>
      </c>
      <c r="L541" s="9"/>
      <c r="M541" s="9"/>
      <c r="N541" s="9"/>
      <c r="O541" s="9"/>
      <c r="P541" s="278">
        <f t="shared" si="20"/>
        <v>60</v>
      </c>
      <c r="Q541" s="276" t="str">
        <f t="shared" si="19"/>
        <v/>
      </c>
      <c r="R541" s="9"/>
      <c r="S541" s="9"/>
      <c r="U541" s="367"/>
      <c r="AS541" s="9"/>
      <c r="AT541" s="9"/>
      <c r="AU541" s="426"/>
      <c r="AW541" s="9"/>
      <c r="AX541" s="470"/>
      <c r="AY541" s="467"/>
      <c r="BG541" s="373"/>
      <c r="BH541" s="373"/>
      <c r="BI541" s="9"/>
      <c r="BJ541" s="9"/>
      <c r="CJ541"/>
      <c r="CK541"/>
    </row>
    <row r="542" spans="1:89">
      <c r="A542" s="9">
        <v>1004</v>
      </c>
      <c r="B542" s="9">
        <v>4.0999999999999996</v>
      </c>
      <c r="C542" s="9">
        <v>270</v>
      </c>
      <c r="D542" s="9">
        <v>0</v>
      </c>
      <c r="E542" s="9">
        <v>0</v>
      </c>
      <c r="F542" s="9">
        <v>384.81</v>
      </c>
      <c r="G542" s="9">
        <v>0</v>
      </c>
      <c r="H542" s="9">
        <v>0</v>
      </c>
      <c r="I542" s="9">
        <v>4.0999999999999996</v>
      </c>
      <c r="J542" s="9">
        <v>80</v>
      </c>
      <c r="K542" s="158">
        <v>0.37013888888888902</v>
      </c>
      <c r="L542" s="9"/>
      <c r="M542" s="9"/>
      <c r="N542" s="9"/>
      <c r="O542" s="9"/>
      <c r="P542" s="278">
        <f t="shared" si="20"/>
        <v>60</v>
      </c>
      <c r="Q542" s="276" t="str">
        <f t="shared" si="19"/>
        <v/>
      </c>
      <c r="R542" s="9"/>
      <c r="S542" s="9"/>
      <c r="U542" s="367"/>
      <c r="AS542" s="9"/>
      <c r="AT542" s="9"/>
      <c r="AU542" s="426"/>
      <c r="AW542" s="9"/>
      <c r="AX542" s="470"/>
      <c r="AY542" s="467"/>
      <c r="BG542" s="373"/>
      <c r="BH542" s="373"/>
      <c r="BI542" s="9"/>
      <c r="BJ542" s="9"/>
      <c r="CJ542"/>
      <c r="CK542"/>
    </row>
    <row r="543" spans="1:89">
      <c r="A543" s="9">
        <v>1004</v>
      </c>
      <c r="B543" s="9">
        <v>4.0999999999999996</v>
      </c>
      <c r="C543" s="9">
        <v>270</v>
      </c>
      <c r="D543" s="9">
        <v>0</v>
      </c>
      <c r="E543" s="9">
        <v>0</v>
      </c>
      <c r="F543" s="9">
        <v>384.81</v>
      </c>
      <c r="G543" s="9">
        <v>0</v>
      </c>
      <c r="H543" s="9">
        <v>0</v>
      </c>
      <c r="I543" s="9">
        <v>4.0999999999999996</v>
      </c>
      <c r="J543" s="9">
        <v>80</v>
      </c>
      <c r="K543" s="158">
        <v>0.37083333333333302</v>
      </c>
      <c r="L543" s="9"/>
      <c r="M543" s="9"/>
      <c r="N543" s="9"/>
      <c r="O543" s="9"/>
      <c r="P543" s="278">
        <f t="shared" si="20"/>
        <v>60</v>
      </c>
      <c r="Q543" s="276" t="str">
        <f t="shared" si="19"/>
        <v/>
      </c>
      <c r="R543" s="9"/>
      <c r="S543" s="9"/>
      <c r="U543" s="367"/>
      <c r="AS543" s="9"/>
      <c r="AT543" s="9"/>
      <c r="AU543" s="426"/>
      <c r="AW543" s="9"/>
      <c r="AX543" s="470"/>
      <c r="AY543" s="467"/>
      <c r="BG543" s="373"/>
      <c r="BH543" s="373"/>
      <c r="BI543" s="9"/>
      <c r="BJ543" s="9"/>
      <c r="CJ543"/>
      <c r="CK543"/>
    </row>
    <row r="544" spans="1:89">
      <c r="A544" s="9">
        <v>1004</v>
      </c>
      <c r="B544" s="9">
        <v>4.0999999999999996</v>
      </c>
      <c r="C544" s="9">
        <v>270</v>
      </c>
      <c r="D544" s="9">
        <v>0</v>
      </c>
      <c r="E544" s="9">
        <v>0</v>
      </c>
      <c r="F544" s="9">
        <v>384.81</v>
      </c>
      <c r="G544" s="9">
        <v>0</v>
      </c>
      <c r="H544" s="9">
        <v>0</v>
      </c>
      <c r="I544" s="9">
        <v>4.0999999999999996</v>
      </c>
      <c r="J544" s="9">
        <v>80</v>
      </c>
      <c r="K544" s="158">
        <v>0.37152777777777801</v>
      </c>
      <c r="L544" s="9"/>
      <c r="M544" s="9"/>
      <c r="N544" s="9"/>
      <c r="O544" s="9"/>
      <c r="P544" s="278">
        <f t="shared" si="20"/>
        <v>60</v>
      </c>
      <c r="Q544" s="276" t="str">
        <f t="shared" si="19"/>
        <v/>
      </c>
      <c r="R544" s="9"/>
      <c r="S544" s="9"/>
      <c r="U544" s="367"/>
      <c r="AS544" s="9"/>
      <c r="AT544" s="9"/>
      <c r="AU544" s="426"/>
      <c r="AW544" s="9"/>
      <c r="AX544" s="470"/>
      <c r="AY544" s="467"/>
      <c r="BG544" s="373"/>
      <c r="BH544" s="373"/>
      <c r="BI544" s="9"/>
      <c r="BJ544" s="9"/>
      <c r="CJ544"/>
      <c r="CK544"/>
    </row>
    <row r="545" spans="1:89">
      <c r="A545" s="9">
        <v>1004</v>
      </c>
      <c r="B545" s="9">
        <v>4.0999999999999996</v>
      </c>
      <c r="C545" s="9">
        <v>270</v>
      </c>
      <c r="D545" s="9">
        <v>0</v>
      </c>
      <c r="E545" s="9">
        <v>0</v>
      </c>
      <c r="F545" s="9">
        <v>384.81</v>
      </c>
      <c r="G545" s="9">
        <v>0</v>
      </c>
      <c r="H545" s="9">
        <v>0</v>
      </c>
      <c r="I545" s="9">
        <v>4.0999999999999996</v>
      </c>
      <c r="J545" s="9">
        <v>80</v>
      </c>
      <c r="K545" s="158">
        <v>0.37222222222222201</v>
      </c>
      <c r="L545" s="9"/>
      <c r="M545" s="9"/>
      <c r="N545" s="9"/>
      <c r="O545" s="9"/>
      <c r="P545" s="278">
        <f t="shared" si="20"/>
        <v>60</v>
      </c>
      <c r="Q545" s="276" t="str">
        <f t="shared" si="19"/>
        <v/>
      </c>
      <c r="R545" s="9"/>
      <c r="S545" s="9"/>
      <c r="U545" s="367"/>
      <c r="AS545" s="9"/>
      <c r="AT545" s="9"/>
      <c r="AU545" s="426"/>
      <c r="AW545" s="9"/>
      <c r="AX545" s="470"/>
      <c r="AY545" s="467"/>
      <c r="BG545" s="373"/>
      <c r="BH545" s="373"/>
      <c r="BI545" s="9"/>
      <c r="BJ545" s="9"/>
      <c r="CJ545"/>
      <c r="CK545"/>
    </row>
    <row r="546" spans="1:89">
      <c r="A546" s="9">
        <v>1004</v>
      </c>
      <c r="B546" s="9">
        <v>4.0999999999999996</v>
      </c>
      <c r="C546" s="9">
        <v>270</v>
      </c>
      <c r="D546" s="9">
        <v>0</v>
      </c>
      <c r="E546" s="9">
        <v>0</v>
      </c>
      <c r="F546" s="9">
        <v>384.81</v>
      </c>
      <c r="G546" s="9">
        <v>0</v>
      </c>
      <c r="H546" s="9">
        <v>0</v>
      </c>
      <c r="I546" s="9">
        <v>4.0999999999999996</v>
      </c>
      <c r="J546" s="9">
        <v>80</v>
      </c>
      <c r="K546" s="158">
        <v>0.37291666666666701</v>
      </c>
      <c r="L546" s="9"/>
      <c r="M546" s="9"/>
      <c r="N546" s="9"/>
      <c r="O546" s="9"/>
      <c r="P546" s="278">
        <f t="shared" si="20"/>
        <v>60</v>
      </c>
      <c r="Q546" s="276" t="str">
        <f t="shared" si="19"/>
        <v/>
      </c>
      <c r="R546" s="9"/>
      <c r="S546" s="9"/>
      <c r="U546" s="367"/>
      <c r="AS546" s="9"/>
      <c r="AT546" s="9"/>
      <c r="AU546" s="426"/>
      <c r="AW546" s="9"/>
      <c r="AX546" s="470"/>
      <c r="AY546" s="467"/>
      <c r="BG546" s="373"/>
      <c r="BH546" s="373"/>
      <c r="BI546" s="9"/>
      <c r="BJ546" s="9"/>
      <c r="CJ546"/>
      <c r="CK546"/>
    </row>
    <row r="547" spans="1:89">
      <c r="A547" s="9">
        <v>1004</v>
      </c>
      <c r="B547" s="9">
        <v>4.0999999999999996</v>
      </c>
      <c r="C547" s="9">
        <v>270</v>
      </c>
      <c r="D547" s="9">
        <v>0</v>
      </c>
      <c r="E547" s="9">
        <v>0</v>
      </c>
      <c r="F547" s="9">
        <v>384.81</v>
      </c>
      <c r="G547" s="9">
        <v>0</v>
      </c>
      <c r="H547" s="9">
        <v>0</v>
      </c>
      <c r="I547" s="9">
        <v>4.0999999999999996</v>
      </c>
      <c r="J547" s="9">
        <v>80</v>
      </c>
      <c r="K547" s="158">
        <v>0.37361111111111101</v>
      </c>
      <c r="L547" s="9"/>
      <c r="M547" s="9"/>
      <c r="N547" s="9"/>
      <c r="O547" s="9"/>
      <c r="P547" s="278">
        <f t="shared" si="20"/>
        <v>60</v>
      </c>
      <c r="Q547" s="276" t="str">
        <f t="shared" si="19"/>
        <v/>
      </c>
      <c r="R547" s="9"/>
      <c r="S547" s="9"/>
      <c r="U547" s="367"/>
      <c r="AS547" s="9"/>
      <c r="AT547" s="9"/>
      <c r="AU547" s="426"/>
      <c r="AW547" s="9"/>
      <c r="AX547" s="470"/>
      <c r="AY547" s="467"/>
      <c r="BG547" s="373"/>
      <c r="BH547" s="373"/>
      <c r="BI547" s="9"/>
      <c r="BJ547" s="9"/>
      <c r="CJ547"/>
      <c r="CK547"/>
    </row>
    <row r="548" spans="1:89">
      <c r="A548" s="9">
        <v>1005</v>
      </c>
      <c r="B548" s="9">
        <v>4.0999999999999996</v>
      </c>
      <c r="C548" s="9">
        <v>270</v>
      </c>
      <c r="D548" s="9">
        <v>0</v>
      </c>
      <c r="E548" s="9">
        <v>0</v>
      </c>
      <c r="F548" s="9">
        <v>384.81</v>
      </c>
      <c r="G548" s="9">
        <v>0</v>
      </c>
      <c r="H548" s="9">
        <v>0</v>
      </c>
      <c r="I548" s="9">
        <v>4.0999999999999996</v>
      </c>
      <c r="J548" s="9">
        <v>80</v>
      </c>
      <c r="K548" s="158">
        <v>0.374305555555556</v>
      </c>
      <c r="L548" s="9"/>
      <c r="M548" s="9"/>
      <c r="N548" s="9"/>
      <c r="O548" s="9"/>
      <c r="P548" s="278">
        <f t="shared" si="20"/>
        <v>60</v>
      </c>
      <c r="Q548" s="276" t="str">
        <f t="shared" si="19"/>
        <v/>
      </c>
      <c r="R548" s="9"/>
      <c r="S548" s="9"/>
      <c r="U548" s="367"/>
      <c r="AS548" s="9"/>
      <c r="AT548" s="9"/>
      <c r="AU548" s="426"/>
      <c r="AW548" s="9"/>
      <c r="AX548" s="470"/>
      <c r="AY548" s="467"/>
      <c r="BG548" s="373"/>
      <c r="BH548" s="373"/>
      <c r="BI548" s="9"/>
      <c r="BJ548" s="9"/>
      <c r="CJ548"/>
      <c r="CK548"/>
    </row>
    <row r="549" spans="1:89">
      <c r="A549" s="9">
        <v>1005</v>
      </c>
      <c r="B549" s="9">
        <v>4.0999999999999996</v>
      </c>
      <c r="C549" s="9">
        <v>270</v>
      </c>
      <c r="D549" s="9">
        <v>0</v>
      </c>
      <c r="E549" s="9">
        <v>0</v>
      </c>
      <c r="F549" s="9">
        <v>384.81</v>
      </c>
      <c r="G549" s="9">
        <v>0</v>
      </c>
      <c r="H549" s="9">
        <v>0</v>
      </c>
      <c r="I549" s="9">
        <v>4.0999999999999996</v>
      </c>
      <c r="J549" s="9">
        <v>80</v>
      </c>
      <c r="K549" s="158">
        <v>0.375</v>
      </c>
      <c r="L549" s="9"/>
      <c r="M549" s="9"/>
      <c r="N549" s="9"/>
      <c r="O549" s="9"/>
      <c r="P549" s="278">
        <f t="shared" si="20"/>
        <v>60</v>
      </c>
      <c r="Q549" s="276" t="str">
        <f t="shared" si="19"/>
        <v/>
      </c>
      <c r="R549" s="9"/>
      <c r="S549" s="9"/>
      <c r="U549" s="367"/>
      <c r="AS549" s="9"/>
      <c r="AT549" s="9"/>
      <c r="AU549" s="426"/>
      <c r="AW549" s="9"/>
      <c r="AX549" s="470"/>
      <c r="AY549" s="467"/>
      <c r="BG549" s="373"/>
      <c r="BH549" s="373"/>
      <c r="BI549" s="9"/>
      <c r="BJ549" s="9"/>
      <c r="CJ549"/>
      <c r="CK549"/>
    </row>
    <row r="550" spans="1:89">
      <c r="A550" s="9">
        <v>1005</v>
      </c>
      <c r="B550" s="9">
        <v>4.0999999999999996</v>
      </c>
      <c r="C550" s="9">
        <v>270</v>
      </c>
      <c r="D550" s="9">
        <v>0</v>
      </c>
      <c r="E550" s="9">
        <v>0</v>
      </c>
      <c r="F550" s="9">
        <v>384.81</v>
      </c>
      <c r="G550" s="9">
        <v>0</v>
      </c>
      <c r="H550" s="9">
        <v>0</v>
      </c>
      <c r="I550" s="9">
        <v>4.0999999999999996</v>
      </c>
      <c r="J550" s="9">
        <v>80</v>
      </c>
      <c r="K550" s="158">
        <v>0.375694444444444</v>
      </c>
      <c r="L550" s="9"/>
      <c r="M550" s="9"/>
      <c r="N550" s="9"/>
      <c r="O550" s="9"/>
      <c r="P550" s="278">
        <f t="shared" si="20"/>
        <v>60</v>
      </c>
      <c r="Q550" s="276" t="str">
        <f t="shared" si="19"/>
        <v/>
      </c>
      <c r="R550" s="9"/>
      <c r="S550" s="9"/>
      <c r="U550" s="367"/>
      <c r="AS550" s="9"/>
      <c r="AT550" s="9"/>
      <c r="AU550" s="426"/>
      <c r="AW550" s="9"/>
      <c r="AX550" s="470"/>
      <c r="AY550" s="467"/>
      <c r="BG550" s="373"/>
      <c r="BH550" s="373"/>
      <c r="BI550" s="9"/>
      <c r="BJ550" s="9"/>
      <c r="CJ550"/>
      <c r="CK550"/>
    </row>
    <row r="551" spans="1:89">
      <c r="A551" s="9">
        <v>1005</v>
      </c>
      <c r="B551" s="9">
        <v>4.0999999999999996</v>
      </c>
      <c r="C551" s="9">
        <v>270</v>
      </c>
      <c r="D551" s="9">
        <v>0</v>
      </c>
      <c r="E551" s="9">
        <v>0</v>
      </c>
      <c r="F551" s="9">
        <v>384.81</v>
      </c>
      <c r="G551" s="9">
        <v>0</v>
      </c>
      <c r="H551" s="9">
        <v>0</v>
      </c>
      <c r="I551" s="9">
        <v>4.0999999999999996</v>
      </c>
      <c r="J551" s="9">
        <v>81</v>
      </c>
      <c r="K551" s="158">
        <v>0.37638888888888899</v>
      </c>
      <c r="L551" s="9"/>
      <c r="M551" s="9"/>
      <c r="N551" s="9"/>
      <c r="O551" s="9"/>
      <c r="P551" s="278">
        <f t="shared" si="20"/>
        <v>60</v>
      </c>
      <c r="Q551" s="276" t="str">
        <f t="shared" si="19"/>
        <v/>
      </c>
      <c r="R551" s="9"/>
      <c r="S551" s="9"/>
      <c r="U551" s="367"/>
      <c r="AS551" s="9"/>
      <c r="AT551" s="9"/>
      <c r="AU551" s="426"/>
      <c r="AW551" s="9"/>
      <c r="AX551" s="470"/>
      <c r="AY551" s="467"/>
      <c r="BG551" s="373"/>
      <c r="BH551" s="373"/>
      <c r="BI551" s="9"/>
      <c r="BJ551" s="9"/>
      <c r="CJ551"/>
      <c r="CK551"/>
    </row>
    <row r="552" spans="1:89">
      <c r="A552" s="9">
        <v>1005</v>
      </c>
      <c r="B552" s="9">
        <v>4.0999999999999996</v>
      </c>
      <c r="C552" s="9">
        <v>270</v>
      </c>
      <c r="D552" s="9">
        <v>0</v>
      </c>
      <c r="E552" s="9">
        <v>0</v>
      </c>
      <c r="F552" s="9">
        <v>384.81</v>
      </c>
      <c r="G552" s="9">
        <v>0</v>
      </c>
      <c r="H552" s="9">
        <v>0</v>
      </c>
      <c r="I552" s="9">
        <v>4.0999999999999996</v>
      </c>
      <c r="J552" s="9">
        <v>81</v>
      </c>
      <c r="K552" s="158">
        <v>0.37708333333333299</v>
      </c>
      <c r="L552" s="9"/>
      <c r="M552" s="9"/>
      <c r="N552" s="9"/>
      <c r="O552" s="9"/>
      <c r="P552" s="278">
        <f t="shared" si="20"/>
        <v>60</v>
      </c>
      <c r="Q552" s="276" t="str">
        <f t="shared" si="19"/>
        <v/>
      </c>
      <c r="R552" s="9"/>
      <c r="S552" s="9"/>
      <c r="U552" s="367"/>
      <c r="AS552" s="9"/>
      <c r="AT552" s="9"/>
      <c r="AU552" s="426"/>
      <c r="AW552" s="9"/>
      <c r="AX552" s="470"/>
      <c r="AY552" s="467"/>
      <c r="BG552" s="373"/>
      <c r="BH552" s="373"/>
      <c r="BI552" s="9"/>
      <c r="BJ552" s="9"/>
      <c r="CJ552"/>
      <c r="CK552"/>
    </row>
    <row r="553" spans="1:89">
      <c r="A553" s="9">
        <v>1005</v>
      </c>
      <c r="B553" s="9">
        <v>4.0999999999999996</v>
      </c>
      <c r="C553" s="9">
        <v>270</v>
      </c>
      <c r="D553" s="9">
        <v>0</v>
      </c>
      <c r="E553" s="9">
        <v>0</v>
      </c>
      <c r="F553" s="9">
        <v>384.81</v>
      </c>
      <c r="G553" s="9">
        <v>0</v>
      </c>
      <c r="H553" s="9">
        <v>0</v>
      </c>
      <c r="I553" s="9">
        <v>4.0999999999999996</v>
      </c>
      <c r="J553" s="9">
        <v>81</v>
      </c>
      <c r="K553" s="158">
        <v>0.37777777777777799</v>
      </c>
      <c r="L553" s="9"/>
      <c r="M553" s="9"/>
      <c r="N553" s="9"/>
      <c r="O553" s="9"/>
      <c r="P553" s="278">
        <f t="shared" si="20"/>
        <v>60</v>
      </c>
      <c r="Q553" s="276" t="str">
        <f t="shared" si="19"/>
        <v/>
      </c>
      <c r="R553" s="9"/>
      <c r="S553" s="9"/>
      <c r="U553" s="367"/>
      <c r="AS553" s="9"/>
      <c r="AT553" s="9"/>
      <c r="AU553" s="426"/>
      <c r="AW553" s="9"/>
      <c r="AX553" s="470"/>
      <c r="AY553" s="467"/>
      <c r="BG553" s="373"/>
      <c r="BH553" s="373"/>
      <c r="BI553" s="9"/>
      <c r="BJ553" s="9"/>
      <c r="CJ553"/>
      <c r="CK553"/>
    </row>
    <row r="554" spans="1:89">
      <c r="A554" s="9">
        <v>1005</v>
      </c>
      <c r="B554" s="9">
        <v>4.0999999999999996</v>
      </c>
      <c r="C554" s="9">
        <v>270</v>
      </c>
      <c r="D554" s="9">
        <v>0</v>
      </c>
      <c r="E554" s="9">
        <v>0</v>
      </c>
      <c r="F554" s="9">
        <v>384.81</v>
      </c>
      <c r="G554" s="9">
        <v>0</v>
      </c>
      <c r="H554" s="9">
        <v>0</v>
      </c>
      <c r="I554" s="9">
        <v>4.0999999999999996</v>
      </c>
      <c r="J554" s="9">
        <v>81</v>
      </c>
      <c r="K554" s="158">
        <v>0.37847222222222199</v>
      </c>
      <c r="L554" s="9"/>
      <c r="M554" s="9"/>
      <c r="N554" s="9"/>
      <c r="O554" s="9"/>
      <c r="P554" s="278">
        <f t="shared" si="20"/>
        <v>60</v>
      </c>
      <c r="Q554" s="276" t="str">
        <f t="shared" si="19"/>
        <v/>
      </c>
      <c r="R554" s="9"/>
      <c r="S554" s="9"/>
      <c r="U554" s="367"/>
      <c r="AS554" s="9"/>
      <c r="AT554" s="9"/>
      <c r="AU554" s="426"/>
      <c r="AW554" s="9"/>
      <c r="AX554" s="470"/>
      <c r="AY554" s="467"/>
      <c r="BG554" s="373"/>
      <c r="BH554" s="373"/>
      <c r="BI554" s="9"/>
      <c r="BJ554" s="9"/>
      <c r="CJ554"/>
      <c r="CK554"/>
    </row>
    <row r="555" spans="1:89">
      <c r="A555" s="9">
        <v>1005</v>
      </c>
      <c r="B555" s="9">
        <v>4.0999999999999996</v>
      </c>
      <c r="C555" s="9">
        <v>270</v>
      </c>
      <c r="D555" s="9">
        <v>0</v>
      </c>
      <c r="E555" s="9">
        <v>0</v>
      </c>
      <c r="F555" s="9">
        <v>384.81</v>
      </c>
      <c r="G555" s="9">
        <v>0</v>
      </c>
      <c r="H555" s="9">
        <v>0</v>
      </c>
      <c r="I555" s="9">
        <v>4.0999999999999996</v>
      </c>
      <c r="J555" s="9">
        <v>81</v>
      </c>
      <c r="K555" s="158">
        <v>0.37916666666666698</v>
      </c>
      <c r="L555" s="9"/>
      <c r="M555" s="9"/>
      <c r="N555" s="9"/>
      <c r="O555" s="9"/>
      <c r="P555" s="278">
        <f t="shared" si="20"/>
        <v>60</v>
      </c>
      <c r="Q555" s="276" t="str">
        <f t="shared" si="19"/>
        <v/>
      </c>
      <c r="R555" s="9"/>
      <c r="S555" s="9"/>
      <c r="U555" s="367"/>
      <c r="AS555" s="9"/>
      <c r="AT555" s="9"/>
      <c r="AU555" s="426"/>
      <c r="AW555" s="9"/>
      <c r="AX555" s="470"/>
      <c r="AY555" s="467"/>
      <c r="BG555" s="373"/>
      <c r="BH555" s="373"/>
      <c r="BI555" s="9"/>
      <c r="BJ555" s="9"/>
      <c r="CJ555"/>
      <c r="CK555"/>
    </row>
    <row r="556" spans="1:89">
      <c r="A556" s="9">
        <v>1005</v>
      </c>
      <c r="B556" s="9">
        <v>4.0999999999999996</v>
      </c>
      <c r="C556" s="9">
        <v>270</v>
      </c>
      <c r="D556" s="9">
        <v>0</v>
      </c>
      <c r="E556" s="9">
        <v>0</v>
      </c>
      <c r="F556" s="9">
        <v>384.81</v>
      </c>
      <c r="G556" s="9">
        <v>0</v>
      </c>
      <c r="H556" s="9">
        <v>0</v>
      </c>
      <c r="I556" s="9">
        <v>4.0999999999999996</v>
      </c>
      <c r="J556" s="9">
        <v>80</v>
      </c>
      <c r="K556" s="158">
        <v>0.37986111111111098</v>
      </c>
      <c r="L556" s="9"/>
      <c r="M556" s="9"/>
      <c r="N556" s="9"/>
      <c r="O556" s="9"/>
      <c r="P556" s="278">
        <f t="shared" si="20"/>
        <v>60</v>
      </c>
      <c r="Q556" s="276" t="str">
        <f t="shared" si="19"/>
        <v/>
      </c>
      <c r="R556" s="9"/>
      <c r="S556" s="9"/>
      <c r="U556" s="367"/>
      <c r="AS556" s="9"/>
      <c r="AT556" s="9"/>
      <c r="AU556" s="426"/>
      <c r="AW556" s="9"/>
      <c r="AX556" s="470"/>
      <c r="AY556" s="467"/>
      <c r="BG556" s="373"/>
      <c r="BH556" s="373"/>
      <c r="BI556" s="9"/>
      <c r="BJ556" s="9"/>
      <c r="CJ556"/>
      <c r="CK556"/>
    </row>
    <row r="557" spans="1:89">
      <c r="A557" s="9">
        <v>1005</v>
      </c>
      <c r="B557" s="9">
        <v>4.0999999999999996</v>
      </c>
      <c r="C557" s="9">
        <v>270</v>
      </c>
      <c r="D557" s="9">
        <v>0</v>
      </c>
      <c r="E557" s="9">
        <v>0</v>
      </c>
      <c r="F557" s="9">
        <v>384.81</v>
      </c>
      <c r="G557" s="9">
        <v>0</v>
      </c>
      <c r="H557" s="9">
        <v>0</v>
      </c>
      <c r="I557" s="9">
        <v>4.0999999999999996</v>
      </c>
      <c r="J557" s="9">
        <v>80</v>
      </c>
      <c r="K557" s="158">
        <v>0.38055555555555598</v>
      </c>
      <c r="L557" s="9"/>
      <c r="M557" s="9"/>
      <c r="N557" s="9"/>
      <c r="O557" s="9"/>
      <c r="P557" s="278">
        <f t="shared" si="20"/>
        <v>60</v>
      </c>
      <c r="Q557" s="276" t="str">
        <f t="shared" si="19"/>
        <v/>
      </c>
      <c r="R557" s="9"/>
      <c r="S557" s="9"/>
      <c r="U557" s="367"/>
      <c r="AS557" s="9"/>
      <c r="AT557" s="9"/>
      <c r="AU557" s="426"/>
      <c r="AW557" s="9"/>
      <c r="AX557" s="470"/>
      <c r="AY557" s="467"/>
      <c r="BG557" s="373"/>
      <c r="BH557" s="373"/>
      <c r="BI557" s="9"/>
      <c r="BJ557" s="9"/>
      <c r="CJ557"/>
      <c r="CK557"/>
    </row>
    <row r="558" spans="1:89">
      <c r="A558" s="9">
        <v>1005</v>
      </c>
      <c r="B558" s="9">
        <v>4.0999999999999996</v>
      </c>
      <c r="C558" s="9">
        <v>270</v>
      </c>
      <c r="D558" s="9">
        <v>0</v>
      </c>
      <c r="E558" s="9">
        <v>0</v>
      </c>
      <c r="F558" s="9">
        <v>384.81</v>
      </c>
      <c r="G558" s="9">
        <v>0</v>
      </c>
      <c r="H558" s="9">
        <v>0</v>
      </c>
      <c r="I558" s="9">
        <v>4.0999999999999996</v>
      </c>
      <c r="J558" s="9">
        <v>81</v>
      </c>
      <c r="K558" s="158">
        <v>0.38124999999999998</v>
      </c>
      <c r="L558" s="9"/>
      <c r="M558" s="9"/>
      <c r="N558" s="9"/>
      <c r="O558" s="9"/>
      <c r="P558" s="278">
        <f t="shared" si="20"/>
        <v>60</v>
      </c>
      <c r="Q558" s="276" t="str">
        <f t="shared" si="19"/>
        <v/>
      </c>
      <c r="R558" s="9"/>
      <c r="S558" s="9"/>
      <c r="U558" s="367"/>
      <c r="AS558" s="9"/>
      <c r="AT558" s="9"/>
      <c r="AU558" s="426"/>
      <c r="AW558" s="9"/>
      <c r="AX558" s="470"/>
      <c r="AY558" s="467"/>
      <c r="BG558" s="373"/>
      <c r="BH558" s="373"/>
      <c r="BI558" s="9"/>
      <c r="BJ558" s="9"/>
      <c r="CJ558"/>
      <c r="CK558"/>
    </row>
    <row r="559" spans="1:89">
      <c r="A559" s="9">
        <v>1005</v>
      </c>
      <c r="B559" s="9">
        <v>4.2</v>
      </c>
      <c r="C559" s="9">
        <v>270</v>
      </c>
      <c r="D559" s="9">
        <v>0</v>
      </c>
      <c r="E559" s="9">
        <v>0</v>
      </c>
      <c r="F559" s="9">
        <v>384.81</v>
      </c>
      <c r="G559" s="9">
        <v>0</v>
      </c>
      <c r="H559" s="9">
        <v>0</v>
      </c>
      <c r="I559" s="9">
        <v>4.2</v>
      </c>
      <c r="J559" s="9">
        <v>81</v>
      </c>
      <c r="K559" s="158">
        <v>0.38194444444444398</v>
      </c>
      <c r="L559" s="9"/>
      <c r="M559" s="9"/>
      <c r="N559" s="9"/>
      <c r="O559" s="9"/>
      <c r="P559" s="278">
        <f t="shared" si="20"/>
        <v>60</v>
      </c>
      <c r="Q559" s="276" t="str">
        <f t="shared" si="19"/>
        <v/>
      </c>
      <c r="R559" s="9"/>
      <c r="S559" s="9"/>
      <c r="U559" s="367"/>
      <c r="Y559" s="49"/>
      <c r="Z559" s="49"/>
      <c r="AA559" s="49"/>
      <c r="AS559" s="9"/>
      <c r="AT559" s="9"/>
      <c r="AU559" s="426"/>
      <c r="AW559" s="9"/>
      <c r="AX559" s="470"/>
      <c r="AY559" s="467"/>
      <c r="BG559" s="373"/>
      <c r="BH559" s="373"/>
      <c r="BI559" s="9"/>
      <c r="BJ559" s="9"/>
      <c r="CJ559"/>
      <c r="CK559"/>
    </row>
    <row r="560" spans="1:89">
      <c r="A560" s="9">
        <v>1005</v>
      </c>
      <c r="B560" s="9">
        <v>4.2</v>
      </c>
      <c r="C560" s="9">
        <v>270</v>
      </c>
      <c r="D560" s="9">
        <v>0</v>
      </c>
      <c r="E560" s="9">
        <v>0</v>
      </c>
      <c r="F560" s="9">
        <v>384.81</v>
      </c>
      <c r="G560" s="9">
        <v>0</v>
      </c>
      <c r="H560" s="9">
        <v>0</v>
      </c>
      <c r="I560" s="9">
        <v>4.2</v>
      </c>
      <c r="J560" s="9">
        <v>81</v>
      </c>
      <c r="K560" s="158">
        <v>0.38263888888888897</v>
      </c>
      <c r="L560" s="9"/>
      <c r="M560" s="9"/>
      <c r="N560" s="9"/>
      <c r="O560" s="9"/>
      <c r="P560" s="278">
        <f t="shared" si="20"/>
        <v>60</v>
      </c>
      <c r="Q560" s="276" t="str">
        <f t="shared" si="19"/>
        <v/>
      </c>
      <c r="R560" s="9"/>
      <c r="S560" s="9"/>
      <c r="U560" s="367"/>
      <c r="Y560" s="49"/>
      <c r="Z560" s="49"/>
      <c r="AA560" s="49"/>
      <c r="AS560" s="9"/>
      <c r="AT560" s="9"/>
      <c r="AU560" s="426"/>
      <c r="AW560" s="9"/>
      <c r="AX560" s="470"/>
      <c r="AY560" s="467"/>
      <c r="BG560" s="373"/>
      <c r="BH560" s="373"/>
      <c r="BI560" s="9"/>
      <c r="BJ560" s="9"/>
      <c r="CJ560"/>
      <c r="CK560"/>
    </row>
    <row r="561" spans="1:89">
      <c r="A561" s="9">
        <v>1005</v>
      </c>
      <c r="B561" s="9">
        <v>4.2</v>
      </c>
      <c r="C561" s="9">
        <v>270</v>
      </c>
      <c r="D561" s="9">
        <v>0</v>
      </c>
      <c r="E561" s="9">
        <v>0</v>
      </c>
      <c r="F561" s="9">
        <v>384.81</v>
      </c>
      <c r="G561" s="9">
        <v>0</v>
      </c>
      <c r="H561" s="9">
        <v>0</v>
      </c>
      <c r="I561" s="9">
        <v>4.2</v>
      </c>
      <c r="J561" s="9">
        <v>81</v>
      </c>
      <c r="K561" s="158">
        <v>0.38333333333333303</v>
      </c>
      <c r="L561" s="9"/>
      <c r="M561" s="9"/>
      <c r="N561" s="9"/>
      <c r="O561" s="9"/>
      <c r="P561" s="278">
        <f t="shared" si="20"/>
        <v>60</v>
      </c>
      <c r="Q561" s="276" t="str">
        <f t="shared" si="19"/>
        <v/>
      </c>
      <c r="R561" s="9"/>
      <c r="S561" s="9"/>
      <c r="U561" s="367"/>
      <c r="Y561" s="49"/>
      <c r="Z561" s="49"/>
      <c r="AA561" s="49"/>
      <c r="AS561" s="9"/>
      <c r="AT561" s="9"/>
      <c r="AU561" s="426"/>
      <c r="AW561" s="9"/>
      <c r="AX561" s="470"/>
      <c r="AY561" s="467"/>
      <c r="BG561" s="373"/>
      <c r="BH561" s="373"/>
      <c r="BI561" s="9"/>
      <c r="BJ561" s="9"/>
      <c r="CJ561"/>
      <c r="CK561"/>
    </row>
    <row r="562" spans="1:89">
      <c r="A562" s="9">
        <v>1005</v>
      </c>
      <c r="B562" s="9">
        <v>4.2</v>
      </c>
      <c r="C562" s="9">
        <v>270</v>
      </c>
      <c r="D562" s="9">
        <v>0</v>
      </c>
      <c r="E562" s="9">
        <v>0</v>
      </c>
      <c r="F562" s="9">
        <v>384.81</v>
      </c>
      <c r="G562" s="9">
        <v>0</v>
      </c>
      <c r="H562" s="9">
        <v>0</v>
      </c>
      <c r="I562" s="9">
        <v>4.2</v>
      </c>
      <c r="J562" s="9">
        <v>81</v>
      </c>
      <c r="K562" s="158">
        <v>0.38402777777777802</v>
      </c>
      <c r="L562" s="9"/>
      <c r="M562" s="9"/>
      <c r="N562" s="9"/>
      <c r="O562" s="9"/>
      <c r="P562" s="278">
        <f t="shared" si="20"/>
        <v>60</v>
      </c>
      <c r="Q562" s="276" t="str">
        <f t="shared" si="19"/>
        <v/>
      </c>
      <c r="R562" s="9"/>
      <c r="S562" s="9"/>
      <c r="U562" s="367"/>
      <c r="Y562" s="49"/>
      <c r="Z562" s="49"/>
      <c r="AA562" s="49"/>
      <c r="AS562" s="9"/>
      <c r="AT562" s="9"/>
      <c r="AU562" s="426"/>
      <c r="AW562" s="9"/>
      <c r="AX562" s="470"/>
      <c r="AY562" s="467"/>
      <c r="BG562" s="373"/>
      <c r="BH562" s="373"/>
      <c r="BI562" s="9"/>
      <c r="BJ562" s="9"/>
      <c r="CJ562"/>
      <c r="CK562"/>
    </row>
    <row r="563" spans="1:89">
      <c r="A563" s="9">
        <v>1005</v>
      </c>
      <c r="B563" s="9">
        <v>4.2</v>
      </c>
      <c r="C563" s="9">
        <v>270</v>
      </c>
      <c r="D563" s="9">
        <v>0</v>
      </c>
      <c r="E563" s="9">
        <v>0</v>
      </c>
      <c r="F563" s="9">
        <v>384.81</v>
      </c>
      <c r="G563" s="9">
        <v>0</v>
      </c>
      <c r="H563" s="9">
        <v>0</v>
      </c>
      <c r="I563" s="9">
        <v>4.2</v>
      </c>
      <c r="J563" s="9">
        <v>81</v>
      </c>
      <c r="K563" s="158">
        <v>0.38472222222222202</v>
      </c>
      <c r="L563" s="9"/>
      <c r="M563" s="9"/>
      <c r="N563" s="9"/>
      <c r="O563" s="9"/>
      <c r="P563" s="278">
        <f t="shared" si="20"/>
        <v>60</v>
      </c>
      <c r="Q563" s="276" t="str">
        <f t="shared" si="19"/>
        <v/>
      </c>
      <c r="R563" s="9"/>
      <c r="S563" s="9"/>
      <c r="U563" s="367"/>
      <c r="Y563" s="49"/>
      <c r="Z563" s="49"/>
      <c r="AA563" s="49"/>
      <c r="AS563" s="9"/>
      <c r="AT563" s="9"/>
      <c r="AU563" s="426"/>
      <c r="AW563" s="9"/>
      <c r="AX563" s="470"/>
      <c r="AY563" s="467"/>
      <c r="BG563" s="373"/>
      <c r="BH563" s="373"/>
      <c r="BI563" s="9"/>
      <c r="BJ563" s="9"/>
      <c r="CJ563"/>
      <c r="CK563"/>
    </row>
    <row r="564" spans="1:89">
      <c r="A564" s="9">
        <v>1005</v>
      </c>
      <c r="B564" s="9">
        <v>4.2</v>
      </c>
      <c r="C564" s="9">
        <v>270</v>
      </c>
      <c r="D564" s="9">
        <v>0</v>
      </c>
      <c r="E564" s="9">
        <v>0</v>
      </c>
      <c r="F564" s="9">
        <v>384.81</v>
      </c>
      <c r="G564" s="9">
        <v>0</v>
      </c>
      <c r="H564" s="9">
        <v>0</v>
      </c>
      <c r="I564" s="9">
        <v>4.2</v>
      </c>
      <c r="J564" s="9">
        <v>81</v>
      </c>
      <c r="K564" s="158">
        <v>0.38541666666666702</v>
      </c>
      <c r="L564" s="9"/>
      <c r="M564" s="9"/>
      <c r="N564" s="9"/>
      <c r="O564" s="9"/>
      <c r="P564" s="278">
        <f t="shared" si="20"/>
        <v>60</v>
      </c>
      <c r="Q564" s="276" t="str">
        <f t="shared" si="19"/>
        <v/>
      </c>
      <c r="R564" s="9"/>
      <c r="S564" s="9"/>
      <c r="U564" s="367"/>
      <c r="Y564" s="49"/>
      <c r="Z564" s="49"/>
      <c r="AA564" s="49"/>
      <c r="AS564" s="9"/>
      <c r="AT564" s="9"/>
      <c r="AU564" s="426"/>
      <c r="AW564" s="9"/>
      <c r="AX564" s="470"/>
      <c r="AY564" s="467"/>
      <c r="BG564" s="373"/>
      <c r="BH564" s="373"/>
      <c r="BI564" s="9"/>
      <c r="BJ564" s="9"/>
      <c r="CJ564"/>
      <c r="CK564"/>
    </row>
    <row r="565" spans="1:89">
      <c r="A565" s="9">
        <v>1005</v>
      </c>
      <c r="B565" s="9">
        <v>4.2</v>
      </c>
      <c r="C565" s="9">
        <v>270</v>
      </c>
      <c r="D565" s="9">
        <v>0</v>
      </c>
      <c r="E565" s="9">
        <v>0</v>
      </c>
      <c r="F565" s="9">
        <v>384.81</v>
      </c>
      <c r="G565" s="9">
        <v>0</v>
      </c>
      <c r="H565" s="9">
        <v>0</v>
      </c>
      <c r="I565" s="9">
        <v>4.2</v>
      </c>
      <c r="J565" s="9">
        <v>81</v>
      </c>
      <c r="K565" s="158">
        <v>0.38611111111111102</v>
      </c>
      <c r="L565" s="9"/>
      <c r="M565" s="9"/>
      <c r="N565" s="9"/>
      <c r="O565" s="9"/>
      <c r="P565" s="278">
        <f t="shared" si="20"/>
        <v>60</v>
      </c>
      <c r="Q565" s="276" t="str">
        <f t="shared" si="19"/>
        <v/>
      </c>
      <c r="R565" s="9"/>
      <c r="S565" s="9"/>
      <c r="U565" s="367"/>
      <c r="Y565" s="49"/>
      <c r="Z565" s="49"/>
      <c r="AA565" s="49"/>
      <c r="AS565" s="9"/>
      <c r="AT565" s="9"/>
      <c r="AU565" s="426"/>
      <c r="AW565" s="9"/>
      <c r="AX565" s="470"/>
      <c r="AY565" s="467"/>
      <c r="BG565" s="373"/>
      <c r="BH565" s="373"/>
      <c r="BI565" s="9"/>
      <c r="BJ565" s="9"/>
      <c r="CJ565"/>
      <c r="CK565"/>
    </row>
    <row r="566" spans="1:89">
      <c r="A566" s="9">
        <v>1005</v>
      </c>
      <c r="B566" s="9">
        <v>4.2</v>
      </c>
      <c r="C566" s="9">
        <v>270</v>
      </c>
      <c r="D566" s="9">
        <v>0</v>
      </c>
      <c r="E566" s="9">
        <v>0</v>
      </c>
      <c r="F566" s="9">
        <v>384.81</v>
      </c>
      <c r="G566" s="9">
        <v>0</v>
      </c>
      <c r="H566" s="9">
        <v>0</v>
      </c>
      <c r="I566" s="9">
        <v>4.2</v>
      </c>
      <c r="J566" s="9">
        <v>81</v>
      </c>
      <c r="K566" s="158">
        <v>0.38680555555555601</v>
      </c>
      <c r="L566" s="9"/>
      <c r="M566" s="9"/>
      <c r="N566" s="9"/>
      <c r="O566" s="9"/>
      <c r="P566" s="278">
        <f t="shared" si="20"/>
        <v>60</v>
      </c>
      <c r="Q566" s="276" t="str">
        <f t="shared" si="19"/>
        <v/>
      </c>
      <c r="R566" s="9"/>
      <c r="S566" s="9"/>
      <c r="U566" s="367"/>
      <c r="Y566" s="49"/>
      <c r="Z566" s="49"/>
      <c r="AA566" s="49"/>
      <c r="AS566" s="9"/>
      <c r="AT566" s="9"/>
      <c r="AU566" s="426"/>
      <c r="AW566" s="9"/>
      <c r="AX566" s="470"/>
      <c r="AY566" s="467"/>
      <c r="BG566" s="373"/>
      <c r="BH566" s="373"/>
      <c r="BI566" s="9"/>
      <c r="BJ566" s="9"/>
      <c r="CJ566"/>
      <c r="CK566"/>
    </row>
    <row r="567" spans="1:89">
      <c r="A567" s="9">
        <v>1005</v>
      </c>
      <c r="B567" s="9">
        <v>4.2</v>
      </c>
      <c r="C567" s="9">
        <v>270</v>
      </c>
      <c r="D567" s="9">
        <v>0</v>
      </c>
      <c r="E567" s="9">
        <v>0</v>
      </c>
      <c r="F567" s="9">
        <v>384.81</v>
      </c>
      <c r="G567" s="9">
        <v>0</v>
      </c>
      <c r="H567" s="9">
        <v>0</v>
      </c>
      <c r="I567" s="9">
        <v>4.2</v>
      </c>
      <c r="J567" s="9">
        <v>81</v>
      </c>
      <c r="K567" s="158">
        <v>0.38750000000000001</v>
      </c>
      <c r="L567" s="9"/>
      <c r="M567" s="9"/>
      <c r="N567" s="9"/>
      <c r="O567" s="9"/>
      <c r="P567" s="278">
        <f t="shared" si="20"/>
        <v>60</v>
      </c>
      <c r="Q567" s="276" t="str">
        <f t="shared" si="19"/>
        <v/>
      </c>
      <c r="R567" s="9"/>
      <c r="S567" s="9"/>
      <c r="U567" s="367"/>
      <c r="Y567" s="49"/>
      <c r="Z567" s="49"/>
      <c r="AA567" s="49"/>
      <c r="AS567" s="9"/>
      <c r="AT567" s="9"/>
      <c r="AU567" s="426"/>
      <c r="AW567" s="9"/>
      <c r="AX567" s="470"/>
      <c r="AY567" s="467"/>
      <c r="BG567" s="373"/>
      <c r="BH567" s="373"/>
      <c r="BI567" s="9"/>
      <c r="BJ567" s="9"/>
      <c r="CJ567"/>
      <c r="CK567"/>
    </row>
    <row r="568" spans="1:89">
      <c r="A568" s="9">
        <v>1005</v>
      </c>
      <c r="B568" s="9">
        <v>4.3</v>
      </c>
      <c r="C568" s="9">
        <v>270</v>
      </c>
      <c r="D568" s="9">
        <v>0</v>
      </c>
      <c r="E568" s="9">
        <v>0</v>
      </c>
      <c r="F568" s="9">
        <v>384.81</v>
      </c>
      <c r="G568" s="9">
        <v>0</v>
      </c>
      <c r="H568" s="9">
        <v>0</v>
      </c>
      <c r="I568" s="9">
        <v>4.3</v>
      </c>
      <c r="J568" s="9">
        <v>81</v>
      </c>
      <c r="K568" s="158">
        <v>0.38819444444444401</v>
      </c>
      <c r="L568" s="9"/>
      <c r="M568" s="9"/>
      <c r="N568" s="9"/>
      <c r="O568" s="9"/>
      <c r="P568" s="278">
        <f t="shared" si="20"/>
        <v>60</v>
      </c>
      <c r="Q568" s="276" t="str">
        <f t="shared" si="19"/>
        <v/>
      </c>
      <c r="R568" s="9"/>
      <c r="S568" s="9"/>
      <c r="U568" s="367"/>
      <c r="Y568" s="49"/>
      <c r="Z568" s="49"/>
      <c r="AA568" s="49"/>
      <c r="AS568" s="9"/>
      <c r="AT568" s="9"/>
      <c r="AU568" s="426"/>
      <c r="AW568" s="9"/>
      <c r="AX568" s="470"/>
      <c r="AY568" s="467"/>
      <c r="BG568" s="373"/>
      <c r="BH568" s="373"/>
      <c r="BI568" s="9"/>
      <c r="BJ568" s="9"/>
      <c r="CJ568"/>
      <c r="CK568"/>
    </row>
    <row r="569" spans="1:89">
      <c r="A569" s="9">
        <v>1005</v>
      </c>
      <c r="B569" s="9">
        <v>4.3</v>
      </c>
      <c r="C569" s="9">
        <v>270</v>
      </c>
      <c r="D569" s="9">
        <v>0</v>
      </c>
      <c r="E569" s="9">
        <v>0</v>
      </c>
      <c r="F569" s="9">
        <v>384.81</v>
      </c>
      <c r="G569" s="9">
        <v>0</v>
      </c>
      <c r="H569" s="9">
        <v>0</v>
      </c>
      <c r="I569" s="9">
        <v>4.3</v>
      </c>
      <c r="J569" s="9">
        <v>81</v>
      </c>
      <c r="K569" s="158">
        <v>0.38888888888888901</v>
      </c>
      <c r="L569" s="9"/>
      <c r="M569" s="9"/>
      <c r="N569" s="9"/>
      <c r="O569" s="9"/>
      <c r="P569" s="278">
        <f t="shared" si="20"/>
        <v>60</v>
      </c>
      <c r="Q569" s="276" t="str">
        <f t="shared" si="19"/>
        <v/>
      </c>
      <c r="R569" s="9"/>
      <c r="S569" s="9"/>
      <c r="U569" s="367"/>
      <c r="Y569" s="49"/>
      <c r="Z569" s="49"/>
      <c r="AA569" s="49"/>
      <c r="AS569" s="9"/>
      <c r="AT569" s="9"/>
      <c r="AU569" s="426"/>
      <c r="AW569" s="9"/>
      <c r="AX569" s="470"/>
      <c r="AY569" s="467"/>
      <c r="BG569" s="373"/>
      <c r="BH569" s="373"/>
      <c r="BI569" s="9"/>
      <c r="BJ569" s="9"/>
      <c r="CJ569"/>
      <c r="CK569"/>
    </row>
    <row r="570" spans="1:89">
      <c r="A570" s="9">
        <v>1005</v>
      </c>
      <c r="B570" s="9">
        <v>4.4000000000000004</v>
      </c>
      <c r="C570" s="9">
        <v>270</v>
      </c>
      <c r="D570" s="9">
        <v>0</v>
      </c>
      <c r="E570" s="9">
        <v>0</v>
      </c>
      <c r="F570" s="9">
        <v>384.81</v>
      </c>
      <c r="G570" s="9">
        <v>0</v>
      </c>
      <c r="H570" s="9">
        <v>0</v>
      </c>
      <c r="I570" s="9">
        <v>4.4000000000000004</v>
      </c>
      <c r="J570" s="9">
        <v>81</v>
      </c>
      <c r="K570" s="158">
        <v>0.389583333333333</v>
      </c>
      <c r="L570" s="9"/>
      <c r="M570" s="9"/>
      <c r="N570" s="9"/>
      <c r="O570" s="9"/>
      <c r="P570" s="278">
        <f t="shared" si="20"/>
        <v>60</v>
      </c>
      <c r="Q570" s="276" t="str">
        <f t="shared" si="19"/>
        <v/>
      </c>
      <c r="R570" s="9"/>
      <c r="S570" s="9"/>
      <c r="U570" s="367"/>
      <c r="Y570" s="49"/>
      <c r="Z570" s="49"/>
      <c r="AA570" s="49"/>
      <c r="AS570" s="9"/>
      <c r="AT570" s="9"/>
      <c r="AU570" s="426"/>
      <c r="AW570" s="9"/>
      <c r="AX570" s="470"/>
      <c r="AY570" s="467"/>
      <c r="BG570" s="373"/>
      <c r="BH570" s="373"/>
      <c r="BI570" s="9"/>
      <c r="BJ570" s="9"/>
      <c r="CJ570"/>
      <c r="CK570"/>
    </row>
    <row r="571" spans="1:89">
      <c r="A571" s="9">
        <v>1005</v>
      </c>
      <c r="B571" s="9">
        <v>4.4000000000000004</v>
      </c>
      <c r="C571" s="9">
        <v>270</v>
      </c>
      <c r="D571" s="9">
        <v>0</v>
      </c>
      <c r="E571" s="9">
        <v>0</v>
      </c>
      <c r="F571" s="9">
        <v>384.81</v>
      </c>
      <c r="G571" s="9">
        <v>0</v>
      </c>
      <c r="H571" s="9">
        <v>0</v>
      </c>
      <c r="I571" s="9">
        <v>4.4000000000000004</v>
      </c>
      <c r="J571" s="9">
        <v>81</v>
      </c>
      <c r="K571" s="158">
        <v>0.390277777777778</v>
      </c>
      <c r="L571" s="9"/>
      <c r="M571" s="9"/>
      <c r="N571" s="9"/>
      <c r="O571" s="9"/>
      <c r="P571" s="278">
        <f t="shared" si="20"/>
        <v>60</v>
      </c>
      <c r="Q571" s="276" t="str">
        <f t="shared" si="19"/>
        <v/>
      </c>
      <c r="R571" s="9"/>
      <c r="S571" s="9"/>
      <c r="U571" s="367"/>
      <c r="Y571" s="49"/>
      <c r="Z571" s="49"/>
      <c r="AA571" s="49"/>
      <c r="AS571" s="9"/>
      <c r="AT571" s="9"/>
      <c r="AU571" s="426"/>
      <c r="AW571" s="9"/>
      <c r="AX571" s="470"/>
      <c r="AY571" s="467"/>
      <c r="BG571" s="373"/>
      <c r="BH571" s="373"/>
      <c r="BI571" s="9"/>
      <c r="BJ571" s="9"/>
      <c r="CJ571"/>
      <c r="CK571"/>
    </row>
    <row r="572" spans="1:89">
      <c r="A572" s="9">
        <v>1005</v>
      </c>
      <c r="B572" s="9">
        <v>4.4000000000000004</v>
      </c>
      <c r="C572" s="9">
        <v>270</v>
      </c>
      <c r="D572" s="9">
        <v>0</v>
      </c>
      <c r="E572" s="9">
        <v>0</v>
      </c>
      <c r="F572" s="9">
        <v>384.81</v>
      </c>
      <c r="G572" s="9">
        <v>0</v>
      </c>
      <c r="H572" s="9">
        <v>0</v>
      </c>
      <c r="I572" s="9">
        <v>4.4000000000000004</v>
      </c>
      <c r="J572" s="9">
        <v>81</v>
      </c>
      <c r="K572" s="158">
        <v>0.390972222222222</v>
      </c>
      <c r="L572" s="9"/>
      <c r="M572" s="9"/>
      <c r="N572" s="9"/>
      <c r="O572" s="9"/>
      <c r="P572" s="278">
        <f t="shared" si="20"/>
        <v>60</v>
      </c>
      <c r="Q572" s="276" t="str">
        <f t="shared" si="19"/>
        <v/>
      </c>
      <c r="R572" s="9"/>
      <c r="S572" s="9"/>
      <c r="U572" s="367"/>
      <c r="Y572" s="49"/>
      <c r="Z572" s="49"/>
      <c r="AA572" s="49"/>
      <c r="AS572" s="9"/>
      <c r="AT572" s="9"/>
      <c r="AU572" s="426"/>
      <c r="AW572" s="9"/>
      <c r="AX572" s="470"/>
      <c r="AY572" s="467"/>
      <c r="BG572" s="373"/>
      <c r="BH572" s="373"/>
      <c r="BI572" s="9"/>
      <c r="BJ572" s="9"/>
      <c r="CJ572"/>
      <c r="CK572"/>
    </row>
    <row r="573" spans="1:89">
      <c r="A573" s="9">
        <v>1005</v>
      </c>
      <c r="B573" s="9">
        <v>4.4000000000000004</v>
      </c>
      <c r="C573" s="9">
        <v>270</v>
      </c>
      <c r="D573" s="9">
        <v>0</v>
      </c>
      <c r="E573" s="9">
        <v>0</v>
      </c>
      <c r="F573" s="9">
        <v>384.81</v>
      </c>
      <c r="G573" s="9">
        <v>0</v>
      </c>
      <c r="H573" s="9">
        <v>0</v>
      </c>
      <c r="I573" s="9">
        <v>4.4000000000000004</v>
      </c>
      <c r="J573" s="9">
        <v>81</v>
      </c>
      <c r="K573" s="158">
        <v>0.391666666666667</v>
      </c>
      <c r="L573" s="9"/>
      <c r="M573" s="9"/>
      <c r="N573" s="9"/>
      <c r="O573" s="9"/>
      <c r="P573" s="278">
        <f t="shared" si="20"/>
        <v>60</v>
      </c>
      <c r="Q573" s="276" t="str">
        <f t="shared" si="19"/>
        <v/>
      </c>
      <c r="R573" s="9"/>
      <c r="S573" s="9"/>
      <c r="U573" s="367"/>
      <c r="Y573" s="49"/>
      <c r="Z573" s="49"/>
      <c r="AA573" s="49"/>
      <c r="AS573" s="9"/>
      <c r="AT573" s="9"/>
      <c r="AU573" s="426"/>
      <c r="AW573" s="9"/>
      <c r="AX573" s="470"/>
      <c r="AY573" s="467"/>
      <c r="BG573" s="373"/>
      <c r="BH573" s="373"/>
      <c r="BI573" s="9"/>
      <c r="BJ573" s="9"/>
      <c r="CJ573"/>
      <c r="CK573"/>
    </row>
    <row r="574" spans="1:89">
      <c r="A574" s="9">
        <v>1005</v>
      </c>
      <c r="B574" s="9">
        <v>4.4000000000000004</v>
      </c>
      <c r="C574" s="9">
        <v>270</v>
      </c>
      <c r="D574" s="9">
        <v>0</v>
      </c>
      <c r="E574" s="9">
        <v>0</v>
      </c>
      <c r="F574" s="9">
        <v>384.81</v>
      </c>
      <c r="G574" s="9">
        <v>0</v>
      </c>
      <c r="H574" s="9">
        <v>0</v>
      </c>
      <c r="I574" s="9">
        <v>4.4000000000000004</v>
      </c>
      <c r="J574" s="9">
        <v>81</v>
      </c>
      <c r="K574" s="158">
        <v>0.39236111111111099</v>
      </c>
      <c r="L574" s="9"/>
      <c r="M574" s="9"/>
      <c r="N574" s="9"/>
      <c r="O574" s="9"/>
      <c r="P574" s="278">
        <f t="shared" si="20"/>
        <v>60</v>
      </c>
      <c r="Q574" s="276" t="str">
        <f t="shared" si="19"/>
        <v/>
      </c>
      <c r="R574" s="9"/>
      <c r="S574" s="9"/>
      <c r="U574" s="367"/>
      <c r="Y574" s="49"/>
      <c r="Z574" s="49"/>
      <c r="AA574" s="49"/>
      <c r="AS574" s="9"/>
      <c r="AT574" s="9"/>
      <c r="AU574" s="426"/>
      <c r="AW574" s="9"/>
      <c r="AX574" s="470"/>
      <c r="AY574" s="467"/>
      <c r="BG574" s="373"/>
      <c r="BH574" s="373"/>
      <c r="BI574" s="9"/>
      <c r="BJ574" s="9"/>
      <c r="CJ574"/>
      <c r="CK574"/>
    </row>
    <row r="575" spans="1:89">
      <c r="A575" s="9">
        <v>1005</v>
      </c>
      <c r="B575" s="9">
        <v>4.4000000000000004</v>
      </c>
      <c r="C575" s="9">
        <v>270</v>
      </c>
      <c r="D575" s="9">
        <v>0</v>
      </c>
      <c r="E575" s="9">
        <v>0</v>
      </c>
      <c r="F575" s="9">
        <v>384.81</v>
      </c>
      <c r="G575" s="9">
        <v>0</v>
      </c>
      <c r="H575" s="9">
        <v>0</v>
      </c>
      <c r="I575" s="9">
        <v>4.4000000000000004</v>
      </c>
      <c r="J575" s="9">
        <v>81</v>
      </c>
      <c r="K575" s="158">
        <v>0.39305555555555599</v>
      </c>
      <c r="L575" s="9"/>
      <c r="M575" s="9"/>
      <c r="N575" s="9"/>
      <c r="O575" s="9"/>
      <c r="P575" s="278">
        <f t="shared" si="20"/>
        <v>60</v>
      </c>
      <c r="Q575" s="276" t="str">
        <f t="shared" si="19"/>
        <v/>
      </c>
      <c r="R575" s="9"/>
      <c r="S575" s="9"/>
      <c r="U575" s="367"/>
      <c r="Y575" s="49"/>
      <c r="Z575" s="49"/>
      <c r="AA575" s="49"/>
      <c r="AS575" s="9"/>
      <c r="AT575" s="9"/>
      <c r="AU575" s="426"/>
      <c r="AW575" s="9"/>
      <c r="AX575" s="470"/>
      <c r="AY575" s="467"/>
      <c r="BG575" s="373"/>
      <c r="BH575" s="373"/>
      <c r="BI575" s="9"/>
      <c r="BJ575" s="9"/>
      <c r="CJ575"/>
      <c r="CK575"/>
    </row>
    <row r="576" spans="1:89">
      <c r="A576" s="9">
        <v>1005</v>
      </c>
      <c r="B576" s="9">
        <v>4.5</v>
      </c>
      <c r="C576" s="9">
        <v>270</v>
      </c>
      <c r="D576" s="9">
        <v>0</v>
      </c>
      <c r="E576" s="9">
        <v>0</v>
      </c>
      <c r="F576" s="9">
        <v>384.81</v>
      </c>
      <c r="G576" s="9">
        <v>0</v>
      </c>
      <c r="H576" s="9">
        <v>0</v>
      </c>
      <c r="I576" s="9">
        <v>4.5</v>
      </c>
      <c r="J576" s="9">
        <v>81</v>
      </c>
      <c r="K576" s="158">
        <v>0.39374999999999999</v>
      </c>
      <c r="L576" s="9"/>
      <c r="M576" s="9"/>
      <c r="N576" s="9"/>
      <c r="O576" s="9"/>
      <c r="P576" s="278">
        <f t="shared" si="20"/>
        <v>60</v>
      </c>
      <c r="Q576" s="276" t="str">
        <f t="shared" si="19"/>
        <v/>
      </c>
      <c r="R576" s="9"/>
      <c r="S576" s="9"/>
      <c r="U576" s="367"/>
      <c r="Y576" s="49"/>
      <c r="Z576" s="49"/>
      <c r="AA576" s="49"/>
      <c r="AS576" s="9"/>
      <c r="AT576" s="9"/>
      <c r="AU576" s="426"/>
      <c r="AW576" s="9"/>
      <c r="AX576" s="470"/>
      <c r="AY576" s="467"/>
      <c r="BG576" s="373"/>
      <c r="BH576" s="373"/>
      <c r="BI576" s="9"/>
      <c r="BJ576" s="9"/>
      <c r="CJ576"/>
      <c r="CK576"/>
    </row>
    <row r="577" spans="1:89">
      <c r="A577" s="9">
        <v>1005</v>
      </c>
      <c r="B577" s="9">
        <v>4.5</v>
      </c>
      <c r="C577" s="9">
        <v>270</v>
      </c>
      <c r="D577" s="9">
        <v>0</v>
      </c>
      <c r="E577" s="9">
        <v>0</v>
      </c>
      <c r="F577" s="9">
        <v>384.81</v>
      </c>
      <c r="G577" s="9">
        <v>0</v>
      </c>
      <c r="H577" s="9">
        <v>0</v>
      </c>
      <c r="I577" s="9">
        <v>4.5</v>
      </c>
      <c r="J577" s="9">
        <v>81</v>
      </c>
      <c r="K577" s="158">
        <v>0.39444444444444399</v>
      </c>
      <c r="L577" s="9"/>
      <c r="M577" s="9"/>
      <c r="N577" s="9"/>
      <c r="O577" s="9"/>
      <c r="P577" s="278">
        <f t="shared" si="20"/>
        <v>60</v>
      </c>
      <c r="Q577" s="276" t="str">
        <f t="shared" si="19"/>
        <v/>
      </c>
      <c r="R577" s="9"/>
      <c r="S577" s="9"/>
      <c r="U577" s="367"/>
      <c r="Y577" s="49"/>
      <c r="Z577" s="49"/>
      <c r="AA577" s="49"/>
      <c r="AS577" s="9"/>
      <c r="AT577" s="9"/>
      <c r="AU577" s="426"/>
      <c r="AW577" s="9"/>
      <c r="AX577" s="470"/>
      <c r="AY577" s="467"/>
      <c r="BG577" s="373"/>
      <c r="BH577" s="373"/>
      <c r="BI577" s="9"/>
      <c r="BJ577" s="9"/>
      <c r="CJ577"/>
      <c r="CK577"/>
    </row>
    <row r="578" spans="1:89">
      <c r="A578" s="9">
        <v>1005</v>
      </c>
      <c r="B578" s="9">
        <v>4.5999999999999996</v>
      </c>
      <c r="C578" s="9">
        <v>270</v>
      </c>
      <c r="D578" s="9">
        <v>0</v>
      </c>
      <c r="E578" s="9">
        <v>0</v>
      </c>
      <c r="F578" s="9">
        <v>384.81</v>
      </c>
      <c r="G578" s="9">
        <v>0</v>
      </c>
      <c r="H578" s="9">
        <v>0</v>
      </c>
      <c r="I578" s="9">
        <v>4.5999999999999996</v>
      </c>
      <c r="J578" s="9">
        <v>81</v>
      </c>
      <c r="K578" s="158">
        <v>0.39513888888888898</v>
      </c>
      <c r="L578" s="9"/>
      <c r="M578" s="9"/>
      <c r="N578" s="9"/>
      <c r="O578" s="9"/>
      <c r="P578" s="278">
        <f t="shared" si="20"/>
        <v>60</v>
      </c>
      <c r="Q578" s="276" t="str">
        <f t="shared" si="19"/>
        <v/>
      </c>
      <c r="R578" s="9"/>
      <c r="S578" s="9"/>
      <c r="U578" s="367"/>
      <c r="Y578" s="49"/>
      <c r="Z578" s="49"/>
      <c r="AA578" s="49"/>
      <c r="AS578" s="9"/>
      <c r="AT578" s="9"/>
      <c r="AU578" s="426"/>
      <c r="AW578" s="9"/>
      <c r="AX578" s="470"/>
      <c r="AY578" s="467"/>
      <c r="BG578" s="373"/>
      <c r="BH578" s="373"/>
      <c r="BI578" s="9"/>
      <c r="BJ578" s="9"/>
      <c r="CJ578"/>
      <c r="CK578"/>
    </row>
    <row r="579" spans="1:89">
      <c r="A579" s="9">
        <v>1005</v>
      </c>
      <c r="B579" s="9">
        <v>4.5999999999999996</v>
      </c>
      <c r="C579" s="9">
        <v>270</v>
      </c>
      <c r="D579" s="9">
        <v>0</v>
      </c>
      <c r="E579" s="9">
        <v>0</v>
      </c>
      <c r="F579" s="9">
        <v>384.81</v>
      </c>
      <c r="G579" s="9">
        <v>0</v>
      </c>
      <c r="H579" s="9">
        <v>0</v>
      </c>
      <c r="I579" s="9">
        <v>4.5999999999999996</v>
      </c>
      <c r="J579" s="9">
        <v>81</v>
      </c>
      <c r="K579" s="158">
        <v>0.39583333333333298</v>
      </c>
      <c r="L579" s="9"/>
      <c r="M579" s="9"/>
      <c r="N579" s="9"/>
      <c r="O579" s="9"/>
      <c r="P579" s="278">
        <f t="shared" si="20"/>
        <v>60</v>
      </c>
      <c r="Q579" s="276" t="str">
        <f t="shared" si="19"/>
        <v/>
      </c>
      <c r="R579" s="9"/>
      <c r="S579" s="9"/>
      <c r="U579" s="367"/>
      <c r="Y579" s="49"/>
      <c r="Z579" s="49"/>
      <c r="AA579" s="49"/>
      <c r="AS579" s="9"/>
      <c r="AT579" s="9"/>
      <c r="AU579" s="426"/>
      <c r="AW579" s="9"/>
      <c r="AX579" s="470"/>
      <c r="AY579" s="467"/>
      <c r="BG579" s="373"/>
      <c r="BH579" s="373"/>
      <c r="BI579" s="9"/>
      <c r="BJ579" s="9"/>
      <c r="CJ579"/>
      <c r="CK579"/>
    </row>
    <row r="580" spans="1:89">
      <c r="A580" s="9">
        <v>1005</v>
      </c>
      <c r="B580" s="9">
        <v>4.5999999999999996</v>
      </c>
      <c r="C580" s="9">
        <v>270</v>
      </c>
      <c r="D580" s="9">
        <v>0</v>
      </c>
      <c r="E580" s="9">
        <v>0</v>
      </c>
      <c r="F580" s="9">
        <v>384.81</v>
      </c>
      <c r="G580" s="9">
        <v>0</v>
      </c>
      <c r="H580" s="9">
        <v>0</v>
      </c>
      <c r="I580" s="9">
        <v>4.5999999999999996</v>
      </c>
      <c r="J580" s="9">
        <v>81</v>
      </c>
      <c r="K580" s="158">
        <v>0.39652777777777798</v>
      </c>
      <c r="L580" s="9"/>
      <c r="M580" s="9"/>
      <c r="N580" s="9"/>
      <c r="O580" s="9"/>
      <c r="P580" s="278">
        <f t="shared" si="20"/>
        <v>60</v>
      </c>
      <c r="Q580" s="276" t="str">
        <f t="shared" si="19"/>
        <v/>
      </c>
      <c r="R580" s="9"/>
      <c r="S580" s="9"/>
      <c r="U580" s="367"/>
      <c r="Y580" s="49"/>
      <c r="Z580" s="49"/>
      <c r="AA580" s="49"/>
      <c r="AS580" s="9"/>
      <c r="AT580" s="9"/>
      <c r="AU580" s="426"/>
      <c r="AW580" s="9"/>
      <c r="AX580" s="470"/>
      <c r="AY580" s="467"/>
      <c r="BG580" s="373"/>
      <c r="BH580" s="373"/>
      <c r="BI580" s="9"/>
      <c r="BJ580" s="9"/>
      <c r="CJ580"/>
      <c r="CK580"/>
    </row>
    <row r="581" spans="1:89">
      <c r="A581" s="9">
        <v>1005</v>
      </c>
      <c r="B581" s="9">
        <v>4.7</v>
      </c>
      <c r="C581" s="9">
        <v>270</v>
      </c>
      <c r="D581" s="9">
        <v>0</v>
      </c>
      <c r="E581" s="9">
        <v>0</v>
      </c>
      <c r="F581" s="9">
        <v>384.81</v>
      </c>
      <c r="G581" s="9">
        <v>0</v>
      </c>
      <c r="H581" s="9">
        <v>0</v>
      </c>
      <c r="I581" s="9">
        <v>4.7</v>
      </c>
      <c r="J581" s="9">
        <v>81</v>
      </c>
      <c r="K581" s="158">
        <v>0.39722222222222198</v>
      </c>
      <c r="L581" s="9"/>
      <c r="M581" s="9"/>
      <c r="N581" s="9"/>
      <c r="O581" s="9"/>
      <c r="P581" s="278">
        <f t="shared" si="20"/>
        <v>60</v>
      </c>
      <c r="Q581" s="276" t="str">
        <f t="shared" si="19"/>
        <v/>
      </c>
      <c r="R581" s="9"/>
      <c r="S581" s="9"/>
      <c r="U581" s="367"/>
      <c r="Y581" s="49"/>
      <c r="Z581" s="49"/>
      <c r="AA581" s="49"/>
      <c r="AS581" s="9"/>
      <c r="AT581" s="9"/>
      <c r="AU581" s="426"/>
      <c r="AW581" s="9"/>
      <c r="AX581" s="470"/>
      <c r="AY581" s="467"/>
      <c r="BG581" s="373"/>
      <c r="BH581" s="373"/>
      <c r="BI581" s="9"/>
      <c r="BJ581" s="9"/>
      <c r="CJ581"/>
      <c r="CK581"/>
    </row>
    <row r="582" spans="1:89">
      <c r="A582" s="9">
        <v>1005</v>
      </c>
      <c r="B582" s="9">
        <v>4.7</v>
      </c>
      <c r="C582" s="9">
        <v>270</v>
      </c>
      <c r="D582" s="9">
        <v>0</v>
      </c>
      <c r="E582" s="9">
        <v>0</v>
      </c>
      <c r="F582" s="9">
        <v>384.81</v>
      </c>
      <c r="G582" s="9">
        <v>0</v>
      </c>
      <c r="H582" s="9">
        <v>0</v>
      </c>
      <c r="I582" s="9">
        <v>4.7</v>
      </c>
      <c r="J582" s="9">
        <v>81</v>
      </c>
      <c r="K582" s="158">
        <v>0.39791666666666697</v>
      </c>
      <c r="L582" s="9"/>
      <c r="M582" s="9"/>
      <c r="N582" s="9"/>
      <c r="O582" s="9"/>
      <c r="P582" s="278">
        <f t="shared" si="20"/>
        <v>60</v>
      </c>
      <c r="Q582" s="276" t="str">
        <f t="shared" si="19"/>
        <v/>
      </c>
      <c r="R582" s="9"/>
      <c r="S582" s="9"/>
      <c r="U582" s="367"/>
      <c r="Y582" s="49"/>
      <c r="Z582" s="49"/>
      <c r="AA582" s="49"/>
      <c r="AS582" s="9"/>
      <c r="AT582" s="9"/>
      <c r="AU582" s="426"/>
      <c r="AW582" s="9"/>
      <c r="AX582" s="470"/>
      <c r="AY582" s="467"/>
      <c r="BG582" s="373"/>
      <c r="BH582" s="373"/>
      <c r="BI582" s="9"/>
      <c r="BJ582" s="9"/>
      <c r="CJ582"/>
      <c r="CK582"/>
    </row>
    <row r="583" spans="1:89">
      <c r="A583" s="9">
        <v>1005</v>
      </c>
      <c r="B583" s="9">
        <v>4.7</v>
      </c>
      <c r="C583" s="9">
        <v>270</v>
      </c>
      <c r="D583" s="9">
        <v>0</v>
      </c>
      <c r="E583" s="9">
        <v>0</v>
      </c>
      <c r="F583" s="9">
        <v>384.81</v>
      </c>
      <c r="G583" s="9">
        <v>0</v>
      </c>
      <c r="H583" s="9">
        <v>0</v>
      </c>
      <c r="I583" s="9">
        <v>4.7</v>
      </c>
      <c r="J583" s="9">
        <v>81</v>
      </c>
      <c r="K583" s="158">
        <v>0.39861111111111103</v>
      </c>
      <c r="L583" s="9"/>
      <c r="M583" s="9"/>
      <c r="N583" s="9"/>
      <c r="O583" s="9"/>
      <c r="P583" s="278">
        <f t="shared" si="20"/>
        <v>60</v>
      </c>
      <c r="Q583" s="276" t="str">
        <f t="shared" si="19"/>
        <v/>
      </c>
      <c r="R583" s="9"/>
      <c r="S583" s="9"/>
      <c r="U583" s="367"/>
      <c r="Y583" s="49"/>
      <c r="Z583" s="49"/>
      <c r="AA583" s="49"/>
      <c r="AS583" s="9"/>
      <c r="AT583" s="9"/>
      <c r="AU583" s="426"/>
      <c r="AW583" s="9"/>
      <c r="AX583" s="470"/>
      <c r="AY583" s="467"/>
      <c r="BG583" s="373"/>
      <c r="BH583" s="373"/>
      <c r="BI583" s="9"/>
      <c r="BJ583" s="9"/>
      <c r="CJ583"/>
      <c r="CK583"/>
    </row>
    <row r="584" spans="1:89">
      <c r="A584" s="9">
        <v>1005</v>
      </c>
      <c r="B584" s="9">
        <v>4.7</v>
      </c>
      <c r="C584" s="9">
        <v>270</v>
      </c>
      <c r="D584" s="9">
        <v>0</v>
      </c>
      <c r="E584" s="9">
        <v>0</v>
      </c>
      <c r="F584" s="9">
        <v>384.81</v>
      </c>
      <c r="G584" s="9">
        <v>0</v>
      </c>
      <c r="H584" s="9">
        <v>0</v>
      </c>
      <c r="I584" s="9">
        <v>4.7</v>
      </c>
      <c r="J584" s="9">
        <v>81</v>
      </c>
      <c r="K584" s="158">
        <v>0.39930555555555602</v>
      </c>
      <c r="L584" s="9"/>
      <c r="M584" s="9"/>
      <c r="N584" s="9"/>
      <c r="O584" s="9"/>
      <c r="P584" s="278">
        <f t="shared" si="20"/>
        <v>60</v>
      </c>
      <c r="Q584" s="276" t="str">
        <f t="shared" si="19"/>
        <v/>
      </c>
      <c r="R584" s="9"/>
      <c r="S584" s="9"/>
      <c r="U584" s="367"/>
      <c r="Y584" s="49"/>
      <c r="Z584" s="49"/>
      <c r="AA584" s="49"/>
      <c r="AS584" s="9"/>
      <c r="AT584" s="9"/>
      <c r="AU584" s="426"/>
      <c r="AW584" s="9"/>
      <c r="AX584" s="470"/>
      <c r="AY584" s="467"/>
      <c r="BG584" s="373"/>
      <c r="BH584" s="373"/>
      <c r="BI584" s="9"/>
      <c r="BJ584" s="9"/>
      <c r="CJ584"/>
      <c r="CK584"/>
    </row>
    <row r="585" spans="1:89">
      <c r="A585" s="9">
        <v>1005</v>
      </c>
      <c r="B585" s="9">
        <v>4.8</v>
      </c>
      <c r="C585" s="9">
        <v>270</v>
      </c>
      <c r="D585" s="9">
        <v>0</v>
      </c>
      <c r="E585" s="9">
        <v>0</v>
      </c>
      <c r="F585" s="9">
        <v>384.81</v>
      </c>
      <c r="G585" s="9">
        <v>0</v>
      </c>
      <c r="H585" s="9">
        <v>0</v>
      </c>
      <c r="I585" s="9">
        <v>4.8</v>
      </c>
      <c r="J585" s="9">
        <v>81</v>
      </c>
      <c r="K585" s="158">
        <v>0.4</v>
      </c>
      <c r="L585" s="9"/>
      <c r="M585" s="9"/>
      <c r="N585" s="9"/>
      <c r="O585" s="9"/>
      <c r="P585" s="278">
        <f t="shared" si="20"/>
        <v>60</v>
      </c>
      <c r="Q585" s="276" t="str">
        <f t="shared" si="19"/>
        <v/>
      </c>
      <c r="R585" s="9"/>
      <c r="S585" s="9"/>
      <c r="U585" s="367"/>
      <c r="Y585" s="49"/>
      <c r="Z585" s="49"/>
      <c r="AA585" s="49"/>
      <c r="AS585" s="9"/>
      <c r="AT585" s="9"/>
      <c r="AU585" s="426"/>
      <c r="AW585" s="9"/>
      <c r="AX585" s="470"/>
      <c r="AY585" s="467"/>
      <c r="BG585" s="373"/>
      <c r="BH585" s="373"/>
      <c r="BI585" s="9"/>
      <c r="BJ585" s="9"/>
      <c r="CJ585"/>
      <c r="CK585"/>
    </row>
    <row r="586" spans="1:89">
      <c r="A586" s="9">
        <v>1005</v>
      </c>
      <c r="B586" s="9">
        <v>4.8</v>
      </c>
      <c r="C586" s="9">
        <v>270</v>
      </c>
      <c r="D586" s="9">
        <v>0</v>
      </c>
      <c r="E586" s="9">
        <v>0</v>
      </c>
      <c r="F586" s="9">
        <v>384.81</v>
      </c>
      <c r="G586" s="9">
        <v>0</v>
      </c>
      <c r="H586" s="9">
        <v>0</v>
      </c>
      <c r="I586" s="9">
        <v>4.8</v>
      </c>
      <c r="J586" s="9">
        <v>81</v>
      </c>
      <c r="K586" s="158">
        <v>0.40069444444444402</v>
      </c>
      <c r="L586" s="9"/>
      <c r="M586" s="9"/>
      <c r="N586" s="9"/>
      <c r="O586" s="9"/>
      <c r="P586" s="278">
        <f t="shared" si="20"/>
        <v>60</v>
      </c>
      <c r="Q586" s="276" t="str">
        <f t="shared" si="19"/>
        <v/>
      </c>
      <c r="R586" s="9"/>
      <c r="S586" s="9"/>
      <c r="U586" s="367"/>
      <c r="Y586" s="49"/>
      <c r="Z586" s="49"/>
      <c r="AA586" s="49"/>
      <c r="AS586" s="9"/>
      <c r="AT586" s="9"/>
      <c r="AU586" s="426"/>
      <c r="AW586" s="9"/>
      <c r="AX586" s="470"/>
      <c r="AY586" s="467"/>
      <c r="BG586" s="373"/>
      <c r="BH586" s="373"/>
      <c r="BI586" s="9"/>
      <c r="BJ586" s="9"/>
      <c r="CJ586"/>
      <c r="CK586"/>
    </row>
    <row r="587" spans="1:89">
      <c r="A587" s="9">
        <v>1005</v>
      </c>
      <c r="B587" s="9">
        <v>4.8</v>
      </c>
      <c r="C587" s="9">
        <v>270</v>
      </c>
      <c r="D587" s="9">
        <v>0</v>
      </c>
      <c r="E587" s="9">
        <v>0</v>
      </c>
      <c r="F587" s="9">
        <v>384.81</v>
      </c>
      <c r="G587" s="9">
        <v>0</v>
      </c>
      <c r="H587" s="9">
        <v>0</v>
      </c>
      <c r="I587" s="9">
        <v>4.8</v>
      </c>
      <c r="J587" s="9">
        <v>81</v>
      </c>
      <c r="K587" s="158">
        <v>0.40138888888888902</v>
      </c>
      <c r="L587" s="9"/>
      <c r="M587" s="9"/>
      <c r="N587" s="9"/>
      <c r="O587" s="9"/>
      <c r="P587" s="278">
        <f t="shared" si="20"/>
        <v>60</v>
      </c>
      <c r="Q587" s="276" t="str">
        <f t="shared" ref="Q587:Q650" si="21">IF(H587&gt;0,60,"")</f>
        <v/>
      </c>
      <c r="R587" s="9"/>
      <c r="S587" s="9"/>
      <c r="U587" s="367"/>
      <c r="Y587" s="49"/>
      <c r="Z587" s="49"/>
      <c r="AA587" s="49"/>
      <c r="AS587" s="9"/>
      <c r="AT587" s="9"/>
      <c r="AU587" s="426"/>
      <c r="AW587" s="9"/>
      <c r="AX587" s="470"/>
      <c r="AY587" s="467"/>
      <c r="BG587" s="373"/>
      <c r="BH587" s="373"/>
      <c r="BI587" s="9"/>
      <c r="BJ587" s="9"/>
      <c r="CJ587"/>
      <c r="CK587"/>
    </row>
    <row r="588" spans="1:89">
      <c r="A588" s="9">
        <v>1005</v>
      </c>
      <c r="B588" s="9">
        <v>4.8</v>
      </c>
      <c r="C588" s="9">
        <v>270</v>
      </c>
      <c r="D588" s="9">
        <v>0</v>
      </c>
      <c r="E588" s="9">
        <v>0</v>
      </c>
      <c r="F588" s="9">
        <v>384.81</v>
      </c>
      <c r="G588" s="9">
        <v>0</v>
      </c>
      <c r="H588" s="9">
        <v>0</v>
      </c>
      <c r="I588" s="9">
        <v>4.8</v>
      </c>
      <c r="J588" s="9">
        <v>81</v>
      </c>
      <c r="K588" s="158">
        <v>0.40208333333333302</v>
      </c>
      <c r="L588" s="9"/>
      <c r="M588" s="9"/>
      <c r="N588" s="9"/>
      <c r="O588" s="9"/>
      <c r="P588" s="278">
        <f t="shared" si="20"/>
        <v>60</v>
      </c>
      <c r="Q588" s="276" t="str">
        <f t="shared" si="21"/>
        <v/>
      </c>
      <c r="R588" s="9"/>
      <c r="S588" s="9"/>
      <c r="U588" s="367"/>
      <c r="Y588" s="49"/>
      <c r="Z588" s="49"/>
      <c r="AA588" s="49"/>
      <c r="AS588" s="9"/>
      <c r="AT588" s="9"/>
      <c r="AU588" s="426"/>
      <c r="AW588" s="9"/>
      <c r="AX588" s="470"/>
      <c r="AY588" s="467"/>
      <c r="BG588" s="373"/>
      <c r="BH588" s="373"/>
      <c r="BI588" s="9"/>
      <c r="BJ588" s="9"/>
      <c r="CJ588"/>
      <c r="CK588"/>
    </row>
    <row r="589" spans="1:89">
      <c r="A589" s="9">
        <v>1005</v>
      </c>
      <c r="B589" s="9">
        <v>4.9000000000000004</v>
      </c>
      <c r="C589" s="9">
        <v>270</v>
      </c>
      <c r="D589" s="9">
        <v>0</v>
      </c>
      <c r="E589" s="9">
        <v>0</v>
      </c>
      <c r="F589" s="9">
        <v>384.81</v>
      </c>
      <c r="G589" s="9">
        <v>0</v>
      </c>
      <c r="H589" s="9">
        <v>0</v>
      </c>
      <c r="I589" s="9">
        <v>4.9000000000000004</v>
      </c>
      <c r="J589" s="9">
        <v>81</v>
      </c>
      <c r="K589" s="158">
        <v>0.40277777777777801</v>
      </c>
      <c r="L589" s="9"/>
      <c r="M589" s="9"/>
      <c r="N589" s="9"/>
      <c r="O589" s="9"/>
      <c r="P589" s="278">
        <f t="shared" ref="P589:P652" si="22">IF(D589&lt;2,60,"")</f>
        <v>60</v>
      </c>
      <c r="Q589" s="276" t="str">
        <f t="shared" si="21"/>
        <v/>
      </c>
      <c r="R589" s="9"/>
      <c r="S589" s="9"/>
      <c r="U589" s="367"/>
      <c r="Y589" s="49"/>
      <c r="Z589" s="49"/>
      <c r="AA589" s="49"/>
      <c r="AS589" s="9"/>
      <c r="AT589" s="9"/>
      <c r="AU589" s="426"/>
      <c r="AW589" s="9"/>
      <c r="AX589" s="470"/>
      <c r="AY589" s="467"/>
      <c r="BG589" s="373"/>
      <c r="BH589" s="373"/>
      <c r="BI589" s="9"/>
      <c r="BJ589" s="9"/>
      <c r="CJ589"/>
      <c r="CK589"/>
    </row>
    <row r="590" spans="1:89">
      <c r="A590" s="9">
        <v>1005</v>
      </c>
      <c r="B590" s="9">
        <v>4.9000000000000004</v>
      </c>
      <c r="C590" s="9">
        <v>270</v>
      </c>
      <c r="D590" s="9">
        <v>0</v>
      </c>
      <c r="E590" s="9">
        <v>0</v>
      </c>
      <c r="F590" s="9">
        <v>384.81</v>
      </c>
      <c r="G590" s="9">
        <v>0</v>
      </c>
      <c r="H590" s="9">
        <v>0</v>
      </c>
      <c r="I590" s="9">
        <v>4.9000000000000004</v>
      </c>
      <c r="J590" s="9">
        <v>81</v>
      </c>
      <c r="K590" s="158">
        <v>0.40347222222222201</v>
      </c>
      <c r="L590" s="9"/>
      <c r="M590" s="9"/>
      <c r="N590" s="9"/>
      <c r="O590" s="9"/>
      <c r="P590" s="278">
        <f t="shared" si="22"/>
        <v>60</v>
      </c>
      <c r="Q590" s="276" t="str">
        <f t="shared" si="21"/>
        <v/>
      </c>
      <c r="R590" s="9"/>
      <c r="S590" s="9"/>
      <c r="U590" s="367"/>
      <c r="Y590" s="49"/>
      <c r="Z590" s="49"/>
      <c r="AA590" s="49"/>
      <c r="AS590" s="9"/>
      <c r="AT590" s="9"/>
      <c r="AU590" s="426"/>
      <c r="AW590" s="9"/>
      <c r="AX590" s="470"/>
      <c r="AY590" s="467"/>
      <c r="BG590" s="373"/>
      <c r="BH590" s="373"/>
      <c r="BI590" s="9"/>
      <c r="BJ590" s="9"/>
      <c r="CJ590"/>
      <c r="CK590"/>
    </row>
    <row r="591" spans="1:89">
      <c r="A591" s="9">
        <v>1005</v>
      </c>
      <c r="B591" s="9">
        <v>4.633</v>
      </c>
      <c r="C591" s="9">
        <v>270</v>
      </c>
      <c r="D591" s="9">
        <v>2</v>
      </c>
      <c r="E591" s="9">
        <v>0</v>
      </c>
      <c r="F591" s="9">
        <v>384.81</v>
      </c>
      <c r="G591" s="9">
        <v>0</v>
      </c>
      <c r="H591" s="9">
        <v>0</v>
      </c>
      <c r="I591" s="9">
        <v>5</v>
      </c>
      <c r="J591" s="9">
        <v>81</v>
      </c>
      <c r="K591" s="158">
        <v>0.40416666666666701</v>
      </c>
      <c r="L591" s="9"/>
      <c r="M591" s="9"/>
      <c r="N591" s="9"/>
      <c r="O591" s="9"/>
      <c r="P591" s="278" t="str">
        <f t="shared" si="22"/>
        <v/>
      </c>
      <c r="Q591" s="276" t="str">
        <f t="shared" si="21"/>
        <v/>
      </c>
      <c r="R591" s="9"/>
      <c r="S591" s="9"/>
      <c r="U591" s="367"/>
      <c r="Y591" s="49"/>
      <c r="Z591" s="49"/>
      <c r="AA591" s="49"/>
      <c r="AS591" s="9"/>
      <c r="AT591" s="9"/>
      <c r="AU591" s="426"/>
      <c r="AW591" s="9"/>
      <c r="AX591" s="470"/>
      <c r="AY591" s="467"/>
      <c r="BG591" s="373"/>
      <c r="BH591" s="373"/>
      <c r="BI591" s="9"/>
      <c r="BJ591" s="9"/>
      <c r="CJ591"/>
      <c r="CK591"/>
    </row>
    <row r="592" spans="1:89">
      <c r="A592" s="9">
        <v>1005</v>
      </c>
      <c r="B592" s="9">
        <v>5</v>
      </c>
      <c r="C592" s="9">
        <v>270</v>
      </c>
      <c r="D592" s="9">
        <v>0</v>
      </c>
      <c r="E592" s="9">
        <v>2.8</v>
      </c>
      <c r="F592" s="9">
        <v>384.81</v>
      </c>
      <c r="G592" s="9">
        <v>0</v>
      </c>
      <c r="H592" s="9">
        <v>0</v>
      </c>
      <c r="I592" s="9">
        <v>5</v>
      </c>
      <c r="J592" s="9">
        <v>81</v>
      </c>
      <c r="K592" s="158">
        <v>0.40486111111111101</v>
      </c>
      <c r="L592" s="9"/>
      <c r="M592" s="9"/>
      <c r="N592" s="9"/>
      <c r="O592" s="9"/>
      <c r="P592" s="278">
        <f t="shared" si="22"/>
        <v>60</v>
      </c>
      <c r="Q592" s="276" t="str">
        <f t="shared" si="21"/>
        <v/>
      </c>
      <c r="R592" s="9"/>
      <c r="S592" s="9"/>
      <c r="U592" s="367"/>
      <c r="Y592" s="49"/>
      <c r="Z592" s="49"/>
      <c r="AA592" s="49"/>
      <c r="AS592" s="9"/>
      <c r="AT592" s="9"/>
      <c r="AU592" s="426"/>
      <c r="AW592" s="9"/>
      <c r="AX592" s="470"/>
      <c r="AY592" s="467"/>
      <c r="BG592" s="373"/>
      <c r="BH592" s="373"/>
      <c r="BI592" s="9"/>
      <c r="BJ592" s="9"/>
      <c r="CJ592"/>
      <c r="CK592"/>
    </row>
    <row r="593" spans="1:89">
      <c r="A593" s="9">
        <v>1005</v>
      </c>
      <c r="B593" s="9">
        <v>4.2419104308246602</v>
      </c>
      <c r="C593" s="9">
        <v>270</v>
      </c>
      <c r="D593" s="9">
        <v>4.8</v>
      </c>
      <c r="E593" s="9">
        <v>3.2</v>
      </c>
      <c r="F593" s="9">
        <v>384.81</v>
      </c>
      <c r="G593" s="9">
        <v>0</v>
      </c>
      <c r="H593" s="9">
        <v>0</v>
      </c>
      <c r="I593" s="9">
        <v>5</v>
      </c>
      <c r="J593" s="9">
        <v>81</v>
      </c>
      <c r="K593" s="158">
        <v>0.405555555555556</v>
      </c>
      <c r="L593" s="9"/>
      <c r="M593" s="9"/>
      <c r="N593" s="9"/>
      <c r="O593" s="9"/>
      <c r="P593" s="278" t="str">
        <f t="shared" si="22"/>
        <v/>
      </c>
      <c r="Q593" s="276" t="str">
        <f t="shared" si="21"/>
        <v/>
      </c>
      <c r="R593" s="9"/>
      <c r="S593" s="9"/>
      <c r="U593" s="367"/>
      <c r="Y593" s="49"/>
      <c r="Z593" s="49"/>
      <c r="AA593" s="49"/>
      <c r="AS593" s="9"/>
      <c r="AT593" s="9"/>
      <c r="AU593" s="426"/>
      <c r="AW593" s="9"/>
      <c r="AX593" s="470"/>
      <c r="AY593" s="467"/>
      <c r="BG593" s="373"/>
      <c r="BH593" s="373"/>
      <c r="BI593" s="9"/>
      <c r="BJ593" s="9"/>
      <c r="CJ593"/>
      <c r="CK593"/>
    </row>
    <row r="594" spans="1:89">
      <c r="A594" s="9">
        <v>1005</v>
      </c>
      <c r="B594" s="9">
        <v>3.9406231998248327</v>
      </c>
      <c r="C594" s="9">
        <v>202</v>
      </c>
      <c r="D594" s="9">
        <v>5.6</v>
      </c>
      <c r="E594" s="9">
        <v>4.4000000000000004</v>
      </c>
      <c r="F594" s="9">
        <v>384.81</v>
      </c>
      <c r="G594" s="9">
        <v>0</v>
      </c>
      <c r="H594" s="9">
        <v>0</v>
      </c>
      <c r="I594" s="9">
        <v>5</v>
      </c>
      <c r="J594" s="9">
        <v>81</v>
      </c>
      <c r="K594" s="158">
        <v>0.40625</v>
      </c>
      <c r="L594" s="9"/>
      <c r="M594" s="9"/>
      <c r="N594" s="9"/>
      <c r="O594" s="9"/>
      <c r="P594" s="278" t="str">
        <f t="shared" si="22"/>
        <v/>
      </c>
      <c r="Q594" s="276" t="str">
        <f t="shared" si="21"/>
        <v/>
      </c>
      <c r="R594" s="9"/>
      <c r="S594" s="9"/>
      <c r="U594" s="367"/>
      <c r="Y594" s="49"/>
      <c r="Z594" s="49"/>
      <c r="AA594" s="49"/>
      <c r="AS594" s="9"/>
      <c r="AT594" s="9"/>
      <c r="AU594" s="426"/>
      <c r="AW594" s="9"/>
      <c r="AX594" s="470"/>
      <c r="AY594" s="467"/>
      <c r="BG594" s="373"/>
      <c r="BH594" s="373"/>
      <c r="BI594" s="9"/>
      <c r="BJ594" s="9"/>
      <c r="CJ594"/>
      <c r="CK594"/>
    </row>
    <row r="595" spans="1:89">
      <c r="A595" s="9">
        <v>1005</v>
      </c>
      <c r="B595" s="9">
        <v>3.5497412395413086</v>
      </c>
      <c r="C595" s="9">
        <v>247</v>
      </c>
      <c r="D595" s="9">
        <v>7.2</v>
      </c>
      <c r="E595" s="9">
        <v>5.6</v>
      </c>
      <c r="F595" s="9">
        <v>384.81</v>
      </c>
      <c r="G595" s="9">
        <v>0</v>
      </c>
      <c r="H595" s="9">
        <v>0</v>
      </c>
      <c r="I595" s="9">
        <v>5.0999999999999996</v>
      </c>
      <c r="J595" s="9">
        <v>81</v>
      </c>
      <c r="K595" s="158">
        <v>0.406944444444444</v>
      </c>
      <c r="L595" s="9"/>
      <c r="M595" s="9"/>
      <c r="N595" s="9"/>
      <c r="O595" s="9"/>
      <c r="P595" s="278" t="str">
        <f t="shared" si="22"/>
        <v/>
      </c>
      <c r="Q595" s="276" t="str">
        <f t="shared" si="21"/>
        <v/>
      </c>
      <c r="R595" s="9"/>
      <c r="S595" s="9"/>
      <c r="U595" s="367"/>
      <c r="Y595" s="49"/>
      <c r="Z595" s="49"/>
      <c r="AA595" s="49"/>
      <c r="AS595" s="9"/>
      <c r="AT595" s="9"/>
      <c r="AU595" s="426"/>
      <c r="AW595" s="9"/>
      <c r="AX595" s="470"/>
      <c r="AY595" s="467"/>
      <c r="BG595" s="373"/>
      <c r="BH595" s="373"/>
      <c r="BI595" s="9"/>
      <c r="BJ595" s="9"/>
      <c r="CJ595"/>
      <c r="CK595"/>
    </row>
    <row r="596" spans="1:89">
      <c r="A596" s="9">
        <v>1005</v>
      </c>
      <c r="B596" s="9">
        <v>3.9183145102454713</v>
      </c>
      <c r="C596" s="9">
        <v>202</v>
      </c>
      <c r="D596" s="9">
        <v>6</v>
      </c>
      <c r="E596" s="9">
        <v>2.4</v>
      </c>
      <c r="F596" s="9">
        <v>384.81</v>
      </c>
      <c r="G596" s="9">
        <v>0</v>
      </c>
      <c r="H596" s="9">
        <v>0</v>
      </c>
      <c r="I596" s="9">
        <v>5.0999999999999996</v>
      </c>
      <c r="J596" s="9">
        <v>81</v>
      </c>
      <c r="K596" s="158">
        <v>0.40763888888888899</v>
      </c>
      <c r="L596" s="9"/>
      <c r="M596" s="9"/>
      <c r="N596" s="9"/>
      <c r="O596" s="9"/>
      <c r="P596" s="278" t="str">
        <f t="shared" si="22"/>
        <v/>
      </c>
      <c r="Q596" s="276" t="str">
        <f t="shared" si="21"/>
        <v/>
      </c>
      <c r="R596" s="9"/>
      <c r="S596" s="9"/>
      <c r="U596" s="367"/>
      <c r="Y596" s="49"/>
      <c r="Z596" s="49"/>
      <c r="AA596" s="49"/>
      <c r="AS596" s="9"/>
      <c r="AT596" s="9"/>
      <c r="AU596" s="426"/>
      <c r="AW596" s="9"/>
      <c r="AX596" s="470"/>
      <c r="AY596" s="467"/>
      <c r="BG596" s="373"/>
      <c r="BH596" s="373"/>
      <c r="BI596" s="9"/>
      <c r="BJ596" s="9"/>
      <c r="CJ596"/>
      <c r="CK596"/>
    </row>
    <row r="597" spans="1:89">
      <c r="A597" s="9">
        <v>1005</v>
      </c>
      <c r="B597" s="9">
        <v>5.0999999999999996</v>
      </c>
      <c r="C597" s="9">
        <v>202</v>
      </c>
      <c r="D597" s="9">
        <v>0</v>
      </c>
      <c r="E597" s="9">
        <v>3.2</v>
      </c>
      <c r="F597" s="9">
        <v>384.81</v>
      </c>
      <c r="G597" s="9">
        <v>0</v>
      </c>
      <c r="H597" s="9">
        <v>0</v>
      </c>
      <c r="I597" s="9">
        <v>5.0999999999999996</v>
      </c>
      <c r="J597" s="9">
        <v>81</v>
      </c>
      <c r="K597" s="158">
        <v>0.40833333333333299</v>
      </c>
      <c r="L597" s="9"/>
      <c r="M597" s="9"/>
      <c r="N597" s="9"/>
      <c r="O597" s="9"/>
      <c r="P597" s="278">
        <f t="shared" si="22"/>
        <v>60</v>
      </c>
      <c r="Q597" s="276" t="str">
        <f t="shared" si="21"/>
        <v/>
      </c>
      <c r="R597" s="9"/>
      <c r="S597" s="9"/>
      <c r="U597" s="367"/>
      <c r="Y597" s="49"/>
      <c r="Z597" s="49"/>
      <c r="AA597" s="49"/>
      <c r="AS597" s="9"/>
      <c r="AT597" s="9"/>
      <c r="AU597" s="426"/>
      <c r="AW597" s="9"/>
      <c r="AX597" s="470"/>
      <c r="AY597" s="467"/>
      <c r="BG597" s="373"/>
      <c r="BH597" s="373"/>
      <c r="BI597" s="9"/>
      <c r="BJ597" s="9"/>
      <c r="CJ597"/>
      <c r="CK597"/>
    </row>
    <row r="598" spans="1:89">
      <c r="A598" s="9">
        <v>1005</v>
      </c>
      <c r="B598" s="9">
        <v>3.7824813754444655</v>
      </c>
      <c r="C598" s="9">
        <v>180</v>
      </c>
      <c r="D598" s="9">
        <v>6.8</v>
      </c>
      <c r="E598" s="9">
        <v>2</v>
      </c>
      <c r="F598" s="9">
        <v>384.81</v>
      </c>
      <c r="G598" s="9">
        <v>0</v>
      </c>
      <c r="H598" s="9">
        <v>0</v>
      </c>
      <c r="I598" s="9">
        <v>5.2</v>
      </c>
      <c r="J598" s="9">
        <v>81</v>
      </c>
      <c r="K598" s="158">
        <v>0.40902777777777799</v>
      </c>
      <c r="L598" s="9"/>
      <c r="M598" s="9"/>
      <c r="N598" s="9"/>
      <c r="O598" s="9"/>
      <c r="P598" s="278" t="str">
        <f t="shared" si="22"/>
        <v/>
      </c>
      <c r="Q598" s="276" t="str">
        <f t="shared" si="21"/>
        <v/>
      </c>
      <c r="R598" s="9"/>
      <c r="S598" s="9"/>
      <c r="U598" s="367"/>
      <c r="Y598" s="49"/>
      <c r="Z598" s="49"/>
      <c r="AA598" s="49"/>
      <c r="AS598" s="9"/>
      <c r="AT598" s="9"/>
      <c r="AU598" s="426"/>
      <c r="AW598" s="9"/>
      <c r="AX598" s="470"/>
      <c r="AY598" s="467"/>
      <c r="BG598" s="373"/>
      <c r="BH598" s="373"/>
      <c r="BI598" s="9"/>
      <c r="BJ598" s="9"/>
      <c r="CJ598"/>
      <c r="CK598"/>
    </row>
    <row r="599" spans="1:89">
      <c r="A599" s="9">
        <v>1005</v>
      </c>
      <c r="B599" s="9">
        <v>5.2</v>
      </c>
      <c r="C599" s="9">
        <v>202</v>
      </c>
      <c r="D599" s="9">
        <v>0</v>
      </c>
      <c r="E599" s="9">
        <v>3.2</v>
      </c>
      <c r="F599" s="9">
        <v>384.81</v>
      </c>
      <c r="G599" s="9">
        <v>0</v>
      </c>
      <c r="H599" s="9">
        <v>0</v>
      </c>
      <c r="I599" s="9">
        <v>5.2</v>
      </c>
      <c r="J599" s="9">
        <v>81</v>
      </c>
      <c r="K599" s="158">
        <v>0.40972222222222199</v>
      </c>
      <c r="L599" s="9"/>
      <c r="M599" s="9"/>
      <c r="N599" s="9"/>
      <c r="O599" s="9"/>
      <c r="P599" s="278">
        <f t="shared" si="22"/>
        <v>60</v>
      </c>
      <c r="Q599" s="276" t="str">
        <f t="shared" si="21"/>
        <v/>
      </c>
      <c r="R599" s="9"/>
      <c r="S599" s="9"/>
      <c r="U599" s="367"/>
      <c r="Y599" s="49"/>
      <c r="Z599" s="49"/>
      <c r="AA599" s="49"/>
      <c r="AS599" s="9"/>
      <c r="AT599" s="9"/>
      <c r="AU599" s="426"/>
      <c r="AW599" s="9"/>
      <c r="AX599" s="470"/>
      <c r="AY599" s="467"/>
      <c r="BG599" s="373"/>
      <c r="BH599" s="373"/>
      <c r="BI599" s="9"/>
      <c r="BJ599" s="9"/>
      <c r="CJ599"/>
      <c r="CK599"/>
    </row>
    <row r="600" spans="1:89">
      <c r="A600" s="9">
        <v>1005</v>
      </c>
      <c r="B600" s="9">
        <v>5.2</v>
      </c>
      <c r="C600" s="9">
        <v>202</v>
      </c>
      <c r="D600" s="9">
        <v>0</v>
      </c>
      <c r="E600" s="9">
        <v>0</v>
      </c>
      <c r="F600" s="9">
        <v>384.81</v>
      </c>
      <c r="G600" s="9">
        <v>0</v>
      </c>
      <c r="H600" s="9">
        <v>0</v>
      </c>
      <c r="I600" s="9">
        <v>5.2</v>
      </c>
      <c r="J600" s="9">
        <v>81</v>
      </c>
      <c r="K600" s="158">
        <v>0.41041666666666698</v>
      </c>
      <c r="L600" s="9"/>
      <c r="M600" s="9"/>
      <c r="N600" s="9"/>
      <c r="O600" s="9"/>
      <c r="P600" s="278">
        <f t="shared" si="22"/>
        <v>60</v>
      </c>
      <c r="Q600" s="276" t="str">
        <f t="shared" si="21"/>
        <v/>
      </c>
      <c r="R600" s="9"/>
      <c r="S600" s="9"/>
      <c r="U600" s="367"/>
      <c r="Y600" s="49"/>
      <c r="Z600" s="49"/>
      <c r="AA600" s="49"/>
      <c r="AS600" s="9"/>
      <c r="AT600" s="9"/>
      <c r="AU600" s="426"/>
      <c r="AW600" s="9"/>
      <c r="AX600" s="470"/>
      <c r="AY600" s="467"/>
      <c r="BG600" s="373"/>
      <c r="BH600" s="373"/>
      <c r="BI600" s="9"/>
      <c r="BJ600" s="9"/>
      <c r="CJ600"/>
      <c r="CK600"/>
    </row>
    <row r="601" spans="1:89">
      <c r="A601" s="9">
        <v>1005</v>
      </c>
      <c r="B601" s="9">
        <v>5.3</v>
      </c>
      <c r="C601" s="9">
        <v>202</v>
      </c>
      <c r="D601" s="9">
        <v>0</v>
      </c>
      <c r="E601" s="9">
        <v>0</v>
      </c>
      <c r="F601" s="9">
        <v>384.81</v>
      </c>
      <c r="G601" s="9">
        <v>0</v>
      </c>
      <c r="H601" s="9">
        <v>0</v>
      </c>
      <c r="I601" s="9">
        <v>5.3</v>
      </c>
      <c r="J601" s="9">
        <v>81</v>
      </c>
      <c r="K601" s="158">
        <v>0.41111111111111098</v>
      </c>
      <c r="L601" s="9"/>
      <c r="M601" s="9"/>
      <c r="N601" s="9"/>
      <c r="O601" s="9"/>
      <c r="P601" s="278">
        <f t="shared" si="22"/>
        <v>60</v>
      </c>
      <c r="Q601" s="276" t="str">
        <f t="shared" si="21"/>
        <v/>
      </c>
      <c r="R601" s="9"/>
      <c r="S601" s="9"/>
      <c r="U601" s="367"/>
      <c r="Y601" s="49"/>
      <c r="Z601" s="49"/>
      <c r="AA601" s="49"/>
      <c r="AS601" s="9"/>
      <c r="AT601" s="9"/>
      <c r="AU601" s="426"/>
      <c r="AW601" s="9"/>
      <c r="AX601" s="470"/>
      <c r="AY601" s="467"/>
      <c r="BG601" s="373"/>
      <c r="BH601" s="373"/>
      <c r="BI601" s="9"/>
      <c r="BJ601" s="9"/>
      <c r="CJ601"/>
      <c r="CK601"/>
    </row>
    <row r="602" spans="1:89">
      <c r="A602" s="9">
        <v>1005</v>
      </c>
      <c r="B602" s="9">
        <v>4.5281079999999996</v>
      </c>
      <c r="C602" s="9">
        <v>202</v>
      </c>
      <c r="D602" s="9">
        <v>4.4000000000000004</v>
      </c>
      <c r="E602" s="9">
        <v>0.8</v>
      </c>
      <c r="F602" s="9">
        <v>384.81</v>
      </c>
      <c r="G602" s="9">
        <v>0</v>
      </c>
      <c r="H602" s="9">
        <v>0</v>
      </c>
      <c r="I602" s="9">
        <v>5.3</v>
      </c>
      <c r="J602" s="9">
        <v>81</v>
      </c>
      <c r="K602" s="158">
        <v>0.41180555555555598</v>
      </c>
      <c r="L602" s="9"/>
      <c r="M602" s="9"/>
      <c r="N602" s="9"/>
      <c r="O602" s="9"/>
      <c r="P602" s="278" t="str">
        <f t="shared" si="22"/>
        <v/>
      </c>
      <c r="Q602" s="276" t="str">
        <f t="shared" si="21"/>
        <v/>
      </c>
      <c r="R602" s="9"/>
      <c r="S602" s="9"/>
      <c r="U602" s="367"/>
      <c r="Y602" s="49"/>
      <c r="Z602" s="49"/>
      <c r="AA602" s="49"/>
      <c r="AS602" s="9"/>
      <c r="AT602" s="9"/>
      <c r="AU602" s="426"/>
      <c r="AW602" s="9"/>
      <c r="AX602" s="470"/>
      <c r="AY602" s="467"/>
      <c r="BG602" s="373"/>
      <c r="BH602" s="373"/>
      <c r="BI602" s="9"/>
      <c r="BJ602" s="9"/>
      <c r="CJ602"/>
      <c r="CK602"/>
    </row>
    <row r="603" spans="1:89">
      <c r="A603" s="9">
        <v>1005</v>
      </c>
      <c r="B603" s="9">
        <v>5.3</v>
      </c>
      <c r="C603" s="9">
        <v>202</v>
      </c>
      <c r="D603" s="9">
        <v>0</v>
      </c>
      <c r="E603" s="9">
        <v>1.2</v>
      </c>
      <c r="F603" s="9">
        <v>384.81</v>
      </c>
      <c r="G603" s="9">
        <v>0</v>
      </c>
      <c r="H603" s="9">
        <v>0</v>
      </c>
      <c r="I603" s="9">
        <v>5.3</v>
      </c>
      <c r="J603" s="9">
        <v>81</v>
      </c>
      <c r="K603" s="158">
        <v>0.41249999999999998</v>
      </c>
      <c r="L603" s="9"/>
      <c r="M603" s="9"/>
      <c r="N603" s="9"/>
      <c r="O603" s="9"/>
      <c r="P603" s="278">
        <f t="shared" si="22"/>
        <v>60</v>
      </c>
      <c r="Q603" s="276" t="str">
        <f t="shared" si="21"/>
        <v/>
      </c>
      <c r="R603" s="9"/>
      <c r="S603" s="9"/>
      <c r="U603" s="367"/>
      <c r="Y603" s="49"/>
      <c r="Z603" s="49"/>
      <c r="AA603" s="49"/>
      <c r="AS603" s="9"/>
      <c r="AT603" s="9"/>
      <c r="AU603" s="426"/>
      <c r="AW603" s="9"/>
      <c r="AX603" s="470"/>
      <c r="AY603" s="467"/>
      <c r="BG603" s="373"/>
      <c r="BH603" s="373"/>
      <c r="BI603" s="9"/>
      <c r="BJ603" s="9"/>
      <c r="CJ603"/>
      <c r="CK603"/>
    </row>
    <row r="604" spans="1:89">
      <c r="A604" s="9">
        <v>1005</v>
      </c>
      <c r="B604" s="9">
        <v>5.4</v>
      </c>
      <c r="C604" s="9">
        <v>202</v>
      </c>
      <c r="D604" s="9">
        <v>0</v>
      </c>
      <c r="E604" s="9">
        <v>0.4</v>
      </c>
      <c r="F604" s="9">
        <v>384.81</v>
      </c>
      <c r="G604" s="9">
        <v>0</v>
      </c>
      <c r="H604" s="9">
        <v>0</v>
      </c>
      <c r="I604" s="9">
        <v>5.4</v>
      </c>
      <c r="J604" s="9">
        <v>81</v>
      </c>
      <c r="K604" s="158">
        <v>0.41319444444444398</v>
      </c>
      <c r="L604" s="9"/>
      <c r="M604" s="9"/>
      <c r="N604" s="9"/>
      <c r="O604" s="9"/>
      <c r="P604" s="278">
        <f t="shared" si="22"/>
        <v>60</v>
      </c>
      <c r="Q604" s="276" t="str">
        <f t="shared" si="21"/>
        <v/>
      </c>
      <c r="R604" s="9"/>
      <c r="S604" s="9"/>
      <c r="U604" s="367"/>
      <c r="Y604" s="49"/>
      <c r="Z604" s="49"/>
      <c r="AA604" s="49"/>
      <c r="AS604" s="9"/>
      <c r="AT604" s="9"/>
      <c r="AU604" s="426"/>
      <c r="AW604" s="9"/>
      <c r="AX604" s="470"/>
      <c r="AY604" s="467"/>
      <c r="BG604" s="373"/>
      <c r="BH604" s="373"/>
      <c r="BI604" s="9"/>
      <c r="BJ604" s="9"/>
      <c r="CJ604"/>
      <c r="CK604"/>
    </row>
    <row r="605" spans="1:89">
      <c r="A605" s="9">
        <v>1005</v>
      </c>
      <c r="B605" s="9">
        <v>5.4</v>
      </c>
      <c r="C605" s="9">
        <v>247</v>
      </c>
      <c r="D605" s="9">
        <v>0</v>
      </c>
      <c r="E605" s="9">
        <v>1.2</v>
      </c>
      <c r="F605" s="9">
        <v>384.81</v>
      </c>
      <c r="G605" s="9">
        <v>0</v>
      </c>
      <c r="H605" s="9">
        <v>0</v>
      </c>
      <c r="I605" s="9">
        <v>5.4</v>
      </c>
      <c r="J605" s="9">
        <v>81</v>
      </c>
      <c r="K605" s="158">
        <v>0.41388888888888897</v>
      </c>
      <c r="L605" s="9"/>
      <c r="M605" s="9"/>
      <c r="N605" s="9"/>
      <c r="O605" s="9"/>
      <c r="P605" s="278">
        <f t="shared" si="22"/>
        <v>60</v>
      </c>
      <c r="Q605" s="276" t="str">
        <f t="shared" si="21"/>
        <v/>
      </c>
      <c r="R605" s="9"/>
      <c r="S605" s="9"/>
      <c r="U605" s="367"/>
      <c r="Y605" s="49"/>
      <c r="Z605" s="49"/>
      <c r="AA605" s="49"/>
      <c r="AS605" s="9"/>
      <c r="AT605" s="9"/>
      <c r="AU605" s="426"/>
      <c r="AW605" s="9"/>
      <c r="AX605" s="470"/>
      <c r="AY605" s="467"/>
      <c r="BG605" s="373"/>
      <c r="BH605" s="373"/>
      <c r="BI605" s="9"/>
      <c r="BJ605" s="9"/>
      <c r="CJ605"/>
      <c r="CK605"/>
    </row>
    <row r="606" spans="1:89">
      <c r="A606" s="9">
        <v>1005</v>
      </c>
      <c r="B606" s="9">
        <v>5.1599000000000004</v>
      </c>
      <c r="C606" s="9">
        <v>247</v>
      </c>
      <c r="D606" s="9">
        <v>2</v>
      </c>
      <c r="E606" s="9">
        <v>0.4</v>
      </c>
      <c r="F606" s="9">
        <v>384.81</v>
      </c>
      <c r="G606" s="9">
        <v>0</v>
      </c>
      <c r="H606" s="9">
        <v>0</v>
      </c>
      <c r="I606" s="9">
        <v>5.5</v>
      </c>
      <c r="J606" s="9">
        <v>81</v>
      </c>
      <c r="K606" s="158">
        <v>0.41458333333333303</v>
      </c>
      <c r="L606" s="9"/>
      <c r="M606" s="9"/>
      <c r="N606" s="9"/>
      <c r="O606" s="9"/>
      <c r="P606" s="278" t="str">
        <f t="shared" si="22"/>
        <v/>
      </c>
      <c r="Q606" s="276" t="str">
        <f t="shared" si="21"/>
        <v/>
      </c>
      <c r="R606" s="9"/>
      <c r="S606" s="9"/>
      <c r="U606" s="367"/>
      <c r="AS606" s="9"/>
      <c r="AT606" s="9"/>
      <c r="AU606" s="426"/>
      <c r="AW606" s="9"/>
      <c r="AX606" s="470"/>
      <c r="AY606" s="467"/>
      <c r="BG606" s="373"/>
      <c r="BH606" s="373"/>
      <c r="BI606" s="9"/>
      <c r="BJ606" s="9"/>
      <c r="CJ606"/>
      <c r="CK606"/>
    </row>
    <row r="607" spans="1:89">
      <c r="A607" s="9">
        <v>1005</v>
      </c>
      <c r="B607" s="9">
        <v>5.5</v>
      </c>
      <c r="C607" s="9">
        <v>247</v>
      </c>
      <c r="D607" s="9">
        <v>0</v>
      </c>
      <c r="E607" s="9">
        <v>0</v>
      </c>
      <c r="F607" s="9">
        <v>384.81</v>
      </c>
      <c r="G607" s="9">
        <v>0</v>
      </c>
      <c r="H607" s="9">
        <v>0</v>
      </c>
      <c r="I607" s="9">
        <v>5.5</v>
      </c>
      <c r="J607" s="9">
        <v>81</v>
      </c>
      <c r="K607" s="158">
        <v>0.41527777777777802</v>
      </c>
      <c r="L607" s="9"/>
      <c r="M607" s="9"/>
      <c r="N607" s="9"/>
      <c r="O607" s="9"/>
      <c r="P607" s="278">
        <f t="shared" si="22"/>
        <v>60</v>
      </c>
      <c r="Q607" s="276" t="str">
        <f t="shared" si="21"/>
        <v/>
      </c>
      <c r="R607" s="9"/>
      <c r="S607" s="9"/>
      <c r="U607" s="367"/>
      <c r="AS607" s="9"/>
      <c r="AT607" s="9"/>
      <c r="AU607" s="426"/>
      <c r="AW607" s="9"/>
      <c r="AX607" s="470"/>
      <c r="AY607" s="467"/>
      <c r="BG607" s="373"/>
      <c r="BH607" s="373"/>
      <c r="BI607" s="9"/>
      <c r="BJ607" s="9"/>
      <c r="CJ607"/>
      <c r="CK607"/>
    </row>
    <row r="608" spans="1:89">
      <c r="A608" s="9">
        <v>1005</v>
      </c>
      <c r="B608" s="9">
        <v>5.5</v>
      </c>
      <c r="C608" s="9">
        <v>247</v>
      </c>
      <c r="D608" s="9">
        <v>0</v>
      </c>
      <c r="E608" s="9">
        <v>0</v>
      </c>
      <c r="F608" s="9">
        <v>384.81</v>
      </c>
      <c r="G608" s="9">
        <v>0</v>
      </c>
      <c r="H608" s="9">
        <v>0</v>
      </c>
      <c r="I608" s="9">
        <v>5.5</v>
      </c>
      <c r="J608" s="9">
        <v>81</v>
      </c>
      <c r="K608" s="158">
        <v>0.41597222222222202</v>
      </c>
      <c r="L608" s="9"/>
      <c r="M608" s="9"/>
      <c r="N608" s="9"/>
      <c r="O608" s="9"/>
      <c r="P608" s="278">
        <f t="shared" si="22"/>
        <v>60</v>
      </c>
      <c r="Q608" s="276" t="str">
        <f t="shared" si="21"/>
        <v/>
      </c>
      <c r="R608" s="9"/>
      <c r="S608" s="9"/>
      <c r="U608" s="367"/>
      <c r="AS608" s="9"/>
      <c r="AT608" s="9"/>
      <c r="AU608" s="426"/>
      <c r="AW608" s="9"/>
      <c r="AX608" s="470"/>
      <c r="AY608" s="467"/>
      <c r="BG608" s="373"/>
      <c r="BH608" s="373"/>
      <c r="BI608" s="9"/>
      <c r="BJ608" s="9"/>
      <c r="CJ608"/>
      <c r="CK608"/>
    </row>
    <row r="609" spans="1:89">
      <c r="A609" s="9">
        <v>1005</v>
      </c>
      <c r="B609" s="9">
        <v>5.6</v>
      </c>
      <c r="C609" s="9">
        <v>247</v>
      </c>
      <c r="D609" s="9">
        <v>0</v>
      </c>
      <c r="E609" s="9">
        <v>0</v>
      </c>
      <c r="F609" s="9">
        <v>384.81</v>
      </c>
      <c r="G609" s="9">
        <v>0</v>
      </c>
      <c r="H609" s="9">
        <v>0</v>
      </c>
      <c r="I609" s="9">
        <v>5.6</v>
      </c>
      <c r="J609" s="9">
        <v>81</v>
      </c>
      <c r="K609" s="158">
        <v>0.41666666666666702</v>
      </c>
      <c r="L609" s="9"/>
      <c r="M609" s="9"/>
      <c r="N609" s="9"/>
      <c r="O609" s="9"/>
      <c r="P609" s="278">
        <f t="shared" si="22"/>
        <v>60</v>
      </c>
      <c r="Q609" s="276" t="str">
        <f t="shared" si="21"/>
        <v/>
      </c>
      <c r="R609" s="9"/>
      <c r="S609" s="9"/>
      <c r="U609" s="367"/>
      <c r="AS609" s="9"/>
      <c r="AT609" s="9"/>
      <c r="AU609" s="426"/>
      <c r="AW609" s="9"/>
      <c r="AX609" s="470"/>
      <c r="AY609" s="467"/>
      <c r="BG609" s="373"/>
      <c r="BH609" s="373"/>
      <c r="BI609" s="9"/>
      <c r="BJ609" s="9"/>
      <c r="CJ609"/>
      <c r="CK609"/>
    </row>
    <row r="610" spans="1:89">
      <c r="A610" s="9">
        <v>1005</v>
      </c>
      <c r="B610" s="9">
        <v>5.131392</v>
      </c>
      <c r="C610" s="9">
        <v>247</v>
      </c>
      <c r="D610" s="9">
        <v>2.8</v>
      </c>
      <c r="E610" s="9">
        <v>0.4</v>
      </c>
      <c r="F610" s="9">
        <v>384.81</v>
      </c>
      <c r="G610" s="9">
        <v>0</v>
      </c>
      <c r="H610" s="9">
        <v>0</v>
      </c>
      <c r="I610" s="9">
        <v>5.6</v>
      </c>
      <c r="J610" s="9">
        <v>81</v>
      </c>
      <c r="K610" s="158">
        <v>0.41736111111111102</v>
      </c>
      <c r="L610" s="9"/>
      <c r="M610" s="9"/>
      <c r="N610" s="9"/>
      <c r="O610" s="9"/>
      <c r="P610" s="278" t="str">
        <f t="shared" si="22"/>
        <v/>
      </c>
      <c r="Q610" s="276" t="str">
        <f t="shared" si="21"/>
        <v/>
      </c>
      <c r="R610" s="9"/>
      <c r="S610" s="9"/>
      <c r="U610" s="367"/>
      <c r="AS610" s="9"/>
      <c r="AT610" s="9"/>
      <c r="AU610" s="426"/>
      <c r="AW610" s="9"/>
      <c r="AX610" s="470"/>
      <c r="AY610" s="467"/>
      <c r="BG610" s="373"/>
      <c r="BH610" s="373"/>
      <c r="BI610" s="9"/>
      <c r="BJ610" s="9"/>
      <c r="CJ610"/>
      <c r="CK610"/>
    </row>
    <row r="611" spans="1:89">
      <c r="A611" s="9">
        <v>1005</v>
      </c>
      <c r="B611" s="9">
        <v>5.0644479999999996</v>
      </c>
      <c r="C611" s="9">
        <v>247</v>
      </c>
      <c r="D611" s="9">
        <v>3.2</v>
      </c>
      <c r="E611" s="9">
        <v>2.4</v>
      </c>
      <c r="F611" s="9">
        <v>384.81</v>
      </c>
      <c r="G611" s="9">
        <v>0</v>
      </c>
      <c r="H611" s="9">
        <v>0</v>
      </c>
      <c r="I611" s="9">
        <v>5.6</v>
      </c>
      <c r="J611" s="9">
        <v>81</v>
      </c>
      <c r="K611" s="158">
        <v>0.41805555555555601</v>
      </c>
      <c r="L611" s="9"/>
      <c r="M611" s="9"/>
      <c r="N611" s="9"/>
      <c r="O611" s="9"/>
      <c r="P611" s="278" t="str">
        <f t="shared" si="22"/>
        <v/>
      </c>
      <c r="Q611" s="276" t="str">
        <f t="shared" si="21"/>
        <v/>
      </c>
      <c r="R611" s="9"/>
      <c r="S611" s="9"/>
      <c r="U611" s="367"/>
      <c r="AS611" s="9"/>
      <c r="AT611" s="9"/>
      <c r="AU611" s="426"/>
      <c r="AW611" s="9"/>
      <c r="AX611" s="470"/>
      <c r="AY611" s="467"/>
      <c r="BG611" s="373"/>
      <c r="BH611" s="373"/>
      <c r="BI611" s="9"/>
      <c r="BJ611" s="9"/>
      <c r="CJ611"/>
      <c r="CK611"/>
    </row>
    <row r="612" spans="1:89">
      <c r="A612" s="9">
        <v>1005</v>
      </c>
      <c r="B612" s="9">
        <v>5.7</v>
      </c>
      <c r="C612" s="9">
        <v>247</v>
      </c>
      <c r="D612" s="9">
        <v>0</v>
      </c>
      <c r="E612" s="9">
        <v>0</v>
      </c>
      <c r="F612" s="9">
        <v>384.81</v>
      </c>
      <c r="G612" s="9">
        <v>0</v>
      </c>
      <c r="H612" s="9">
        <v>0</v>
      </c>
      <c r="I612" s="9">
        <v>5.7</v>
      </c>
      <c r="J612" s="9">
        <v>81</v>
      </c>
      <c r="K612" s="158">
        <v>0.41875000000000001</v>
      </c>
      <c r="L612" s="9"/>
      <c r="M612" s="9"/>
      <c r="N612" s="9"/>
      <c r="O612" s="9"/>
      <c r="P612" s="278">
        <f t="shared" si="22"/>
        <v>60</v>
      </c>
      <c r="Q612" s="276" t="str">
        <f t="shared" si="21"/>
        <v/>
      </c>
      <c r="R612" s="9"/>
      <c r="S612" s="9"/>
      <c r="U612" s="367"/>
      <c r="AS612" s="9"/>
      <c r="AT612" s="9"/>
      <c r="AU612" s="426"/>
      <c r="AV612" s="201"/>
      <c r="AW612" s="9"/>
      <c r="AX612" s="470"/>
      <c r="AY612" s="468"/>
      <c r="AZ612" s="201"/>
      <c r="BA612" s="201"/>
      <c r="BD612" s="201"/>
      <c r="BG612" s="373"/>
      <c r="BH612" s="373"/>
      <c r="BI612" s="9"/>
      <c r="BJ612" s="9"/>
      <c r="BM612" s="201"/>
      <c r="BN612" s="201"/>
      <c r="BO612" s="201"/>
      <c r="BP612" s="201"/>
      <c r="CJ612"/>
      <c r="CK612"/>
    </row>
    <row r="613" spans="1:89" s="49" customFormat="1">
      <c r="A613" s="9">
        <v>1005</v>
      </c>
      <c r="B613" s="9">
        <v>5.7</v>
      </c>
      <c r="C613" s="9">
        <v>247</v>
      </c>
      <c r="D613" s="9">
        <v>0</v>
      </c>
      <c r="E613" s="9">
        <v>0</v>
      </c>
      <c r="F613" s="9">
        <v>384.81</v>
      </c>
      <c r="G613" s="9">
        <v>0</v>
      </c>
      <c r="H613" s="9">
        <v>0</v>
      </c>
      <c r="I613" s="9">
        <v>5.7</v>
      </c>
      <c r="J613" s="9">
        <v>81</v>
      </c>
      <c r="K613" s="158">
        <v>0.41944444444444401</v>
      </c>
      <c r="L613" s="9"/>
      <c r="M613" s="9"/>
      <c r="N613" s="9"/>
      <c r="O613" s="9"/>
      <c r="P613" s="278">
        <f t="shared" si="22"/>
        <v>60</v>
      </c>
      <c r="Q613" s="276" t="str">
        <f t="shared" si="21"/>
        <v/>
      </c>
      <c r="R613" s="9"/>
      <c r="U613" s="367"/>
      <c r="Y613"/>
      <c r="Z613"/>
      <c r="AA613"/>
      <c r="AS613" s="201"/>
      <c r="AT613" s="201"/>
      <c r="AU613" s="426"/>
      <c r="AV613" s="201"/>
      <c r="AW613" s="9"/>
      <c r="AX613" s="470"/>
      <c r="AY613" s="468"/>
      <c r="AZ613" s="201"/>
      <c r="BA613" s="201"/>
      <c r="BB613" s="9"/>
      <c r="BC613" s="9"/>
      <c r="BD613" s="201"/>
      <c r="BE613" s="9"/>
      <c r="BF613" s="9"/>
      <c r="BG613" s="373"/>
      <c r="BH613" s="373"/>
      <c r="BI613" s="9"/>
      <c r="BJ613" s="9"/>
      <c r="BK613" s="9"/>
      <c r="BL613" s="9"/>
      <c r="BM613" s="201"/>
      <c r="BN613" s="201"/>
      <c r="BO613" s="201"/>
      <c r="BP613" s="201"/>
      <c r="BQ613" s="9"/>
      <c r="BR613" s="9"/>
      <c r="BS613" s="201"/>
      <c r="BT613" s="201"/>
      <c r="BU613" s="201"/>
      <c r="BV613" s="201"/>
      <c r="BW613" s="201"/>
      <c r="BX613" s="201"/>
      <c r="BY613" s="201"/>
      <c r="BZ613" s="201"/>
      <c r="CA613" s="201"/>
      <c r="CB613" s="201"/>
      <c r="CC613" s="201"/>
      <c r="CD613" s="201"/>
      <c r="CE613" s="201"/>
      <c r="CF613" s="201"/>
      <c r="CG613" s="201"/>
      <c r="CH613" s="201"/>
      <c r="CI613" s="9"/>
    </row>
    <row r="614" spans="1:89" s="49" customFormat="1">
      <c r="A614" s="9">
        <v>1005</v>
      </c>
      <c r="B614" s="9">
        <v>4.9754519999999998</v>
      </c>
      <c r="C614" s="9">
        <v>247</v>
      </c>
      <c r="D614" s="9">
        <v>4.4000000000000004</v>
      </c>
      <c r="E614" s="9">
        <v>1.6</v>
      </c>
      <c r="F614" s="9">
        <v>384.81</v>
      </c>
      <c r="G614" s="9">
        <v>0</v>
      </c>
      <c r="H614" s="9">
        <v>0</v>
      </c>
      <c r="I614" s="9">
        <v>5.7</v>
      </c>
      <c r="J614" s="9">
        <v>81</v>
      </c>
      <c r="K614" s="158">
        <v>0.42013888888888901</v>
      </c>
      <c r="L614" s="9"/>
      <c r="M614" s="9"/>
      <c r="N614" s="9"/>
      <c r="O614" s="9"/>
      <c r="P614" s="278" t="str">
        <f t="shared" si="22"/>
        <v/>
      </c>
      <c r="Q614" s="276" t="str">
        <f t="shared" si="21"/>
        <v/>
      </c>
      <c r="R614" s="9"/>
      <c r="U614" s="367"/>
      <c r="Y614"/>
      <c r="Z614"/>
      <c r="AA614"/>
      <c r="AS614" s="201"/>
      <c r="AT614" s="201"/>
      <c r="AU614" s="426"/>
      <c r="AV614" s="201"/>
      <c r="AW614" s="9"/>
      <c r="AX614" s="470"/>
      <c r="AY614" s="468"/>
      <c r="AZ614" s="201"/>
      <c r="BA614" s="201"/>
      <c r="BB614" s="9"/>
      <c r="BC614" s="9"/>
      <c r="BD614" s="201"/>
      <c r="BE614" s="9"/>
      <c r="BF614" s="9"/>
      <c r="BG614" s="373"/>
      <c r="BH614" s="373"/>
      <c r="BI614" s="9"/>
      <c r="BJ614" s="9"/>
      <c r="BK614" s="9"/>
      <c r="BL614" s="9"/>
      <c r="BM614" s="201"/>
      <c r="BN614" s="201"/>
      <c r="BO614" s="201"/>
      <c r="BP614" s="201"/>
      <c r="BQ614" s="9"/>
      <c r="BR614" s="9"/>
      <c r="BS614" s="201"/>
      <c r="BT614" s="201"/>
      <c r="BU614" s="201"/>
      <c r="BV614" s="201"/>
      <c r="BW614" s="201"/>
      <c r="BX614" s="201"/>
      <c r="BY614" s="201"/>
      <c r="BZ614" s="201"/>
      <c r="CA614" s="201"/>
      <c r="CB614" s="201"/>
      <c r="CC614" s="201"/>
      <c r="CD614" s="201"/>
      <c r="CE614" s="201"/>
      <c r="CF614" s="201"/>
      <c r="CG614" s="201"/>
      <c r="CH614" s="201"/>
      <c r="CI614" s="9"/>
    </row>
    <row r="615" spans="1:89" s="49" customFormat="1">
      <c r="A615" s="9">
        <v>1005</v>
      </c>
      <c r="B615" s="9">
        <v>5.8</v>
      </c>
      <c r="C615" s="9">
        <v>247</v>
      </c>
      <c r="D615" s="9">
        <v>0</v>
      </c>
      <c r="E615" s="9">
        <v>1.2</v>
      </c>
      <c r="F615" s="9">
        <v>384.81</v>
      </c>
      <c r="G615" s="9">
        <v>0</v>
      </c>
      <c r="H615" s="9">
        <v>0</v>
      </c>
      <c r="I615" s="9">
        <v>5.8</v>
      </c>
      <c r="J615" s="9">
        <v>81</v>
      </c>
      <c r="K615" s="158">
        <v>0.420833333333333</v>
      </c>
      <c r="L615" s="9"/>
      <c r="M615" s="9"/>
      <c r="N615" s="9"/>
      <c r="O615" s="9"/>
      <c r="P615" s="278">
        <f t="shared" si="22"/>
        <v>60</v>
      </c>
      <c r="Q615" s="276" t="str">
        <f t="shared" si="21"/>
        <v/>
      </c>
      <c r="R615" s="9"/>
      <c r="U615" s="367"/>
      <c r="Y615"/>
      <c r="Z615"/>
      <c r="AA615"/>
      <c r="AS615" s="201"/>
      <c r="AT615" s="201"/>
      <c r="AU615" s="426"/>
      <c r="AV615" s="201"/>
      <c r="AW615" s="9"/>
      <c r="AX615" s="470"/>
      <c r="AY615" s="468"/>
      <c r="AZ615" s="201"/>
      <c r="BA615" s="201"/>
      <c r="BB615" s="9"/>
      <c r="BC615" s="9"/>
      <c r="BD615" s="201"/>
      <c r="BE615" s="9"/>
      <c r="BF615" s="9"/>
      <c r="BG615" s="373"/>
      <c r="BH615" s="373"/>
      <c r="BI615" s="9"/>
      <c r="BJ615" s="9"/>
      <c r="BK615" s="9"/>
      <c r="BL615" s="9"/>
      <c r="BM615" s="201"/>
      <c r="BN615" s="201"/>
      <c r="BO615" s="201"/>
      <c r="BP615" s="201"/>
      <c r="BQ615" s="9"/>
      <c r="BR615" s="9"/>
      <c r="BS615" s="201"/>
      <c r="BT615" s="201"/>
      <c r="BU615" s="201"/>
      <c r="BV615" s="201"/>
      <c r="BW615" s="201"/>
      <c r="BX615" s="201"/>
      <c r="BY615" s="201"/>
      <c r="BZ615" s="201"/>
      <c r="CA615" s="201"/>
      <c r="CB615" s="201"/>
      <c r="CC615" s="201"/>
      <c r="CD615" s="201"/>
      <c r="CE615" s="201"/>
      <c r="CF615" s="201"/>
      <c r="CG615" s="201"/>
      <c r="CH615" s="201"/>
      <c r="CI615" s="9"/>
    </row>
    <row r="616" spans="1:89" s="49" customFormat="1">
      <c r="A616" s="9">
        <v>1005</v>
      </c>
      <c r="B616" s="9">
        <v>4.9965411590041278</v>
      </c>
      <c r="C616" s="9">
        <v>225</v>
      </c>
      <c r="D616" s="9">
        <v>5.2</v>
      </c>
      <c r="E616" s="9">
        <v>2</v>
      </c>
      <c r="F616" s="9">
        <v>384.81</v>
      </c>
      <c r="G616" s="9">
        <v>0</v>
      </c>
      <c r="H616" s="9">
        <v>0</v>
      </c>
      <c r="I616" s="9">
        <v>5.8</v>
      </c>
      <c r="J616" s="9">
        <v>81</v>
      </c>
      <c r="K616" s="158">
        <v>0.421527777777778</v>
      </c>
      <c r="L616" s="9"/>
      <c r="M616" s="9"/>
      <c r="N616" s="9"/>
      <c r="O616" s="9"/>
      <c r="P616" s="278" t="str">
        <f t="shared" si="22"/>
        <v/>
      </c>
      <c r="Q616" s="276" t="str">
        <f t="shared" si="21"/>
        <v/>
      </c>
      <c r="R616" s="9"/>
      <c r="U616" s="367"/>
      <c r="Y616"/>
      <c r="Z616"/>
      <c r="AA616"/>
      <c r="AS616" s="201"/>
      <c r="AT616" s="201"/>
      <c r="AU616" s="426"/>
      <c r="AV616" s="201"/>
      <c r="AW616" s="9"/>
      <c r="AX616" s="470"/>
      <c r="AY616" s="468"/>
      <c r="AZ616" s="201"/>
      <c r="BA616" s="201"/>
      <c r="BB616" s="9"/>
      <c r="BC616" s="9"/>
      <c r="BD616" s="201"/>
      <c r="BE616" s="9"/>
      <c r="BF616" s="9"/>
      <c r="BG616" s="373"/>
      <c r="BH616" s="373"/>
      <c r="BI616" s="9"/>
      <c r="BJ616" s="9"/>
      <c r="BK616" s="9"/>
      <c r="BL616" s="9"/>
      <c r="BM616" s="201"/>
      <c r="BN616" s="201"/>
      <c r="BO616" s="201"/>
      <c r="BP616" s="201"/>
      <c r="BQ616" s="9"/>
      <c r="BR616" s="9"/>
      <c r="BS616" s="201"/>
      <c r="BT616" s="201"/>
      <c r="BU616" s="201"/>
      <c r="BV616" s="201"/>
      <c r="BW616" s="201"/>
      <c r="BX616" s="201"/>
      <c r="BY616" s="201"/>
      <c r="BZ616" s="201"/>
      <c r="CA616" s="201"/>
      <c r="CB616" s="201"/>
      <c r="CC616" s="201"/>
      <c r="CD616" s="201"/>
      <c r="CE616" s="201"/>
      <c r="CF616" s="201"/>
      <c r="CG616" s="201"/>
      <c r="CH616" s="201"/>
      <c r="CI616" s="9"/>
    </row>
    <row r="617" spans="1:89" s="49" customFormat="1">
      <c r="A617" s="9">
        <v>1005</v>
      </c>
      <c r="B617" s="9">
        <v>5.4760399999999994</v>
      </c>
      <c r="C617" s="9">
        <v>202</v>
      </c>
      <c r="D617" s="9">
        <v>2</v>
      </c>
      <c r="E617" s="9">
        <v>1.6</v>
      </c>
      <c r="F617" s="9">
        <v>384.81</v>
      </c>
      <c r="G617" s="9">
        <v>0</v>
      </c>
      <c r="H617" s="9">
        <v>0</v>
      </c>
      <c r="I617" s="9">
        <v>5.8</v>
      </c>
      <c r="J617" s="9">
        <v>81</v>
      </c>
      <c r="K617" s="158">
        <v>0.422222222222222</v>
      </c>
      <c r="L617" s="9"/>
      <c r="M617" s="9"/>
      <c r="N617" s="9"/>
      <c r="O617" s="9"/>
      <c r="P617" s="278" t="str">
        <f t="shared" si="22"/>
        <v/>
      </c>
      <c r="Q617" s="276" t="str">
        <f t="shared" si="21"/>
        <v/>
      </c>
      <c r="R617" s="9"/>
      <c r="U617" s="367"/>
      <c r="Y617"/>
      <c r="Z617"/>
      <c r="AA617"/>
      <c r="AS617" s="201"/>
      <c r="AT617" s="201"/>
      <c r="AU617" s="426"/>
      <c r="AV617" s="201"/>
      <c r="AW617" s="9"/>
      <c r="AX617" s="470"/>
      <c r="AY617" s="468"/>
      <c r="AZ617" s="201"/>
      <c r="BA617" s="201"/>
      <c r="BB617" s="9"/>
      <c r="BC617" s="9"/>
      <c r="BD617" s="201"/>
      <c r="BE617" s="9"/>
      <c r="BF617" s="9"/>
      <c r="BG617" s="373"/>
      <c r="BH617" s="373"/>
      <c r="BI617" s="9"/>
      <c r="BJ617" s="9"/>
      <c r="BK617" s="9"/>
      <c r="BL617" s="9"/>
      <c r="BM617" s="201"/>
      <c r="BN617" s="201"/>
      <c r="BO617" s="201"/>
      <c r="BP617" s="201"/>
      <c r="BQ617" s="9"/>
      <c r="BR617" s="9"/>
      <c r="BS617" s="201"/>
      <c r="BT617" s="201"/>
      <c r="BU617" s="201"/>
      <c r="BV617" s="201"/>
      <c r="BW617" s="201"/>
      <c r="BX617" s="201"/>
      <c r="BY617" s="201"/>
      <c r="BZ617" s="201"/>
      <c r="CA617" s="201"/>
      <c r="CB617" s="201"/>
      <c r="CC617" s="201"/>
      <c r="CD617" s="201"/>
      <c r="CE617" s="201"/>
      <c r="CF617" s="201"/>
      <c r="CG617" s="201"/>
      <c r="CH617" s="201"/>
      <c r="CI617" s="9"/>
    </row>
    <row r="618" spans="1:89" s="49" customFormat="1">
      <c r="A618" s="9">
        <v>1005</v>
      </c>
      <c r="B618" s="9">
        <v>5.9</v>
      </c>
      <c r="C618" s="9">
        <v>202</v>
      </c>
      <c r="D618" s="9">
        <v>0</v>
      </c>
      <c r="E618" s="9">
        <v>0.4</v>
      </c>
      <c r="F618" s="9">
        <v>384.81</v>
      </c>
      <c r="G618" s="9">
        <v>0</v>
      </c>
      <c r="H618" s="9">
        <v>0</v>
      </c>
      <c r="I618" s="9">
        <v>5.9</v>
      </c>
      <c r="J618" s="9">
        <v>81</v>
      </c>
      <c r="K618" s="158">
        <v>0.422916666666667</v>
      </c>
      <c r="L618" s="9"/>
      <c r="M618" s="9"/>
      <c r="N618" s="9"/>
      <c r="O618" s="9"/>
      <c r="P618" s="278">
        <f t="shared" si="22"/>
        <v>60</v>
      </c>
      <c r="Q618" s="276" t="str">
        <f t="shared" si="21"/>
        <v/>
      </c>
      <c r="R618" s="9"/>
      <c r="U618" s="367"/>
      <c r="Y618"/>
      <c r="Z618"/>
      <c r="AA618"/>
      <c r="AS618" s="201"/>
      <c r="AT618" s="201"/>
      <c r="AU618" s="426"/>
      <c r="AV618" s="201"/>
      <c r="AW618" s="9"/>
      <c r="AX618" s="470"/>
      <c r="AY618" s="468"/>
      <c r="AZ618" s="201"/>
      <c r="BA618" s="201"/>
      <c r="BB618" s="9"/>
      <c r="BC618" s="9"/>
      <c r="BD618" s="201"/>
      <c r="BE618" s="9"/>
      <c r="BF618" s="9"/>
      <c r="BG618" s="373"/>
      <c r="BH618" s="373"/>
      <c r="BI618" s="9"/>
      <c r="BJ618" s="9"/>
      <c r="BK618" s="9"/>
      <c r="BL618" s="9"/>
      <c r="BM618" s="201"/>
      <c r="BN618" s="201"/>
      <c r="BO618" s="201"/>
      <c r="BP618" s="201"/>
      <c r="BQ618" s="9"/>
      <c r="BR618" s="9"/>
      <c r="BS618" s="201"/>
      <c r="BT618" s="201"/>
      <c r="BU618" s="201"/>
      <c r="BV618" s="201"/>
      <c r="BW618" s="201"/>
      <c r="BX618" s="201"/>
      <c r="BY618" s="201"/>
      <c r="BZ618" s="201"/>
      <c r="CA618" s="201"/>
      <c r="CB618" s="201"/>
      <c r="CC618" s="201"/>
      <c r="CD618" s="201"/>
      <c r="CE618" s="201"/>
      <c r="CF618" s="201"/>
      <c r="CG618" s="201"/>
      <c r="CH618" s="201"/>
      <c r="CI618" s="9"/>
    </row>
    <row r="619" spans="1:89" s="49" customFormat="1">
      <c r="A619" s="9">
        <v>1005</v>
      </c>
      <c r="B619" s="9">
        <v>5.1103094624831176</v>
      </c>
      <c r="C619" s="9">
        <v>202</v>
      </c>
      <c r="D619" s="9">
        <v>5.2</v>
      </c>
      <c r="E619" s="9">
        <v>0.4</v>
      </c>
      <c r="F619" s="9">
        <v>384.81</v>
      </c>
      <c r="G619" s="9">
        <v>0</v>
      </c>
      <c r="H619" s="9">
        <v>0</v>
      </c>
      <c r="I619" s="9">
        <v>5.9</v>
      </c>
      <c r="J619" s="9">
        <v>81</v>
      </c>
      <c r="K619" s="158">
        <v>0.42361111111111099</v>
      </c>
      <c r="L619" s="9"/>
      <c r="M619" s="9"/>
      <c r="N619" s="9"/>
      <c r="O619" s="9"/>
      <c r="P619" s="278" t="str">
        <f t="shared" si="22"/>
        <v/>
      </c>
      <c r="Q619" s="276" t="str">
        <f t="shared" si="21"/>
        <v/>
      </c>
      <c r="R619" s="9"/>
      <c r="U619" s="367"/>
      <c r="Y619"/>
      <c r="Z619"/>
      <c r="AA619"/>
      <c r="AS619" s="201"/>
      <c r="AT619" s="201"/>
      <c r="AU619" s="426"/>
      <c r="AV619" s="201"/>
      <c r="AW619" s="9"/>
      <c r="AX619" s="470"/>
      <c r="AY619" s="468"/>
      <c r="AZ619" s="201"/>
      <c r="BA619" s="201"/>
      <c r="BB619" s="9"/>
      <c r="BC619" s="9"/>
      <c r="BD619" s="201"/>
      <c r="BE619" s="9"/>
      <c r="BF619" s="9"/>
      <c r="BG619" s="373"/>
      <c r="BH619" s="373"/>
      <c r="BI619" s="9"/>
      <c r="BJ619" s="9"/>
      <c r="BK619" s="9"/>
      <c r="BL619" s="9"/>
      <c r="BM619" s="201"/>
      <c r="BN619" s="201"/>
      <c r="BO619" s="201"/>
      <c r="BP619" s="201"/>
      <c r="BQ619" s="9"/>
      <c r="BR619" s="9"/>
      <c r="BS619" s="201"/>
      <c r="BT619" s="201"/>
      <c r="BU619" s="201"/>
      <c r="BV619" s="201"/>
      <c r="BW619" s="201"/>
      <c r="BX619" s="201"/>
      <c r="BY619" s="201"/>
      <c r="BZ619" s="201"/>
      <c r="CA619" s="201"/>
      <c r="CB619" s="201"/>
      <c r="CC619" s="201"/>
      <c r="CD619" s="201"/>
      <c r="CE619" s="201"/>
      <c r="CF619" s="201"/>
      <c r="CG619" s="201"/>
      <c r="CH619" s="201"/>
      <c r="CI619" s="9"/>
    </row>
    <row r="620" spans="1:89" s="49" customFormat="1">
      <c r="A620" s="9">
        <v>1005</v>
      </c>
      <c r="B620" s="9">
        <v>5.9</v>
      </c>
      <c r="C620" s="9">
        <v>202</v>
      </c>
      <c r="D620" s="9">
        <v>0</v>
      </c>
      <c r="E620" s="9">
        <v>0.8</v>
      </c>
      <c r="F620" s="9">
        <v>384.81</v>
      </c>
      <c r="G620" s="9">
        <v>0</v>
      </c>
      <c r="H620" s="9">
        <v>0</v>
      </c>
      <c r="I620" s="9">
        <v>5.9</v>
      </c>
      <c r="J620" s="9">
        <v>81</v>
      </c>
      <c r="K620" s="158">
        <v>0.42430555555555599</v>
      </c>
      <c r="L620" s="9"/>
      <c r="M620" s="9"/>
      <c r="N620" s="9"/>
      <c r="O620" s="9"/>
      <c r="P620" s="278">
        <f t="shared" si="22"/>
        <v>60</v>
      </c>
      <c r="Q620" s="276" t="str">
        <f t="shared" si="21"/>
        <v/>
      </c>
      <c r="R620" s="9"/>
      <c r="U620" s="367"/>
      <c r="Y620"/>
      <c r="Z620"/>
      <c r="AA620"/>
      <c r="AS620" s="201"/>
      <c r="AT620" s="201"/>
      <c r="AU620" s="426"/>
      <c r="AV620" s="201"/>
      <c r="AW620" s="9"/>
      <c r="AX620" s="470"/>
      <c r="AY620" s="468"/>
      <c r="AZ620" s="201"/>
      <c r="BA620" s="201"/>
      <c r="BB620" s="9"/>
      <c r="BC620" s="9"/>
      <c r="BD620" s="201"/>
      <c r="BE620" s="9"/>
      <c r="BF620" s="9"/>
      <c r="BG620" s="373"/>
      <c r="BH620" s="373"/>
      <c r="BI620" s="9"/>
      <c r="BJ620" s="9"/>
      <c r="BK620" s="9"/>
      <c r="BL620" s="9"/>
      <c r="BM620" s="201"/>
      <c r="BN620" s="201"/>
      <c r="BO620" s="201"/>
      <c r="BP620" s="201"/>
      <c r="BQ620" s="9"/>
      <c r="BR620" s="9"/>
      <c r="BS620" s="201"/>
      <c r="BT620" s="201"/>
      <c r="BU620" s="201"/>
      <c r="BV620" s="201"/>
      <c r="BW620" s="201"/>
      <c r="BX620" s="201"/>
      <c r="BY620" s="201"/>
      <c r="BZ620" s="201"/>
      <c r="CA620" s="201"/>
      <c r="CB620" s="201"/>
      <c r="CC620" s="201"/>
      <c r="CD620" s="201"/>
      <c r="CE620" s="201"/>
      <c r="CF620" s="201"/>
      <c r="CG620" s="201"/>
      <c r="CH620" s="201"/>
      <c r="CI620" s="9"/>
    </row>
    <row r="621" spans="1:89" s="49" customFormat="1">
      <c r="A621" s="9">
        <v>1005</v>
      </c>
      <c r="B621" s="9">
        <v>6</v>
      </c>
      <c r="C621" s="9">
        <v>202</v>
      </c>
      <c r="D621" s="9">
        <v>0</v>
      </c>
      <c r="E621" s="9">
        <v>0</v>
      </c>
      <c r="F621" s="9">
        <v>384.81</v>
      </c>
      <c r="G621" s="9">
        <v>0</v>
      </c>
      <c r="H621" s="9">
        <v>0</v>
      </c>
      <c r="I621" s="9">
        <v>6</v>
      </c>
      <c r="J621" s="9">
        <v>81</v>
      </c>
      <c r="K621" s="158">
        <v>0.42499999999999999</v>
      </c>
      <c r="L621" s="9"/>
      <c r="M621" s="9"/>
      <c r="N621" s="9"/>
      <c r="O621" s="9"/>
      <c r="P621" s="278">
        <f t="shared" si="22"/>
        <v>60</v>
      </c>
      <c r="Q621" s="276" t="str">
        <f t="shared" si="21"/>
        <v/>
      </c>
      <c r="R621" s="9"/>
      <c r="U621" s="367"/>
      <c r="Y621"/>
      <c r="Z621"/>
      <c r="AA621"/>
      <c r="AS621" s="201"/>
      <c r="AT621" s="201"/>
      <c r="AU621" s="426"/>
      <c r="AV621" s="201"/>
      <c r="AW621" s="9"/>
      <c r="AX621" s="470"/>
      <c r="AY621" s="468"/>
      <c r="AZ621" s="201"/>
      <c r="BA621" s="201"/>
      <c r="BB621" s="9"/>
      <c r="BC621" s="9"/>
      <c r="BD621" s="201"/>
      <c r="BE621" s="9"/>
      <c r="BF621" s="9"/>
      <c r="BG621" s="373"/>
      <c r="BH621" s="373"/>
      <c r="BI621" s="9"/>
      <c r="BJ621" s="9"/>
      <c r="BK621" s="9"/>
      <c r="BL621" s="9"/>
      <c r="BM621" s="201"/>
      <c r="BN621" s="201"/>
      <c r="BO621" s="201"/>
      <c r="BP621" s="201"/>
      <c r="BQ621" s="9"/>
      <c r="BR621" s="9"/>
      <c r="BS621" s="201"/>
      <c r="BT621" s="201"/>
      <c r="BU621" s="201"/>
      <c r="BV621" s="201"/>
      <c r="BW621" s="201"/>
      <c r="BX621" s="201"/>
      <c r="BY621" s="201"/>
      <c r="BZ621" s="201"/>
      <c r="CA621" s="201"/>
      <c r="CB621" s="201"/>
      <c r="CC621" s="201"/>
      <c r="CD621" s="201"/>
      <c r="CE621" s="201"/>
      <c r="CF621" s="201"/>
      <c r="CG621" s="201"/>
      <c r="CH621" s="201"/>
      <c r="CI621" s="9"/>
    </row>
    <row r="622" spans="1:89" s="49" customFormat="1">
      <c r="A622" s="9">
        <v>1005</v>
      </c>
      <c r="B622" s="9">
        <v>6</v>
      </c>
      <c r="C622" s="9">
        <v>202</v>
      </c>
      <c r="D622" s="9">
        <v>0</v>
      </c>
      <c r="E622" s="9">
        <v>0</v>
      </c>
      <c r="F622" s="9">
        <v>384.81</v>
      </c>
      <c r="G622" s="9">
        <v>0</v>
      </c>
      <c r="H622" s="9">
        <v>0</v>
      </c>
      <c r="I622" s="9">
        <v>6</v>
      </c>
      <c r="J622" s="9">
        <v>81</v>
      </c>
      <c r="K622" s="158">
        <v>0.42569444444444399</v>
      </c>
      <c r="L622" s="9"/>
      <c r="M622" s="9"/>
      <c r="N622" s="9"/>
      <c r="O622" s="9"/>
      <c r="P622" s="278">
        <f t="shared" si="22"/>
        <v>60</v>
      </c>
      <c r="Q622" s="276" t="str">
        <f t="shared" si="21"/>
        <v/>
      </c>
      <c r="R622" s="9"/>
      <c r="U622" s="367"/>
      <c r="Y622"/>
      <c r="Z622"/>
      <c r="AA622"/>
      <c r="AS622" s="201"/>
      <c r="AT622" s="201"/>
      <c r="AU622" s="426"/>
      <c r="AV622" s="201"/>
      <c r="AW622" s="9"/>
      <c r="AX622" s="470"/>
      <c r="AY622" s="468"/>
      <c r="AZ622" s="201"/>
      <c r="BA622" s="201"/>
      <c r="BB622" s="9"/>
      <c r="BC622" s="9"/>
      <c r="BD622" s="201"/>
      <c r="BE622" s="9"/>
      <c r="BF622" s="9"/>
      <c r="BG622" s="373"/>
      <c r="BH622" s="373"/>
      <c r="BI622" s="9"/>
      <c r="BJ622" s="9"/>
      <c r="BK622" s="9"/>
      <c r="BL622" s="9"/>
      <c r="BM622" s="201"/>
      <c r="BN622" s="201"/>
      <c r="BO622" s="201"/>
      <c r="BP622" s="201"/>
      <c r="BQ622" s="9"/>
      <c r="BR622" s="9"/>
      <c r="BS622" s="201"/>
      <c r="BT622" s="201"/>
      <c r="BU622" s="201"/>
      <c r="BV622" s="201"/>
      <c r="BW622" s="201"/>
      <c r="BX622" s="201"/>
      <c r="BY622" s="201"/>
      <c r="BZ622" s="201"/>
      <c r="CA622" s="201"/>
      <c r="CB622" s="201"/>
      <c r="CC622" s="201"/>
      <c r="CD622" s="201"/>
      <c r="CE622" s="201"/>
      <c r="CF622" s="201"/>
      <c r="CG622" s="201"/>
      <c r="CH622" s="201"/>
      <c r="CI622" s="9"/>
    </row>
    <row r="623" spans="1:89" s="49" customFormat="1">
      <c r="A623" s="9">
        <v>1005</v>
      </c>
      <c r="B623" s="9">
        <v>6</v>
      </c>
      <c r="C623" s="9">
        <v>22</v>
      </c>
      <c r="D623" s="9">
        <v>0</v>
      </c>
      <c r="E623" s="9">
        <v>1.6</v>
      </c>
      <c r="F623" s="9">
        <v>384.81</v>
      </c>
      <c r="G623" s="9">
        <v>0</v>
      </c>
      <c r="H623" s="9">
        <v>0</v>
      </c>
      <c r="I623" s="9">
        <v>6</v>
      </c>
      <c r="J623" s="9">
        <v>81</v>
      </c>
      <c r="K623" s="158">
        <v>0.42638888888888898</v>
      </c>
      <c r="L623" s="9"/>
      <c r="M623" s="9"/>
      <c r="N623" s="9"/>
      <c r="O623" s="9"/>
      <c r="P623" s="278">
        <f t="shared" si="22"/>
        <v>60</v>
      </c>
      <c r="Q623" s="276" t="str">
        <f t="shared" si="21"/>
        <v/>
      </c>
      <c r="R623" s="9"/>
      <c r="U623" s="367"/>
      <c r="Y623"/>
      <c r="Z623"/>
      <c r="AA623"/>
      <c r="AS623" s="201"/>
      <c r="AT623" s="201"/>
      <c r="AU623" s="426"/>
      <c r="AV623" s="201"/>
      <c r="AW623" s="9"/>
      <c r="AX623" s="470"/>
      <c r="AY623" s="468"/>
      <c r="AZ623" s="201"/>
      <c r="BA623" s="201"/>
      <c r="BB623" s="9"/>
      <c r="BC623" s="9"/>
      <c r="BD623" s="201"/>
      <c r="BE623" s="9"/>
      <c r="BF623" s="9"/>
      <c r="BG623" s="373"/>
      <c r="BH623" s="373"/>
      <c r="BI623" s="9"/>
      <c r="BJ623" s="9"/>
      <c r="BK623" s="9"/>
      <c r="BL623" s="9"/>
      <c r="BM623" s="201"/>
      <c r="BN623" s="201"/>
      <c r="BO623" s="201"/>
      <c r="BP623" s="201"/>
      <c r="BQ623" s="9"/>
      <c r="BR623" s="9"/>
      <c r="BS623" s="201"/>
      <c r="BT623" s="201"/>
      <c r="BU623" s="201"/>
      <c r="BV623" s="201"/>
      <c r="BW623" s="201"/>
      <c r="BX623" s="201"/>
      <c r="BY623" s="201"/>
      <c r="BZ623" s="201"/>
      <c r="CA623" s="201"/>
      <c r="CB623" s="201"/>
      <c r="CC623" s="201"/>
      <c r="CD623" s="201"/>
      <c r="CE623" s="201"/>
      <c r="CF623" s="201"/>
      <c r="CG623" s="201"/>
      <c r="CH623" s="201"/>
      <c r="CI623" s="9"/>
    </row>
    <row r="624" spans="1:89" s="49" customFormat="1">
      <c r="A624" s="9">
        <v>1005</v>
      </c>
      <c r="B624" s="9">
        <v>5.6241599999999998</v>
      </c>
      <c r="C624" s="9">
        <v>270</v>
      </c>
      <c r="D624" s="9">
        <v>2.4</v>
      </c>
      <c r="E624" s="9">
        <v>2.4</v>
      </c>
      <c r="F624" s="9">
        <v>384.81</v>
      </c>
      <c r="G624" s="9">
        <v>0</v>
      </c>
      <c r="H624" s="9">
        <v>0</v>
      </c>
      <c r="I624" s="9">
        <v>6</v>
      </c>
      <c r="J624" s="9">
        <v>81</v>
      </c>
      <c r="K624" s="158">
        <v>0.42708333333333298</v>
      </c>
      <c r="L624" s="9"/>
      <c r="M624" s="9"/>
      <c r="N624" s="9"/>
      <c r="O624" s="9"/>
      <c r="P624" s="278" t="str">
        <f t="shared" si="22"/>
        <v/>
      </c>
      <c r="Q624" s="276" t="str">
        <f t="shared" si="21"/>
        <v/>
      </c>
      <c r="R624" s="9"/>
      <c r="U624" s="367"/>
      <c r="Y624"/>
      <c r="Z624"/>
      <c r="AA624"/>
      <c r="AS624" s="201"/>
      <c r="AT624" s="201"/>
      <c r="AU624" s="426"/>
      <c r="AV624" s="201"/>
      <c r="AW624" s="9"/>
      <c r="AX624" s="470"/>
      <c r="AY624" s="468"/>
      <c r="AZ624" s="201"/>
      <c r="BA624" s="201"/>
      <c r="BB624" s="9"/>
      <c r="BC624" s="9"/>
      <c r="BD624" s="201"/>
      <c r="BE624" s="9"/>
      <c r="BF624" s="9"/>
      <c r="BG624" s="373"/>
      <c r="BH624" s="373"/>
      <c r="BI624" s="9"/>
      <c r="BJ624" s="9"/>
      <c r="BK624" s="9"/>
      <c r="BL624" s="9"/>
      <c r="BM624" s="201"/>
      <c r="BN624" s="201"/>
      <c r="BO624" s="201"/>
      <c r="BP624" s="201"/>
      <c r="BQ624" s="9"/>
      <c r="BR624" s="9"/>
      <c r="BS624" s="201"/>
      <c r="BT624" s="201"/>
      <c r="BU624" s="201"/>
      <c r="BV624" s="201"/>
      <c r="BW624" s="201"/>
      <c r="BX624" s="201"/>
      <c r="BY624" s="201"/>
      <c r="BZ624" s="201"/>
      <c r="CA624" s="201"/>
      <c r="CB624" s="201"/>
      <c r="CC624" s="201"/>
      <c r="CD624" s="201"/>
      <c r="CE624" s="201"/>
      <c r="CF624" s="201"/>
      <c r="CG624" s="201"/>
      <c r="CH624" s="201"/>
      <c r="CI624" s="9"/>
    </row>
    <row r="625" spans="1:87" s="49" customFormat="1">
      <c r="A625" s="9">
        <v>1005</v>
      </c>
      <c r="B625" s="9">
        <v>6.1</v>
      </c>
      <c r="C625" s="9">
        <v>270</v>
      </c>
      <c r="D625" s="9">
        <v>0</v>
      </c>
      <c r="E625" s="9">
        <v>0.4</v>
      </c>
      <c r="F625" s="9">
        <v>384.81</v>
      </c>
      <c r="G625" s="9">
        <v>0</v>
      </c>
      <c r="H625" s="9">
        <v>0</v>
      </c>
      <c r="I625" s="9">
        <v>6.1</v>
      </c>
      <c r="J625" s="9">
        <v>81</v>
      </c>
      <c r="K625" s="158">
        <v>0.42777777777777798</v>
      </c>
      <c r="L625" s="9"/>
      <c r="M625" s="9"/>
      <c r="N625" s="9"/>
      <c r="O625" s="9"/>
      <c r="P625" s="278">
        <f t="shared" si="22"/>
        <v>60</v>
      </c>
      <c r="Q625" s="276" t="str">
        <f t="shared" si="21"/>
        <v/>
      </c>
      <c r="R625" s="9"/>
      <c r="U625" s="367"/>
      <c r="Y625"/>
      <c r="Z625"/>
      <c r="AA625"/>
      <c r="AS625" s="201"/>
      <c r="AT625" s="201"/>
      <c r="AU625" s="426"/>
      <c r="AV625" s="201"/>
      <c r="AW625" s="9"/>
      <c r="AX625" s="470"/>
      <c r="AY625" s="468"/>
      <c r="AZ625" s="201"/>
      <c r="BA625" s="201"/>
      <c r="BB625" s="9"/>
      <c r="BC625" s="9"/>
      <c r="BD625" s="201"/>
      <c r="BE625" s="9"/>
      <c r="BF625" s="9"/>
      <c r="BG625" s="373"/>
      <c r="BH625" s="373"/>
      <c r="BI625" s="9"/>
      <c r="BJ625" s="9"/>
      <c r="BK625" s="9"/>
      <c r="BL625" s="9"/>
      <c r="BM625" s="201"/>
      <c r="BN625" s="201"/>
      <c r="BO625" s="201"/>
      <c r="BP625" s="201"/>
      <c r="BQ625" s="9"/>
      <c r="BR625" s="9"/>
      <c r="BS625" s="201"/>
      <c r="BT625" s="201"/>
      <c r="BU625" s="201"/>
      <c r="BV625" s="201"/>
      <c r="BW625" s="201"/>
      <c r="BX625" s="201"/>
      <c r="BY625" s="201"/>
      <c r="BZ625" s="201"/>
      <c r="CA625" s="201"/>
      <c r="CB625" s="201"/>
      <c r="CC625" s="201"/>
      <c r="CD625" s="201"/>
      <c r="CE625" s="201"/>
      <c r="CF625" s="201"/>
      <c r="CG625" s="201"/>
      <c r="CH625" s="201"/>
      <c r="CI625" s="9"/>
    </row>
    <row r="626" spans="1:87" s="49" customFormat="1">
      <c r="A626" s="9">
        <v>1005</v>
      </c>
      <c r="B626" s="9">
        <v>6.1</v>
      </c>
      <c r="C626" s="9">
        <v>270</v>
      </c>
      <c r="D626" s="9">
        <v>0</v>
      </c>
      <c r="E626" s="9">
        <v>0</v>
      </c>
      <c r="F626" s="9">
        <v>384.81</v>
      </c>
      <c r="G626" s="9">
        <v>0</v>
      </c>
      <c r="H626" s="9">
        <v>0</v>
      </c>
      <c r="I626" s="9">
        <v>6.1</v>
      </c>
      <c r="J626" s="9">
        <v>81</v>
      </c>
      <c r="K626" s="158">
        <v>0.42847222222222198</v>
      </c>
      <c r="L626" s="9"/>
      <c r="M626" s="9"/>
      <c r="N626" s="9"/>
      <c r="O626" s="9"/>
      <c r="P626" s="278">
        <f t="shared" si="22"/>
        <v>60</v>
      </c>
      <c r="Q626" s="276" t="str">
        <f t="shared" si="21"/>
        <v/>
      </c>
      <c r="R626" s="9"/>
      <c r="U626" s="367"/>
      <c r="Y626"/>
      <c r="Z626"/>
      <c r="AA626"/>
      <c r="AS626" s="201"/>
      <c r="AT626" s="201"/>
      <c r="AU626" s="426"/>
      <c r="AV626" s="201"/>
      <c r="AW626" s="9"/>
      <c r="AX626" s="470"/>
      <c r="AY626" s="468"/>
      <c r="AZ626" s="201"/>
      <c r="BA626" s="201"/>
      <c r="BB626" s="9"/>
      <c r="BC626" s="9"/>
      <c r="BD626" s="201"/>
      <c r="BE626" s="9"/>
      <c r="BF626" s="9"/>
      <c r="BG626" s="373"/>
      <c r="BH626" s="373"/>
      <c r="BI626" s="9"/>
      <c r="BJ626" s="9"/>
      <c r="BK626" s="9"/>
      <c r="BL626" s="9"/>
      <c r="BM626" s="201"/>
      <c r="BN626" s="201"/>
      <c r="BO626" s="201"/>
      <c r="BP626" s="201"/>
      <c r="BQ626" s="9"/>
      <c r="BR626" s="9"/>
      <c r="BS626" s="201"/>
      <c r="BT626" s="201"/>
      <c r="BU626" s="201"/>
      <c r="BV626" s="201"/>
      <c r="BW626" s="201"/>
      <c r="BX626" s="201"/>
      <c r="BY626" s="201"/>
      <c r="BZ626" s="201"/>
      <c r="CA626" s="201"/>
      <c r="CB626" s="201"/>
      <c r="CC626" s="201"/>
      <c r="CD626" s="201"/>
      <c r="CE626" s="201"/>
      <c r="CF626" s="201"/>
      <c r="CG626" s="201"/>
      <c r="CH626" s="201"/>
      <c r="CI626" s="9"/>
    </row>
    <row r="627" spans="1:87" s="49" customFormat="1">
      <c r="A627" s="9">
        <v>1005</v>
      </c>
      <c r="B627" s="9">
        <v>6.2</v>
      </c>
      <c r="C627" s="9">
        <v>270</v>
      </c>
      <c r="D627" s="9">
        <v>0</v>
      </c>
      <c r="E627" s="9">
        <v>0</v>
      </c>
      <c r="F627" s="9">
        <v>384.81</v>
      </c>
      <c r="G627" s="9">
        <v>0</v>
      </c>
      <c r="H627" s="9">
        <v>0</v>
      </c>
      <c r="I627" s="9">
        <v>6.2</v>
      </c>
      <c r="J627" s="9">
        <v>81</v>
      </c>
      <c r="K627" s="158">
        <v>0.42916666666666697</v>
      </c>
      <c r="L627" s="9"/>
      <c r="M627" s="9"/>
      <c r="N627" s="9"/>
      <c r="O627" s="9"/>
      <c r="P627" s="278">
        <f t="shared" si="22"/>
        <v>60</v>
      </c>
      <c r="Q627" s="276" t="str">
        <f t="shared" si="21"/>
        <v/>
      </c>
      <c r="R627" s="9"/>
      <c r="U627" s="367"/>
      <c r="Y627"/>
      <c r="Z627"/>
      <c r="AA627"/>
      <c r="AS627" s="201"/>
      <c r="AT627" s="201"/>
      <c r="AU627" s="426"/>
      <c r="AV627" s="201"/>
      <c r="AW627" s="9"/>
      <c r="AX627" s="470"/>
      <c r="AY627" s="468"/>
      <c r="AZ627" s="201"/>
      <c r="BA627" s="201"/>
      <c r="BB627" s="9"/>
      <c r="BC627" s="9"/>
      <c r="BD627" s="201"/>
      <c r="BE627" s="9"/>
      <c r="BF627" s="9"/>
      <c r="BG627" s="373"/>
      <c r="BH627" s="373"/>
      <c r="BI627" s="9"/>
      <c r="BJ627" s="9"/>
      <c r="BK627" s="9"/>
      <c r="BL627" s="9"/>
      <c r="BM627" s="201"/>
      <c r="BN627" s="201"/>
      <c r="BO627" s="201"/>
      <c r="BP627" s="201"/>
      <c r="BQ627" s="9"/>
      <c r="BR627" s="9"/>
      <c r="BS627" s="201"/>
      <c r="BT627" s="201"/>
      <c r="BU627" s="201"/>
      <c r="BV627" s="201"/>
      <c r="BW627" s="201"/>
      <c r="BX627" s="201"/>
      <c r="BY627" s="201"/>
      <c r="BZ627" s="201"/>
      <c r="CA627" s="201"/>
      <c r="CB627" s="201"/>
      <c r="CC627" s="201"/>
      <c r="CD627" s="201"/>
      <c r="CE627" s="201"/>
      <c r="CF627" s="201"/>
      <c r="CG627" s="201"/>
      <c r="CH627" s="201"/>
      <c r="CI627" s="9"/>
    </row>
    <row r="628" spans="1:87" s="49" customFormat="1">
      <c r="A628" s="9">
        <v>1005</v>
      </c>
      <c r="B628" s="9">
        <v>5.4516143729200888</v>
      </c>
      <c r="C628" s="9">
        <v>157</v>
      </c>
      <c r="D628" s="9">
        <v>5.2</v>
      </c>
      <c r="E628" s="9">
        <v>1.6</v>
      </c>
      <c r="F628" s="9">
        <v>384.81</v>
      </c>
      <c r="G628" s="9">
        <v>0</v>
      </c>
      <c r="H628" s="9">
        <v>0</v>
      </c>
      <c r="I628" s="9">
        <v>6.2</v>
      </c>
      <c r="J628" s="9">
        <v>81</v>
      </c>
      <c r="K628" s="158">
        <v>0.42986111111111103</v>
      </c>
      <c r="L628" s="9"/>
      <c r="M628" s="9"/>
      <c r="N628" s="9"/>
      <c r="O628" s="9"/>
      <c r="P628" s="278" t="str">
        <f t="shared" si="22"/>
        <v/>
      </c>
      <c r="Q628" s="276" t="str">
        <f t="shared" si="21"/>
        <v/>
      </c>
      <c r="R628" s="9"/>
      <c r="U628" s="367"/>
      <c r="Y628"/>
      <c r="Z628"/>
      <c r="AA628"/>
      <c r="AS628" s="201"/>
      <c r="AT628" s="201"/>
      <c r="AU628" s="426"/>
      <c r="AV628" s="201"/>
      <c r="AW628" s="9"/>
      <c r="AX628" s="470"/>
      <c r="AY628" s="468"/>
      <c r="AZ628" s="201"/>
      <c r="BA628" s="201"/>
      <c r="BB628" s="9"/>
      <c r="BC628" s="9"/>
      <c r="BD628" s="201"/>
      <c r="BE628" s="9"/>
      <c r="BF628" s="9"/>
      <c r="BG628" s="373"/>
      <c r="BH628" s="373"/>
      <c r="BI628" s="9"/>
      <c r="BJ628" s="9"/>
      <c r="BK628" s="9"/>
      <c r="BL628" s="9"/>
      <c r="BM628" s="201"/>
      <c r="BN628" s="201"/>
      <c r="BO628" s="201"/>
      <c r="BP628" s="201"/>
      <c r="BQ628" s="9"/>
      <c r="BR628" s="9"/>
      <c r="BS628" s="201"/>
      <c r="BT628" s="201"/>
      <c r="BU628" s="201"/>
      <c r="BV628" s="201"/>
      <c r="BW628" s="201"/>
      <c r="BX628" s="201"/>
      <c r="BY628" s="201"/>
      <c r="BZ628" s="201"/>
      <c r="CA628" s="201"/>
      <c r="CB628" s="201"/>
      <c r="CC628" s="201"/>
      <c r="CD628" s="201"/>
      <c r="CE628" s="201"/>
      <c r="CF628" s="201"/>
      <c r="CG628" s="201"/>
      <c r="CH628" s="201"/>
      <c r="CI628" s="9"/>
    </row>
    <row r="629" spans="1:87" s="49" customFormat="1">
      <c r="A629" s="9">
        <v>1005</v>
      </c>
      <c r="B629" s="9">
        <v>5.1752176903052227</v>
      </c>
      <c r="C629" s="9">
        <v>225</v>
      </c>
      <c r="D629" s="9">
        <v>6.4</v>
      </c>
      <c r="E629" s="9">
        <v>3.6</v>
      </c>
      <c r="F629" s="9">
        <v>384.81</v>
      </c>
      <c r="G629" s="9">
        <v>0</v>
      </c>
      <c r="H629" s="9">
        <v>0</v>
      </c>
      <c r="I629" s="9">
        <v>6.3</v>
      </c>
      <c r="J629" s="9">
        <v>81</v>
      </c>
      <c r="K629" s="158">
        <v>0.43055555555555602</v>
      </c>
      <c r="L629" s="9"/>
      <c r="M629" s="9"/>
      <c r="N629" s="9"/>
      <c r="O629" s="9"/>
      <c r="P629" s="278" t="str">
        <f t="shared" si="22"/>
        <v/>
      </c>
      <c r="Q629" s="276" t="str">
        <f t="shared" si="21"/>
        <v/>
      </c>
      <c r="R629" s="9"/>
      <c r="U629" s="367"/>
      <c r="Y629"/>
      <c r="Z629"/>
      <c r="AA629"/>
      <c r="AS629" s="201"/>
      <c r="AT629" s="201"/>
      <c r="AU629" s="426"/>
      <c r="AV629" s="201"/>
      <c r="AW629" s="9"/>
      <c r="AX629" s="470"/>
      <c r="AY629" s="468"/>
      <c r="AZ629" s="201"/>
      <c r="BA629" s="201"/>
      <c r="BB629" s="9"/>
      <c r="BC629" s="9"/>
      <c r="BD629" s="201"/>
      <c r="BE629" s="9"/>
      <c r="BF629" s="9"/>
      <c r="BG629" s="373"/>
      <c r="BH629" s="373"/>
      <c r="BI629" s="9"/>
      <c r="BJ629" s="9"/>
      <c r="BK629" s="9"/>
      <c r="BL629" s="9"/>
      <c r="BM629" s="201"/>
      <c r="BN629" s="201"/>
      <c r="BO629" s="201"/>
      <c r="BP629" s="201"/>
      <c r="BQ629" s="9"/>
      <c r="BR629" s="9"/>
      <c r="BS629" s="201"/>
      <c r="BT629" s="201"/>
      <c r="BU629" s="201"/>
      <c r="BV629" s="201"/>
      <c r="BW629" s="201"/>
      <c r="BX629" s="201"/>
      <c r="BY629" s="201"/>
      <c r="BZ629" s="201"/>
      <c r="CA629" s="201"/>
      <c r="CB629" s="201"/>
      <c r="CC629" s="201"/>
      <c r="CD629" s="201"/>
      <c r="CE629" s="201"/>
      <c r="CF629" s="201"/>
      <c r="CG629" s="201"/>
      <c r="CH629" s="201"/>
      <c r="CI629" s="9"/>
    </row>
    <row r="630" spans="1:87" s="49" customFormat="1">
      <c r="A630" s="9">
        <v>1005</v>
      </c>
      <c r="B630" s="9">
        <v>6.3</v>
      </c>
      <c r="C630" s="9">
        <v>225</v>
      </c>
      <c r="D630" s="9">
        <v>0</v>
      </c>
      <c r="E630" s="9">
        <v>3.6</v>
      </c>
      <c r="F630" s="9">
        <v>384.81</v>
      </c>
      <c r="G630" s="9">
        <v>0</v>
      </c>
      <c r="H630" s="9">
        <v>0</v>
      </c>
      <c r="I630" s="9">
        <v>6.3</v>
      </c>
      <c r="J630" s="9">
        <v>81</v>
      </c>
      <c r="K630" s="158">
        <v>0.43125000000000002</v>
      </c>
      <c r="L630" s="9"/>
      <c r="M630" s="9"/>
      <c r="N630" s="9"/>
      <c r="O630" s="9"/>
      <c r="P630" s="278">
        <f t="shared" si="22"/>
        <v>60</v>
      </c>
      <c r="Q630" s="276" t="str">
        <f t="shared" si="21"/>
        <v/>
      </c>
      <c r="R630" s="9"/>
      <c r="U630" s="367"/>
      <c r="Y630"/>
      <c r="Z630"/>
      <c r="AA630"/>
      <c r="AS630" s="201"/>
      <c r="AT630" s="201"/>
      <c r="AU630" s="426"/>
      <c r="AV630" s="201"/>
      <c r="AW630" s="9"/>
      <c r="AX630" s="470"/>
      <c r="AY630" s="468"/>
      <c r="AZ630" s="201"/>
      <c r="BA630" s="201"/>
      <c r="BB630" s="9"/>
      <c r="BC630" s="9"/>
      <c r="BD630" s="201"/>
      <c r="BE630" s="9"/>
      <c r="BF630" s="9"/>
      <c r="BG630" s="373"/>
      <c r="BH630" s="373"/>
      <c r="BI630" s="9"/>
      <c r="BJ630" s="9"/>
      <c r="BK630" s="9"/>
      <c r="BL630" s="9"/>
      <c r="BM630" s="201"/>
      <c r="BN630" s="201"/>
      <c r="BO630" s="201"/>
      <c r="BP630" s="201"/>
      <c r="BQ630" s="9"/>
      <c r="BR630" s="9"/>
      <c r="BS630" s="201"/>
      <c r="BT630" s="201"/>
      <c r="BU630" s="201"/>
      <c r="BV630" s="201"/>
      <c r="BW630" s="201"/>
      <c r="BX630" s="201"/>
      <c r="BY630" s="201"/>
      <c r="BZ630" s="201"/>
      <c r="CA630" s="201"/>
      <c r="CB630" s="201"/>
      <c r="CC630" s="201"/>
      <c r="CD630" s="201"/>
      <c r="CE630" s="201"/>
      <c r="CF630" s="201"/>
      <c r="CG630" s="201"/>
      <c r="CH630" s="201"/>
      <c r="CI630" s="9"/>
    </row>
    <row r="631" spans="1:87" s="49" customFormat="1">
      <c r="A631" s="9">
        <v>1005</v>
      </c>
      <c r="B631" s="9">
        <v>6.3</v>
      </c>
      <c r="C631" s="9">
        <v>225</v>
      </c>
      <c r="D631" s="9">
        <v>0</v>
      </c>
      <c r="E631" s="9">
        <v>1.2</v>
      </c>
      <c r="F631" s="9">
        <v>384.81</v>
      </c>
      <c r="G631" s="9">
        <v>0</v>
      </c>
      <c r="H631" s="9">
        <v>0</v>
      </c>
      <c r="I631" s="9">
        <v>6.3</v>
      </c>
      <c r="J631" s="9">
        <v>81</v>
      </c>
      <c r="K631" s="158">
        <v>0.43194444444444402</v>
      </c>
      <c r="L631" s="9"/>
      <c r="M631" s="9"/>
      <c r="N631" s="9"/>
      <c r="O631" s="9"/>
      <c r="P631" s="278">
        <f t="shared" si="22"/>
        <v>60</v>
      </c>
      <c r="Q631" s="276" t="str">
        <f t="shared" si="21"/>
        <v/>
      </c>
      <c r="R631" s="9"/>
      <c r="U631" s="367"/>
      <c r="Y631"/>
      <c r="Z631"/>
      <c r="AA631"/>
      <c r="AS631" s="201"/>
      <c r="AT631" s="201"/>
      <c r="AU631" s="426"/>
      <c r="AV631" s="201"/>
      <c r="AW631" s="9"/>
      <c r="AX631" s="470"/>
      <c r="AY631" s="468"/>
      <c r="AZ631" s="201"/>
      <c r="BA631" s="201"/>
      <c r="BB631" s="9"/>
      <c r="BC631" s="9"/>
      <c r="BD631" s="201"/>
      <c r="BE631" s="9"/>
      <c r="BF631" s="9"/>
      <c r="BG631" s="373"/>
      <c r="BH631" s="373"/>
      <c r="BI631" s="9"/>
      <c r="BJ631" s="9"/>
      <c r="BK631" s="9"/>
      <c r="BL631" s="9"/>
      <c r="BM631" s="201"/>
      <c r="BN631" s="201"/>
      <c r="BO631" s="201"/>
      <c r="BP631" s="201"/>
      <c r="BQ631" s="9"/>
      <c r="BR631" s="9"/>
      <c r="BS631" s="201"/>
      <c r="BT631" s="201"/>
      <c r="BU631" s="201"/>
      <c r="BV631" s="201"/>
      <c r="BW631" s="201"/>
      <c r="BX631" s="201"/>
      <c r="BY631" s="201"/>
      <c r="BZ631" s="201"/>
      <c r="CA631" s="201"/>
      <c r="CB631" s="201"/>
      <c r="CC631" s="201"/>
      <c r="CD631" s="201"/>
      <c r="CE631" s="201"/>
      <c r="CF631" s="201"/>
      <c r="CG631" s="201"/>
      <c r="CH631" s="201"/>
      <c r="CI631" s="9"/>
    </row>
    <row r="632" spans="1:87" s="49" customFormat="1">
      <c r="A632" s="9">
        <v>1005</v>
      </c>
      <c r="B632" s="9">
        <v>5.7123593009638238</v>
      </c>
      <c r="C632" s="9">
        <v>225</v>
      </c>
      <c r="D632" s="9">
        <v>4.8</v>
      </c>
      <c r="E632" s="9">
        <v>2</v>
      </c>
      <c r="F632" s="9">
        <v>384.81</v>
      </c>
      <c r="G632" s="9">
        <v>0</v>
      </c>
      <c r="H632" s="9">
        <v>0</v>
      </c>
      <c r="I632" s="9">
        <v>6.3</v>
      </c>
      <c r="J632" s="9">
        <v>81</v>
      </c>
      <c r="K632" s="158">
        <v>0.43263888888888902</v>
      </c>
      <c r="L632" s="9"/>
      <c r="M632" s="9"/>
      <c r="N632" s="9"/>
      <c r="O632" s="9"/>
      <c r="P632" s="278" t="str">
        <f t="shared" si="22"/>
        <v/>
      </c>
      <c r="Q632" s="276" t="str">
        <f t="shared" si="21"/>
        <v/>
      </c>
      <c r="R632" s="9"/>
      <c r="U632" s="367"/>
      <c r="Y632"/>
      <c r="Z632"/>
      <c r="AA632"/>
      <c r="AS632" s="201"/>
      <c r="AT632" s="201"/>
      <c r="AU632" s="426"/>
      <c r="AV632" s="201"/>
      <c r="AW632" s="9"/>
      <c r="AX632" s="470"/>
      <c r="AY632" s="468"/>
      <c r="AZ632" s="201"/>
      <c r="BA632" s="201"/>
      <c r="BB632" s="9"/>
      <c r="BC632" s="9"/>
      <c r="BD632" s="201"/>
      <c r="BE632" s="9"/>
      <c r="BF632" s="9"/>
      <c r="BG632" s="373"/>
      <c r="BH632" s="373"/>
      <c r="BI632" s="9"/>
      <c r="BJ632" s="9"/>
      <c r="BK632" s="9"/>
      <c r="BL632" s="9"/>
      <c r="BM632" s="201"/>
      <c r="BN632" s="201"/>
      <c r="BO632" s="201"/>
      <c r="BP632" s="201"/>
      <c r="BQ632" s="9"/>
      <c r="BR632" s="9"/>
      <c r="BS632" s="201"/>
      <c r="BT632" s="201"/>
      <c r="BU632" s="201"/>
      <c r="BV632" s="201"/>
      <c r="BW632" s="201"/>
      <c r="BX632" s="201"/>
      <c r="BY632" s="201"/>
      <c r="BZ632" s="201"/>
      <c r="CA632" s="201"/>
      <c r="CB632" s="201"/>
      <c r="CC632" s="201"/>
      <c r="CD632" s="201"/>
      <c r="CE632" s="201"/>
      <c r="CF632" s="201"/>
      <c r="CG632" s="201"/>
      <c r="CH632" s="201"/>
      <c r="CI632" s="9"/>
    </row>
    <row r="633" spans="1:87" s="49" customFormat="1">
      <c r="A633" s="9">
        <v>1005</v>
      </c>
      <c r="B633" s="9">
        <v>6.3</v>
      </c>
      <c r="C633" s="9">
        <v>225</v>
      </c>
      <c r="D633" s="9">
        <v>0</v>
      </c>
      <c r="E633" s="9">
        <v>0.4</v>
      </c>
      <c r="F633" s="9">
        <v>384.81</v>
      </c>
      <c r="G633" s="9">
        <v>0</v>
      </c>
      <c r="H633" s="9">
        <v>0</v>
      </c>
      <c r="I633" s="9">
        <v>6.3</v>
      </c>
      <c r="J633" s="9">
        <v>81</v>
      </c>
      <c r="K633" s="158">
        <v>0.43333333333333302</v>
      </c>
      <c r="L633" s="9"/>
      <c r="M633" s="9"/>
      <c r="N633" s="9"/>
      <c r="O633" s="9"/>
      <c r="P633" s="278">
        <f t="shared" si="22"/>
        <v>60</v>
      </c>
      <c r="Q633" s="276" t="str">
        <f t="shared" si="21"/>
        <v/>
      </c>
      <c r="R633" s="9"/>
      <c r="U633" s="367"/>
      <c r="Y633"/>
      <c r="Z633"/>
      <c r="AA633"/>
      <c r="AS633" s="201"/>
      <c r="AT633" s="201"/>
      <c r="AU633" s="426"/>
      <c r="AV633" s="201"/>
      <c r="AW633" s="9"/>
      <c r="AX633" s="470"/>
      <c r="AY633" s="468"/>
      <c r="AZ633" s="201"/>
      <c r="BA633" s="201"/>
      <c r="BB633" s="9"/>
      <c r="BC633" s="9"/>
      <c r="BD633" s="201"/>
      <c r="BE633" s="9"/>
      <c r="BF633" s="9"/>
      <c r="BG633" s="373"/>
      <c r="BH633" s="373"/>
      <c r="BI633" s="9"/>
      <c r="BJ633" s="9"/>
      <c r="BK633" s="9"/>
      <c r="BL633" s="9"/>
      <c r="BM633" s="201"/>
      <c r="BN633" s="201"/>
      <c r="BO633" s="201"/>
      <c r="BP633" s="201"/>
      <c r="BQ633" s="9"/>
      <c r="BR633" s="9"/>
      <c r="BS633" s="201"/>
      <c r="BT633" s="201"/>
      <c r="BU633" s="201"/>
      <c r="BV633" s="201"/>
      <c r="BW633" s="201"/>
      <c r="BX633" s="201"/>
      <c r="BY633" s="201"/>
      <c r="BZ633" s="201"/>
      <c r="CA633" s="201"/>
      <c r="CB633" s="201"/>
      <c r="CC633" s="201"/>
      <c r="CD633" s="201"/>
      <c r="CE633" s="201"/>
      <c r="CF633" s="201"/>
      <c r="CG633" s="201"/>
      <c r="CH633" s="201"/>
      <c r="CI633" s="9"/>
    </row>
    <row r="634" spans="1:87" s="49" customFormat="1">
      <c r="A634" s="9">
        <v>1005</v>
      </c>
      <c r="B634" s="9">
        <v>5.6464679999999996</v>
      </c>
      <c r="C634" s="9">
        <v>225</v>
      </c>
      <c r="D634" s="9">
        <v>4.4000000000000004</v>
      </c>
      <c r="E634" s="9">
        <v>0.8</v>
      </c>
      <c r="F634" s="9">
        <v>384.81</v>
      </c>
      <c r="G634" s="9">
        <v>0</v>
      </c>
      <c r="H634" s="9">
        <v>0</v>
      </c>
      <c r="I634" s="9">
        <v>6.3</v>
      </c>
      <c r="J634" s="9">
        <v>81</v>
      </c>
      <c r="K634" s="158">
        <v>0.43402777777777801</v>
      </c>
      <c r="L634" s="9"/>
      <c r="M634" s="9"/>
      <c r="N634" s="9"/>
      <c r="O634" s="9"/>
      <c r="P634" s="278" t="str">
        <f t="shared" si="22"/>
        <v/>
      </c>
      <c r="Q634" s="276" t="str">
        <f t="shared" si="21"/>
        <v/>
      </c>
      <c r="R634" s="9"/>
      <c r="U634" s="367"/>
      <c r="Y634"/>
      <c r="Z634"/>
      <c r="AA634"/>
      <c r="AS634" s="201"/>
      <c r="AT634" s="201"/>
      <c r="AU634" s="426"/>
      <c r="AV634" s="201"/>
      <c r="AW634" s="9"/>
      <c r="AX634" s="470"/>
      <c r="AY634" s="468"/>
      <c r="AZ634" s="201"/>
      <c r="BA634" s="201"/>
      <c r="BB634" s="9"/>
      <c r="BC634" s="9"/>
      <c r="BD634" s="201"/>
      <c r="BE634" s="9"/>
      <c r="BF634" s="9"/>
      <c r="BG634" s="373"/>
      <c r="BH634" s="373"/>
      <c r="BI634" s="9"/>
      <c r="BJ634" s="9"/>
      <c r="BK634" s="9"/>
      <c r="BL634" s="9"/>
      <c r="BM634" s="201"/>
      <c r="BN634" s="201"/>
      <c r="BO634" s="201"/>
      <c r="BP634" s="201"/>
      <c r="BQ634" s="9"/>
      <c r="BR634" s="9"/>
      <c r="BS634" s="201"/>
      <c r="BT634" s="201"/>
      <c r="BU634" s="201"/>
      <c r="BV634" s="201"/>
      <c r="BW634" s="201"/>
      <c r="BX634" s="201"/>
      <c r="BY634" s="201"/>
      <c r="BZ634" s="201"/>
      <c r="CA634" s="201"/>
      <c r="CB634" s="201"/>
      <c r="CC634" s="201"/>
      <c r="CD634" s="201"/>
      <c r="CE634" s="201"/>
      <c r="CF634" s="201"/>
      <c r="CG634" s="201"/>
      <c r="CH634" s="201"/>
      <c r="CI634" s="9"/>
    </row>
    <row r="635" spans="1:87" s="49" customFormat="1">
      <c r="A635" s="9">
        <v>1005</v>
      </c>
      <c r="B635" s="9">
        <v>6.0991800000000005</v>
      </c>
      <c r="C635" s="9">
        <v>225</v>
      </c>
      <c r="D635" s="9">
        <v>2.8</v>
      </c>
      <c r="E635" s="9">
        <v>3.2</v>
      </c>
      <c r="F635" s="9">
        <v>384.81</v>
      </c>
      <c r="G635" s="9">
        <v>0</v>
      </c>
      <c r="H635" s="9">
        <v>0</v>
      </c>
      <c r="I635" s="9">
        <v>6.5</v>
      </c>
      <c r="J635" s="9">
        <v>81</v>
      </c>
      <c r="K635" s="158">
        <v>0.43472222222222201</v>
      </c>
      <c r="L635" s="9"/>
      <c r="M635" s="9"/>
      <c r="N635" s="9"/>
      <c r="O635" s="9"/>
      <c r="P635" s="278" t="str">
        <f t="shared" si="22"/>
        <v/>
      </c>
      <c r="Q635" s="276" t="str">
        <f t="shared" si="21"/>
        <v/>
      </c>
      <c r="R635" s="9"/>
      <c r="U635" s="367"/>
      <c r="Y635"/>
      <c r="Z635"/>
      <c r="AA635"/>
      <c r="AS635" s="201"/>
      <c r="AT635" s="201"/>
      <c r="AU635" s="426"/>
      <c r="AV635" s="201"/>
      <c r="AW635" s="9"/>
      <c r="AX635" s="470"/>
      <c r="AY635" s="468"/>
      <c r="AZ635" s="201"/>
      <c r="BA635" s="201"/>
      <c r="BB635" s="9"/>
      <c r="BC635" s="9"/>
      <c r="BD635" s="201"/>
      <c r="BE635" s="9"/>
      <c r="BF635" s="9"/>
      <c r="BG635" s="373"/>
      <c r="BH635" s="373"/>
      <c r="BI635" s="9"/>
      <c r="BJ635" s="9"/>
      <c r="BK635" s="9"/>
      <c r="BL635" s="9"/>
      <c r="BM635" s="201"/>
      <c r="BN635" s="201"/>
      <c r="BO635" s="201"/>
      <c r="BP635" s="201"/>
      <c r="BQ635" s="9"/>
      <c r="BR635" s="9"/>
      <c r="BS635" s="201"/>
      <c r="BT635" s="201"/>
      <c r="BU635" s="201"/>
      <c r="BV635" s="201"/>
      <c r="BW635" s="201"/>
      <c r="BX635" s="201"/>
      <c r="BY635" s="201"/>
      <c r="BZ635" s="201"/>
      <c r="CA635" s="201"/>
      <c r="CB635" s="201"/>
      <c r="CC635" s="201"/>
      <c r="CD635" s="201"/>
      <c r="CE635" s="201"/>
      <c r="CF635" s="201"/>
      <c r="CG635" s="201"/>
      <c r="CH635" s="201"/>
      <c r="CI635" s="9"/>
    </row>
    <row r="636" spans="1:87" s="49" customFormat="1">
      <c r="A636" s="9">
        <v>1005</v>
      </c>
      <c r="B636" s="9">
        <v>6.5</v>
      </c>
      <c r="C636" s="9">
        <v>157</v>
      </c>
      <c r="D636" s="9">
        <v>0</v>
      </c>
      <c r="E636" s="9">
        <v>0.4</v>
      </c>
      <c r="F636" s="9">
        <v>384.81</v>
      </c>
      <c r="G636" s="9">
        <v>0</v>
      </c>
      <c r="H636" s="9">
        <v>0</v>
      </c>
      <c r="I636" s="9">
        <v>6.5</v>
      </c>
      <c r="J636" s="9">
        <v>81</v>
      </c>
      <c r="K636" s="158">
        <v>0.43541666666666701</v>
      </c>
      <c r="L636" s="9"/>
      <c r="M636" s="9"/>
      <c r="N636" s="9"/>
      <c r="O636" s="9"/>
      <c r="P636" s="278">
        <f t="shared" si="22"/>
        <v>60</v>
      </c>
      <c r="Q636" s="276" t="str">
        <f t="shared" si="21"/>
        <v/>
      </c>
      <c r="R636" s="9"/>
      <c r="U636" s="367"/>
      <c r="Y636"/>
      <c r="Z636"/>
      <c r="AA636"/>
      <c r="AS636" s="201"/>
      <c r="AT636" s="201"/>
      <c r="AU636" s="426"/>
      <c r="AV636" s="201"/>
      <c r="AW636" s="9"/>
      <c r="AX636" s="470"/>
      <c r="AY636" s="468"/>
      <c r="AZ636" s="201"/>
      <c r="BA636" s="201"/>
      <c r="BB636" s="9"/>
      <c r="BC636" s="9"/>
      <c r="BD636" s="201"/>
      <c r="BE636" s="9"/>
      <c r="BF636" s="9"/>
      <c r="BG636" s="373"/>
      <c r="BH636" s="373"/>
      <c r="BI636" s="9"/>
      <c r="BJ636" s="9"/>
      <c r="BK636" s="9"/>
      <c r="BL636" s="9"/>
      <c r="BM636" s="201"/>
      <c r="BN636" s="201"/>
      <c r="BO636" s="201"/>
      <c r="BP636" s="201"/>
      <c r="BQ636" s="9"/>
      <c r="BR636" s="9"/>
      <c r="BS636" s="201"/>
      <c r="BT636" s="201"/>
      <c r="BU636" s="201"/>
      <c r="BV636" s="201"/>
      <c r="BW636" s="201"/>
      <c r="BX636" s="201"/>
      <c r="BY636" s="201"/>
      <c r="BZ636" s="201"/>
      <c r="CA636" s="201"/>
      <c r="CB636" s="201"/>
      <c r="CC636" s="201"/>
      <c r="CD636" s="201"/>
      <c r="CE636" s="201"/>
      <c r="CF636" s="201"/>
      <c r="CG636" s="201"/>
      <c r="CH636" s="201"/>
      <c r="CI636" s="9"/>
    </row>
    <row r="637" spans="1:87" s="49" customFormat="1">
      <c r="A637" s="9">
        <v>1005</v>
      </c>
      <c r="B637" s="9">
        <v>6.5</v>
      </c>
      <c r="C637" s="9">
        <v>157</v>
      </c>
      <c r="D637" s="9">
        <v>0</v>
      </c>
      <c r="E637" s="9">
        <v>0</v>
      </c>
      <c r="F637" s="9">
        <v>384.81</v>
      </c>
      <c r="G637" s="9">
        <v>0</v>
      </c>
      <c r="H637" s="9">
        <v>0</v>
      </c>
      <c r="I637" s="9">
        <v>6.5</v>
      </c>
      <c r="J637" s="9">
        <v>81</v>
      </c>
      <c r="K637" s="158">
        <v>0.43611111111111101</v>
      </c>
      <c r="L637" s="9"/>
      <c r="M637" s="9"/>
      <c r="N637" s="9"/>
      <c r="O637" s="9"/>
      <c r="P637" s="278">
        <f t="shared" si="22"/>
        <v>60</v>
      </c>
      <c r="Q637" s="276" t="str">
        <f t="shared" si="21"/>
        <v/>
      </c>
      <c r="R637" s="9"/>
      <c r="U637" s="367"/>
      <c r="Y637"/>
      <c r="Z637"/>
      <c r="AA637"/>
      <c r="AS637" s="201"/>
      <c r="AT637" s="201"/>
      <c r="AU637" s="426"/>
      <c r="AV637" s="201"/>
      <c r="AW637" s="9"/>
      <c r="AX637" s="470"/>
      <c r="AY637" s="468"/>
      <c r="AZ637" s="201"/>
      <c r="BA637" s="201"/>
      <c r="BB637" s="9"/>
      <c r="BC637" s="9"/>
      <c r="BD637" s="201"/>
      <c r="BE637" s="9"/>
      <c r="BF637" s="9"/>
      <c r="BG637" s="373"/>
      <c r="BH637" s="373"/>
      <c r="BI637" s="9"/>
      <c r="BJ637" s="9"/>
      <c r="BK637" s="9"/>
      <c r="BL637" s="9"/>
      <c r="BM637" s="201"/>
      <c r="BN637" s="201"/>
      <c r="BO637" s="201"/>
      <c r="BP637" s="201"/>
      <c r="BQ637" s="9"/>
      <c r="BR637" s="9"/>
      <c r="BS637" s="201"/>
      <c r="BT637" s="201"/>
      <c r="BU637" s="201"/>
      <c r="BV637" s="201"/>
      <c r="BW637" s="201"/>
      <c r="BX637" s="201"/>
      <c r="BY637" s="201"/>
      <c r="BZ637" s="201"/>
      <c r="CA637" s="201"/>
      <c r="CB637" s="201"/>
      <c r="CC637" s="201"/>
      <c r="CD637" s="201"/>
      <c r="CE637" s="201"/>
      <c r="CF637" s="201"/>
      <c r="CG637" s="201"/>
      <c r="CH637" s="201"/>
      <c r="CI637" s="9"/>
    </row>
    <row r="638" spans="1:87" s="49" customFormat="1">
      <c r="A638" s="9">
        <v>1005</v>
      </c>
      <c r="B638" s="9">
        <v>6.5</v>
      </c>
      <c r="C638" s="9">
        <v>157</v>
      </c>
      <c r="D638" s="9">
        <v>0</v>
      </c>
      <c r="E638" s="9">
        <v>0</v>
      </c>
      <c r="F638" s="9">
        <v>384.81</v>
      </c>
      <c r="G638" s="9">
        <v>0</v>
      </c>
      <c r="H638" s="9">
        <v>0</v>
      </c>
      <c r="I638" s="9">
        <v>6.5</v>
      </c>
      <c r="J638" s="9">
        <v>81</v>
      </c>
      <c r="K638" s="158">
        <v>0.436805555555556</v>
      </c>
      <c r="L638" s="9"/>
      <c r="M638" s="9"/>
      <c r="N638" s="9"/>
      <c r="O638" s="9"/>
      <c r="P638" s="278">
        <f t="shared" si="22"/>
        <v>60</v>
      </c>
      <c r="Q638" s="276" t="str">
        <f t="shared" si="21"/>
        <v/>
      </c>
      <c r="R638" s="9"/>
      <c r="U638" s="367"/>
      <c r="Y638"/>
      <c r="Z638"/>
      <c r="AA638"/>
      <c r="AS638" s="201"/>
      <c r="AT638" s="201"/>
      <c r="AU638" s="426"/>
      <c r="AV638" s="201"/>
      <c r="AW638" s="9"/>
      <c r="AX638" s="470"/>
      <c r="AY638" s="468"/>
      <c r="AZ638" s="201"/>
      <c r="BA638" s="201"/>
      <c r="BB638" s="9"/>
      <c r="BC638" s="9"/>
      <c r="BD638" s="201"/>
      <c r="BE638" s="9"/>
      <c r="BF638" s="9"/>
      <c r="BG638" s="373"/>
      <c r="BH638" s="373"/>
      <c r="BI638" s="9"/>
      <c r="BJ638" s="9"/>
      <c r="BK638" s="9"/>
      <c r="BL638" s="9"/>
      <c r="BM638" s="201"/>
      <c r="BN638" s="201"/>
      <c r="BO638" s="201"/>
      <c r="BP638" s="201"/>
      <c r="BQ638" s="9"/>
      <c r="BR638" s="9"/>
      <c r="BS638" s="201"/>
      <c r="BT638" s="201"/>
      <c r="BU638" s="201"/>
      <c r="BV638" s="201"/>
      <c r="BW638" s="201"/>
      <c r="BX638" s="201"/>
      <c r="BY638" s="201"/>
      <c r="BZ638" s="201"/>
      <c r="CA638" s="201"/>
      <c r="CB638" s="201"/>
      <c r="CC638" s="201"/>
      <c r="CD638" s="201"/>
      <c r="CE638" s="201"/>
      <c r="CF638" s="201"/>
      <c r="CG638" s="201"/>
      <c r="CH638" s="201"/>
      <c r="CI638" s="9"/>
    </row>
    <row r="639" spans="1:87" s="49" customFormat="1">
      <c r="A639" s="9">
        <v>1005</v>
      </c>
      <c r="B639" s="9">
        <v>6.5</v>
      </c>
      <c r="C639" s="9">
        <v>157</v>
      </c>
      <c r="D639" s="9">
        <v>0</v>
      </c>
      <c r="E639" s="9">
        <v>0.4</v>
      </c>
      <c r="F639" s="9">
        <v>384.81</v>
      </c>
      <c r="G639" s="9">
        <v>0</v>
      </c>
      <c r="H639" s="9">
        <v>0</v>
      </c>
      <c r="I639" s="9">
        <v>6.5</v>
      </c>
      <c r="J639" s="9">
        <v>81</v>
      </c>
      <c r="K639" s="158">
        <v>0.4375</v>
      </c>
      <c r="L639" s="9"/>
      <c r="M639" s="9"/>
      <c r="N639" s="9"/>
      <c r="O639" s="9"/>
      <c r="P639" s="278">
        <f t="shared" si="22"/>
        <v>60</v>
      </c>
      <c r="Q639" s="276" t="str">
        <f t="shared" si="21"/>
        <v/>
      </c>
      <c r="R639" s="9"/>
      <c r="U639" s="367"/>
      <c r="Y639"/>
      <c r="Z639"/>
      <c r="AA639"/>
      <c r="AS639" s="201"/>
      <c r="AT639" s="201"/>
      <c r="AU639" s="426"/>
      <c r="AV639" s="201"/>
      <c r="AW639" s="9"/>
      <c r="AX639" s="470"/>
      <c r="AY639" s="468"/>
      <c r="AZ639" s="201"/>
      <c r="BA639" s="201"/>
      <c r="BB639" s="9"/>
      <c r="BC639" s="9"/>
      <c r="BD639" s="201"/>
      <c r="BE639" s="9"/>
      <c r="BF639" s="9"/>
      <c r="BG639" s="373"/>
      <c r="BH639" s="373"/>
      <c r="BI639" s="9"/>
      <c r="BJ639" s="9"/>
      <c r="BK639" s="9"/>
      <c r="BL639" s="9"/>
      <c r="BM639" s="201"/>
      <c r="BN639" s="201"/>
      <c r="BO639" s="201"/>
      <c r="BP639" s="201"/>
      <c r="BQ639" s="9"/>
      <c r="BR639" s="9"/>
      <c r="BS639" s="201"/>
      <c r="BT639" s="201"/>
      <c r="BU639" s="201"/>
      <c r="BV639" s="201"/>
      <c r="BW639" s="201"/>
      <c r="BX639" s="201"/>
      <c r="BY639" s="201"/>
      <c r="BZ639" s="201"/>
      <c r="CA639" s="201"/>
      <c r="CB639" s="201"/>
      <c r="CC639" s="201"/>
      <c r="CD639" s="201"/>
      <c r="CE639" s="201"/>
      <c r="CF639" s="201"/>
      <c r="CG639" s="201"/>
      <c r="CH639" s="201"/>
      <c r="CI639" s="9"/>
    </row>
    <row r="640" spans="1:87" s="49" customFormat="1">
      <c r="A640" s="9">
        <v>1005</v>
      </c>
      <c r="B640" s="9">
        <v>6.0943439999999995</v>
      </c>
      <c r="C640" s="9">
        <v>247</v>
      </c>
      <c r="D640" s="9">
        <v>3.6</v>
      </c>
      <c r="E640" s="9">
        <v>2</v>
      </c>
      <c r="F640" s="9">
        <v>384.81</v>
      </c>
      <c r="G640" s="9">
        <v>0</v>
      </c>
      <c r="H640" s="9">
        <v>0</v>
      </c>
      <c r="I640" s="9">
        <v>6.6</v>
      </c>
      <c r="J640" s="9">
        <v>81</v>
      </c>
      <c r="K640" s="158">
        <v>0.438194444444444</v>
      </c>
      <c r="L640" s="9"/>
      <c r="M640" s="9"/>
      <c r="N640" s="9"/>
      <c r="O640" s="9"/>
      <c r="P640" s="278" t="str">
        <f t="shared" si="22"/>
        <v/>
      </c>
      <c r="Q640" s="276" t="str">
        <f t="shared" si="21"/>
        <v/>
      </c>
      <c r="R640" s="9"/>
      <c r="U640" s="367"/>
      <c r="Y640"/>
      <c r="Z640"/>
      <c r="AA640"/>
      <c r="AS640" s="201"/>
      <c r="AT640" s="201"/>
      <c r="AU640" s="426"/>
      <c r="AV640" s="201"/>
      <c r="AW640" s="9"/>
      <c r="AX640" s="470"/>
      <c r="AY640" s="468"/>
      <c r="AZ640" s="201"/>
      <c r="BA640" s="201"/>
      <c r="BB640" s="9"/>
      <c r="BC640" s="9"/>
      <c r="BD640" s="201"/>
      <c r="BE640" s="9"/>
      <c r="BF640" s="9"/>
      <c r="BG640" s="373"/>
      <c r="BH640" s="373"/>
      <c r="BI640" s="9"/>
      <c r="BJ640" s="9"/>
      <c r="BK640" s="9"/>
      <c r="BL640" s="9"/>
      <c r="BM640" s="201"/>
      <c r="BN640" s="201"/>
      <c r="BO640" s="201"/>
      <c r="BP640" s="201"/>
      <c r="BQ640" s="9"/>
      <c r="BR640" s="9"/>
      <c r="BS640" s="201"/>
      <c r="BT640" s="201"/>
      <c r="BU640" s="201"/>
      <c r="BV640" s="201"/>
      <c r="BW640" s="201"/>
      <c r="BX640" s="201"/>
      <c r="BY640" s="201"/>
      <c r="BZ640" s="201"/>
      <c r="CA640" s="201"/>
      <c r="CB640" s="201"/>
      <c r="CC640" s="201"/>
      <c r="CD640" s="201"/>
      <c r="CE640" s="201"/>
      <c r="CF640" s="201"/>
      <c r="CG640" s="201"/>
      <c r="CH640" s="201"/>
      <c r="CI640" s="9"/>
    </row>
    <row r="641" spans="1:87" s="49" customFormat="1">
      <c r="A641" s="9">
        <v>1005</v>
      </c>
      <c r="B641" s="9">
        <v>6.6</v>
      </c>
      <c r="C641" s="9">
        <v>247</v>
      </c>
      <c r="D641" s="9">
        <v>0</v>
      </c>
      <c r="E641" s="9">
        <v>0.4</v>
      </c>
      <c r="F641" s="9">
        <v>384.81</v>
      </c>
      <c r="G641" s="9">
        <v>0</v>
      </c>
      <c r="H641" s="9">
        <v>0</v>
      </c>
      <c r="I641" s="9">
        <v>6.6</v>
      </c>
      <c r="J641" s="9">
        <v>81</v>
      </c>
      <c r="K641" s="158">
        <v>0.43888888888888899</v>
      </c>
      <c r="L641" s="9"/>
      <c r="M641" s="9"/>
      <c r="N641" s="9"/>
      <c r="O641" s="9"/>
      <c r="P641" s="278">
        <f t="shared" si="22"/>
        <v>60</v>
      </c>
      <c r="Q641" s="276" t="str">
        <f t="shared" si="21"/>
        <v/>
      </c>
      <c r="R641" s="9"/>
      <c r="U641" s="367"/>
      <c r="Y641"/>
      <c r="Z641"/>
      <c r="AA641"/>
      <c r="AS641" s="201"/>
      <c r="AT641" s="201"/>
      <c r="AU641" s="426"/>
      <c r="AV641" s="201"/>
      <c r="AW641" s="9"/>
      <c r="AX641" s="470"/>
      <c r="AY641" s="468"/>
      <c r="AZ641" s="201"/>
      <c r="BA641" s="201"/>
      <c r="BB641" s="9"/>
      <c r="BC641" s="9"/>
      <c r="BD641" s="201"/>
      <c r="BE641" s="9"/>
      <c r="BF641" s="9"/>
      <c r="BG641" s="373"/>
      <c r="BH641" s="373"/>
      <c r="BI641" s="9"/>
      <c r="BJ641" s="9"/>
      <c r="BK641" s="9"/>
      <c r="BL641" s="9"/>
      <c r="BM641" s="201"/>
      <c r="BN641" s="201"/>
      <c r="BO641" s="201"/>
      <c r="BP641" s="201"/>
      <c r="BQ641" s="9"/>
      <c r="BR641" s="9"/>
      <c r="BS641" s="201"/>
      <c r="BT641" s="201"/>
      <c r="BU641" s="201"/>
      <c r="BV641" s="201"/>
      <c r="BW641" s="201"/>
      <c r="BX641" s="201"/>
      <c r="BY641" s="201"/>
      <c r="BZ641" s="201"/>
      <c r="CA641" s="201"/>
      <c r="CB641" s="201"/>
      <c r="CC641" s="201"/>
      <c r="CD641" s="201"/>
      <c r="CE641" s="201"/>
      <c r="CF641" s="201"/>
      <c r="CG641" s="201"/>
      <c r="CH641" s="201"/>
      <c r="CI641" s="9"/>
    </row>
    <row r="642" spans="1:87" s="49" customFormat="1">
      <c r="A642" s="9">
        <v>1005</v>
      </c>
      <c r="B642" s="9">
        <v>5.8851511819455329</v>
      </c>
      <c r="C642" s="9">
        <v>202</v>
      </c>
      <c r="D642" s="9">
        <v>5.6</v>
      </c>
      <c r="E642" s="9">
        <v>3.2</v>
      </c>
      <c r="F642" s="9">
        <v>384.81</v>
      </c>
      <c r="G642" s="9">
        <v>0</v>
      </c>
      <c r="H642" s="9">
        <v>0</v>
      </c>
      <c r="I642" s="9">
        <v>6.7</v>
      </c>
      <c r="J642" s="9">
        <v>81</v>
      </c>
      <c r="K642" s="158">
        <v>0.43958333333333299</v>
      </c>
      <c r="L642" s="9"/>
      <c r="M642" s="9"/>
      <c r="N642" s="9"/>
      <c r="O642" s="9"/>
      <c r="P642" s="278" t="str">
        <f t="shared" si="22"/>
        <v/>
      </c>
      <c r="Q642" s="276" t="str">
        <f t="shared" si="21"/>
        <v/>
      </c>
      <c r="R642" s="9"/>
      <c r="U642" s="367"/>
      <c r="Y642"/>
      <c r="Z642"/>
      <c r="AA642"/>
      <c r="AS642" s="201"/>
      <c r="AT642" s="201"/>
      <c r="AU642" s="426"/>
      <c r="AV642" s="201"/>
      <c r="AW642" s="9"/>
      <c r="AX642" s="470"/>
      <c r="AY642" s="468"/>
      <c r="AZ642" s="201"/>
      <c r="BA642" s="201"/>
      <c r="BB642" s="9"/>
      <c r="BC642" s="9"/>
      <c r="BD642" s="201"/>
      <c r="BE642" s="9"/>
      <c r="BF642" s="9"/>
      <c r="BG642" s="373"/>
      <c r="BH642" s="373"/>
      <c r="BI642" s="9"/>
      <c r="BJ642" s="9"/>
      <c r="BK642" s="9"/>
      <c r="BL642" s="9"/>
      <c r="BM642" s="201"/>
      <c r="BN642" s="201"/>
      <c r="BO642" s="201"/>
      <c r="BP642" s="201"/>
      <c r="BQ642" s="9"/>
      <c r="BR642" s="9"/>
      <c r="BS642" s="201"/>
      <c r="BT642" s="201"/>
      <c r="BU642" s="201"/>
      <c r="BV642" s="201"/>
      <c r="BW642" s="201"/>
      <c r="BX642" s="201"/>
      <c r="BY642" s="201"/>
      <c r="BZ642" s="201"/>
      <c r="CA642" s="201"/>
      <c r="CB642" s="201"/>
      <c r="CC642" s="201"/>
      <c r="CD642" s="201"/>
      <c r="CE642" s="201"/>
      <c r="CF642" s="201"/>
      <c r="CG642" s="201"/>
      <c r="CH642" s="201"/>
      <c r="CI642" s="9"/>
    </row>
    <row r="643" spans="1:87" s="49" customFormat="1">
      <c r="A643" s="9">
        <v>1005</v>
      </c>
      <c r="B643" s="9">
        <v>5.0242713055496662</v>
      </c>
      <c r="C643" s="9">
        <v>225</v>
      </c>
      <c r="D643" s="9">
        <v>8.8000000000000007</v>
      </c>
      <c r="E643" s="9">
        <v>6</v>
      </c>
      <c r="F643" s="9">
        <v>384.81</v>
      </c>
      <c r="G643" s="9">
        <v>0</v>
      </c>
      <c r="H643" s="9">
        <v>0</v>
      </c>
      <c r="I643" s="9">
        <v>6.7</v>
      </c>
      <c r="J643" s="9">
        <v>81</v>
      </c>
      <c r="K643" s="158">
        <v>0.44027777777777799</v>
      </c>
      <c r="L643" s="9"/>
      <c r="M643" s="9"/>
      <c r="N643" s="9"/>
      <c r="O643" s="9"/>
      <c r="P643" s="278" t="str">
        <f t="shared" si="22"/>
        <v/>
      </c>
      <c r="Q643" s="276" t="str">
        <f t="shared" si="21"/>
        <v/>
      </c>
      <c r="R643" s="9"/>
      <c r="U643" s="367"/>
      <c r="Y643"/>
      <c r="Z643"/>
      <c r="AA643"/>
      <c r="AS643" s="201"/>
      <c r="AT643" s="201"/>
      <c r="AU643" s="426"/>
      <c r="AV643" s="201"/>
      <c r="AW643" s="9"/>
      <c r="AX643" s="470"/>
      <c r="AY643" s="468"/>
      <c r="AZ643" s="201"/>
      <c r="BA643" s="201"/>
      <c r="BB643" s="9"/>
      <c r="BC643" s="9"/>
      <c r="BD643" s="201"/>
      <c r="BE643" s="9"/>
      <c r="BF643" s="9"/>
      <c r="BG643" s="373"/>
      <c r="BH643" s="373"/>
      <c r="BI643" s="9"/>
      <c r="BJ643" s="9"/>
      <c r="BK643" s="9"/>
      <c r="BL643" s="9"/>
      <c r="BM643" s="201"/>
      <c r="BN643" s="201"/>
      <c r="BO643" s="201"/>
      <c r="BP643" s="201"/>
      <c r="BQ643" s="9"/>
      <c r="BR643" s="9"/>
      <c r="BS643" s="201"/>
      <c r="BT643" s="201"/>
      <c r="BU643" s="201"/>
      <c r="BV643" s="201"/>
      <c r="BW643" s="201"/>
      <c r="BX643" s="201"/>
      <c r="BY643" s="201"/>
      <c r="BZ643" s="201"/>
      <c r="CA643" s="201"/>
      <c r="CB643" s="201"/>
      <c r="CC643" s="201"/>
      <c r="CD643" s="201"/>
      <c r="CE643" s="201"/>
      <c r="CF643" s="201"/>
      <c r="CG643" s="201"/>
      <c r="CH643" s="201"/>
      <c r="CI643" s="9"/>
    </row>
    <row r="644" spans="1:87" s="49" customFormat="1">
      <c r="A644" s="9">
        <v>1005</v>
      </c>
      <c r="B644" s="9">
        <v>6.1342241937940312</v>
      </c>
      <c r="C644" s="9">
        <v>247</v>
      </c>
      <c r="D644" s="9">
        <v>5.2</v>
      </c>
      <c r="E644" s="9">
        <v>5.2</v>
      </c>
      <c r="F644" s="9">
        <v>384.81</v>
      </c>
      <c r="G644" s="9">
        <v>0</v>
      </c>
      <c r="H644" s="9">
        <v>0</v>
      </c>
      <c r="I644" s="9">
        <v>6.8</v>
      </c>
      <c r="J644" s="9">
        <v>81</v>
      </c>
      <c r="K644" s="158">
        <v>0.44097222222222199</v>
      </c>
      <c r="L644" s="9"/>
      <c r="M644" s="9"/>
      <c r="N644" s="9"/>
      <c r="O644" s="9"/>
      <c r="P644" s="278" t="str">
        <f t="shared" si="22"/>
        <v/>
      </c>
      <c r="Q644" s="276" t="str">
        <f t="shared" si="21"/>
        <v/>
      </c>
      <c r="R644" s="9"/>
      <c r="U644" s="367"/>
      <c r="Y644"/>
      <c r="Z644"/>
      <c r="AA644"/>
      <c r="AS644" s="201"/>
      <c r="AT644" s="201"/>
      <c r="AU644" s="426"/>
      <c r="AV644" s="201"/>
      <c r="AW644" s="9"/>
      <c r="AX644" s="470"/>
      <c r="AY644" s="468"/>
      <c r="AZ644" s="201"/>
      <c r="BA644" s="201"/>
      <c r="BB644" s="9"/>
      <c r="BC644" s="9"/>
      <c r="BD644" s="201"/>
      <c r="BE644" s="9"/>
      <c r="BF644" s="9"/>
      <c r="BG644" s="373"/>
      <c r="BH644" s="373"/>
      <c r="BI644" s="9"/>
      <c r="BJ644" s="9"/>
      <c r="BK644" s="9"/>
      <c r="BL644" s="9"/>
      <c r="BM644" s="201"/>
      <c r="BN644" s="201"/>
      <c r="BO644" s="201"/>
      <c r="BP644" s="201"/>
      <c r="BQ644" s="9"/>
      <c r="BR644" s="9"/>
      <c r="BS644" s="201"/>
      <c r="BT644" s="201"/>
      <c r="BU644" s="201"/>
      <c r="BV644" s="201"/>
      <c r="BW644" s="201"/>
      <c r="BX644" s="201"/>
      <c r="BY644" s="201"/>
      <c r="BZ644" s="201"/>
      <c r="CA644" s="201"/>
      <c r="CB644" s="201"/>
      <c r="CC644" s="201"/>
      <c r="CD644" s="201"/>
      <c r="CE644" s="201"/>
      <c r="CF644" s="201"/>
      <c r="CG644" s="201"/>
      <c r="CH644" s="201"/>
      <c r="CI644" s="9"/>
    </row>
    <row r="645" spans="1:87" s="49" customFormat="1">
      <c r="A645" s="9">
        <v>1005</v>
      </c>
      <c r="B645" s="9">
        <v>5.3284723868098549</v>
      </c>
      <c r="C645" s="9">
        <v>247</v>
      </c>
      <c r="D645" s="9">
        <v>8</v>
      </c>
      <c r="E645" s="9">
        <v>4.4000000000000004</v>
      </c>
      <c r="F645" s="9">
        <v>384.81</v>
      </c>
      <c r="G645" s="9">
        <v>0</v>
      </c>
      <c r="H645" s="9">
        <v>0</v>
      </c>
      <c r="I645" s="9">
        <v>6.8</v>
      </c>
      <c r="J645" s="9">
        <v>81</v>
      </c>
      <c r="K645" s="158">
        <v>0.44166666666666698</v>
      </c>
      <c r="L645" s="9"/>
      <c r="M645" s="9"/>
      <c r="N645" s="9"/>
      <c r="O645" s="9"/>
      <c r="P645" s="278" t="str">
        <f t="shared" si="22"/>
        <v/>
      </c>
      <c r="Q645" s="276" t="str">
        <f t="shared" si="21"/>
        <v/>
      </c>
      <c r="R645" s="9"/>
      <c r="U645" s="367"/>
      <c r="Y645"/>
      <c r="Z645"/>
      <c r="AA645"/>
      <c r="AS645" s="201"/>
      <c r="AT645" s="201"/>
      <c r="AU645" s="426"/>
      <c r="AV645" s="201"/>
      <c r="AW645" s="9"/>
      <c r="AX645" s="470"/>
      <c r="AY645" s="468"/>
      <c r="AZ645" s="201"/>
      <c r="BA645" s="201"/>
      <c r="BB645" s="9"/>
      <c r="BC645" s="9"/>
      <c r="BD645" s="201"/>
      <c r="BE645" s="9"/>
      <c r="BF645" s="9"/>
      <c r="BG645" s="373"/>
      <c r="BH645" s="373"/>
      <c r="BI645" s="9"/>
      <c r="BJ645" s="9"/>
      <c r="BK645" s="9"/>
      <c r="BL645" s="9"/>
      <c r="BM645" s="201"/>
      <c r="BN645" s="201"/>
      <c r="BO645" s="201"/>
      <c r="BP645" s="201"/>
      <c r="BQ645" s="9"/>
      <c r="BR645" s="9"/>
      <c r="BS645" s="201"/>
      <c r="BT645" s="201"/>
      <c r="BU645" s="201"/>
      <c r="BV645" s="201"/>
      <c r="BW645" s="201"/>
      <c r="BX645" s="201"/>
      <c r="BY645" s="201"/>
      <c r="BZ645" s="201"/>
      <c r="CA645" s="201"/>
      <c r="CB645" s="201"/>
      <c r="CC645" s="201"/>
      <c r="CD645" s="201"/>
      <c r="CE645" s="201"/>
      <c r="CF645" s="201"/>
      <c r="CG645" s="201"/>
      <c r="CH645" s="201"/>
      <c r="CI645" s="9"/>
    </row>
    <row r="646" spans="1:87" s="49" customFormat="1">
      <c r="A646" s="9">
        <v>1005</v>
      </c>
      <c r="B646" s="9">
        <v>5.9876628560188667</v>
      </c>
      <c r="C646" s="9">
        <v>247</v>
      </c>
      <c r="D646" s="9">
        <v>6</v>
      </c>
      <c r="E646" s="9">
        <v>6.4</v>
      </c>
      <c r="F646" s="9">
        <v>384.81</v>
      </c>
      <c r="G646" s="9">
        <v>0</v>
      </c>
      <c r="H646" s="9">
        <v>0</v>
      </c>
      <c r="I646" s="9">
        <v>6.9</v>
      </c>
      <c r="J646" s="9">
        <v>81</v>
      </c>
      <c r="K646" s="158">
        <v>0.44236111111111098</v>
      </c>
      <c r="L646" s="9"/>
      <c r="M646" s="9"/>
      <c r="N646" s="9"/>
      <c r="O646" s="9"/>
      <c r="P646" s="278" t="str">
        <f t="shared" si="22"/>
        <v/>
      </c>
      <c r="Q646" s="276" t="str">
        <f t="shared" si="21"/>
        <v/>
      </c>
      <c r="R646" s="9"/>
      <c r="U646" s="367"/>
      <c r="Y646"/>
      <c r="Z646"/>
      <c r="AA646"/>
      <c r="AS646" s="201"/>
      <c r="AT646" s="201"/>
      <c r="AU646" s="426"/>
      <c r="AV646" s="201"/>
      <c r="AW646" s="9"/>
      <c r="AX646" s="470"/>
      <c r="AY646" s="468"/>
      <c r="AZ646" s="201"/>
      <c r="BA646" s="201"/>
      <c r="BB646" s="9"/>
      <c r="BC646" s="9"/>
      <c r="BD646" s="201"/>
      <c r="BE646" s="9"/>
      <c r="BF646" s="9"/>
      <c r="BG646" s="373"/>
      <c r="BH646" s="373"/>
      <c r="BI646" s="9"/>
      <c r="BJ646" s="9"/>
      <c r="BK646" s="9"/>
      <c r="BL646" s="9"/>
      <c r="BM646" s="201"/>
      <c r="BN646" s="201"/>
      <c r="BO646" s="201"/>
      <c r="BP646" s="201"/>
      <c r="BQ646" s="9"/>
      <c r="BR646" s="9"/>
      <c r="BS646" s="201"/>
      <c r="BT646" s="201"/>
      <c r="BU646" s="201"/>
      <c r="BV646" s="201"/>
      <c r="BW646" s="201"/>
      <c r="BX646" s="201"/>
      <c r="BY646" s="201"/>
      <c r="BZ646" s="201"/>
      <c r="CA646" s="201"/>
      <c r="CB646" s="201"/>
      <c r="CC646" s="201"/>
      <c r="CD646" s="201"/>
      <c r="CE646" s="201"/>
      <c r="CF646" s="201"/>
      <c r="CG646" s="201"/>
      <c r="CH646" s="201"/>
      <c r="CI646" s="9"/>
    </row>
    <row r="647" spans="1:87" s="49" customFormat="1">
      <c r="A647" s="9">
        <v>1005</v>
      </c>
      <c r="B647" s="9">
        <v>6.9</v>
      </c>
      <c r="C647" s="9">
        <v>247</v>
      </c>
      <c r="D647" s="9">
        <v>0</v>
      </c>
      <c r="E647" s="9">
        <v>1.2</v>
      </c>
      <c r="F647" s="9">
        <v>384.81</v>
      </c>
      <c r="G647" s="9">
        <v>0</v>
      </c>
      <c r="H647" s="9">
        <v>0</v>
      </c>
      <c r="I647" s="9">
        <v>6.9</v>
      </c>
      <c r="J647" s="9">
        <v>81</v>
      </c>
      <c r="K647" s="158">
        <v>0.44305555555555598</v>
      </c>
      <c r="L647" s="9"/>
      <c r="M647" s="9"/>
      <c r="N647" s="9"/>
      <c r="O647" s="9"/>
      <c r="P647" s="278">
        <f t="shared" si="22"/>
        <v>60</v>
      </c>
      <c r="Q647" s="276" t="str">
        <f t="shared" si="21"/>
        <v/>
      </c>
      <c r="R647" s="9"/>
      <c r="U647" s="367"/>
      <c r="Y647"/>
      <c r="Z647"/>
      <c r="AA647"/>
      <c r="AS647" s="201"/>
      <c r="AT647" s="201"/>
      <c r="AU647" s="426"/>
      <c r="AV647" s="201"/>
      <c r="AW647" s="9"/>
      <c r="AX647" s="470"/>
      <c r="AY647" s="468"/>
      <c r="AZ647" s="201"/>
      <c r="BA647" s="201"/>
      <c r="BB647" s="9"/>
      <c r="BC647" s="9"/>
      <c r="BD647" s="201"/>
      <c r="BE647" s="9"/>
      <c r="BF647" s="9"/>
      <c r="BG647" s="373"/>
      <c r="BH647" s="373"/>
      <c r="BI647" s="9"/>
      <c r="BJ647" s="9"/>
      <c r="BK647" s="9"/>
      <c r="BL647" s="9"/>
      <c r="BM647" s="201"/>
      <c r="BN647" s="201"/>
      <c r="BO647" s="201"/>
      <c r="BP647" s="201"/>
      <c r="BQ647" s="9"/>
      <c r="BR647" s="9"/>
      <c r="BS647" s="201"/>
      <c r="BT647" s="201"/>
      <c r="BU647" s="201"/>
      <c r="BV647" s="201"/>
      <c r="BW647" s="201"/>
      <c r="BX647" s="201"/>
      <c r="BY647" s="201"/>
      <c r="BZ647" s="201"/>
      <c r="CA647" s="201"/>
      <c r="CB647" s="201"/>
      <c r="CC647" s="201"/>
      <c r="CD647" s="201"/>
      <c r="CE647" s="201"/>
      <c r="CF647" s="201"/>
      <c r="CG647" s="201"/>
      <c r="CH647" s="201"/>
      <c r="CI647" s="9"/>
    </row>
    <row r="648" spans="1:87" s="49" customFormat="1">
      <c r="A648" s="9">
        <v>1005</v>
      </c>
      <c r="B648" s="9">
        <v>6.4233960000000003</v>
      </c>
      <c r="C648" s="9">
        <v>315</v>
      </c>
      <c r="D648" s="9">
        <v>3.6</v>
      </c>
      <c r="E648" s="9">
        <v>4.8</v>
      </c>
      <c r="F648" s="9">
        <v>384.81</v>
      </c>
      <c r="G648" s="9">
        <v>0</v>
      </c>
      <c r="H648" s="9">
        <v>0</v>
      </c>
      <c r="I648" s="9">
        <v>6.9</v>
      </c>
      <c r="J648" s="9">
        <v>80</v>
      </c>
      <c r="K648" s="158">
        <v>0.44374999999999998</v>
      </c>
      <c r="L648" s="9"/>
      <c r="M648" s="9"/>
      <c r="N648" s="9"/>
      <c r="O648" s="9"/>
      <c r="P648" s="278" t="str">
        <f t="shared" si="22"/>
        <v/>
      </c>
      <c r="Q648" s="276" t="str">
        <f t="shared" si="21"/>
        <v/>
      </c>
      <c r="R648" s="9"/>
      <c r="U648" s="367"/>
      <c r="Y648"/>
      <c r="Z648"/>
      <c r="AA648"/>
      <c r="AS648" s="201"/>
      <c r="AT648" s="201"/>
      <c r="AU648" s="426"/>
      <c r="AV648" s="201"/>
      <c r="AW648" s="9"/>
      <c r="AX648" s="470"/>
      <c r="AY648" s="468"/>
      <c r="AZ648" s="201"/>
      <c r="BA648" s="201"/>
      <c r="BB648" s="9"/>
      <c r="BC648" s="9"/>
      <c r="BD648" s="201"/>
      <c r="BE648" s="9"/>
      <c r="BF648" s="9"/>
      <c r="BG648" s="373"/>
      <c r="BH648" s="373"/>
      <c r="BI648" s="9"/>
      <c r="BJ648" s="9"/>
      <c r="BK648" s="9"/>
      <c r="BL648" s="9"/>
      <c r="BM648" s="201"/>
      <c r="BN648" s="201"/>
      <c r="BO648" s="201"/>
      <c r="BP648" s="201"/>
      <c r="BQ648" s="9"/>
      <c r="BR648" s="9"/>
      <c r="BS648" s="201"/>
      <c r="BT648" s="201"/>
      <c r="BU648" s="201"/>
      <c r="BV648" s="201"/>
      <c r="BW648" s="201"/>
      <c r="BX648" s="201"/>
      <c r="BY648" s="201"/>
      <c r="BZ648" s="201"/>
      <c r="CA648" s="201"/>
      <c r="CB648" s="201"/>
      <c r="CC648" s="201"/>
      <c r="CD648" s="201"/>
      <c r="CE648" s="201"/>
      <c r="CF648" s="201"/>
      <c r="CG648" s="201"/>
      <c r="CH648" s="201"/>
      <c r="CI648" s="9"/>
    </row>
    <row r="649" spans="1:87" s="49" customFormat="1">
      <c r="A649" s="9">
        <v>1005</v>
      </c>
      <c r="B649" s="9">
        <v>6.2479924972730227</v>
      </c>
      <c r="C649" s="9">
        <v>315</v>
      </c>
      <c r="D649" s="9">
        <v>5.2</v>
      </c>
      <c r="E649" s="9">
        <v>4.8</v>
      </c>
      <c r="F649" s="9">
        <v>384.81</v>
      </c>
      <c r="G649" s="9">
        <v>0</v>
      </c>
      <c r="H649" s="9">
        <v>0</v>
      </c>
      <c r="I649" s="9">
        <v>6.9</v>
      </c>
      <c r="J649" s="9">
        <v>80</v>
      </c>
      <c r="K649" s="158">
        <v>0.44444444444444398</v>
      </c>
      <c r="L649" s="9"/>
      <c r="M649" s="9"/>
      <c r="N649" s="9"/>
      <c r="O649" s="9"/>
      <c r="P649" s="278" t="str">
        <f t="shared" si="22"/>
        <v/>
      </c>
      <c r="Q649" s="276" t="str">
        <f t="shared" si="21"/>
        <v/>
      </c>
      <c r="R649" s="9"/>
      <c r="U649" s="367"/>
      <c r="Y649"/>
      <c r="Z649"/>
      <c r="AA649"/>
      <c r="AS649" s="201"/>
      <c r="AT649" s="201"/>
      <c r="AU649" s="426"/>
      <c r="AV649" s="201"/>
      <c r="AW649" s="9"/>
      <c r="AX649" s="470"/>
      <c r="AY649" s="468"/>
      <c r="AZ649" s="201"/>
      <c r="BA649" s="201"/>
      <c r="BB649" s="9"/>
      <c r="BC649" s="9"/>
      <c r="BD649" s="201"/>
      <c r="BE649" s="9"/>
      <c r="BF649" s="9"/>
      <c r="BG649" s="373"/>
      <c r="BH649" s="373"/>
      <c r="BI649" s="9"/>
      <c r="BJ649" s="9"/>
      <c r="BK649" s="9"/>
      <c r="BL649" s="9"/>
      <c r="BM649" s="201"/>
      <c r="BN649" s="201"/>
      <c r="BO649" s="201"/>
      <c r="BP649" s="201"/>
      <c r="BQ649" s="9"/>
      <c r="BR649" s="9"/>
      <c r="BS649" s="201"/>
      <c r="BT649" s="201"/>
      <c r="BU649" s="201"/>
      <c r="BV649" s="201"/>
      <c r="BW649" s="201"/>
      <c r="BX649" s="201"/>
      <c r="BY649" s="201"/>
      <c r="BZ649" s="201"/>
      <c r="CA649" s="201"/>
      <c r="CB649" s="201"/>
      <c r="CC649" s="201"/>
      <c r="CD649" s="201"/>
      <c r="CE649" s="201"/>
      <c r="CF649" s="201"/>
      <c r="CG649" s="201"/>
      <c r="CH649" s="201"/>
      <c r="CI649" s="9"/>
    </row>
    <row r="650" spans="1:87" s="49" customFormat="1">
      <c r="A650" s="9">
        <v>1005</v>
      </c>
      <c r="B650" s="9">
        <v>5.8710594079690441</v>
      </c>
      <c r="C650" s="9">
        <v>315</v>
      </c>
      <c r="D650" s="9">
        <v>6.8</v>
      </c>
      <c r="E650" s="9">
        <v>7.2</v>
      </c>
      <c r="F650" s="9">
        <v>384.81</v>
      </c>
      <c r="G650" s="9">
        <v>0</v>
      </c>
      <c r="H650" s="9">
        <v>0</v>
      </c>
      <c r="I650" s="9">
        <v>7</v>
      </c>
      <c r="J650" s="9">
        <v>80</v>
      </c>
      <c r="K650" s="158">
        <v>0.44513888888888897</v>
      </c>
      <c r="L650" s="9"/>
      <c r="M650" s="9"/>
      <c r="N650" s="9"/>
      <c r="O650" s="9"/>
      <c r="P650" s="278" t="str">
        <f t="shared" si="22"/>
        <v/>
      </c>
      <c r="Q650" s="276" t="str">
        <f t="shared" si="21"/>
        <v/>
      </c>
      <c r="R650" s="9"/>
      <c r="U650" s="367"/>
      <c r="Y650"/>
      <c r="Z650"/>
      <c r="AA650"/>
      <c r="AS650" s="201"/>
      <c r="AT650" s="201"/>
      <c r="AU650" s="426"/>
      <c r="AV650" s="201"/>
      <c r="AW650" s="9"/>
      <c r="AX650" s="470"/>
      <c r="AY650" s="468"/>
      <c r="AZ650" s="201"/>
      <c r="BA650" s="201"/>
      <c r="BB650" s="9"/>
      <c r="BC650" s="9"/>
      <c r="BD650" s="201"/>
      <c r="BE650" s="9"/>
      <c r="BF650" s="9"/>
      <c r="BG650" s="373"/>
      <c r="BH650" s="373"/>
      <c r="BI650" s="9"/>
      <c r="BJ650" s="9"/>
      <c r="BK650" s="9"/>
      <c r="BL650" s="9"/>
      <c r="BM650" s="201"/>
      <c r="BN650" s="201"/>
      <c r="BO650" s="201"/>
      <c r="BP650" s="201"/>
      <c r="BQ650" s="9"/>
      <c r="BR650" s="9"/>
      <c r="BS650" s="201"/>
      <c r="BT650" s="201"/>
      <c r="BU650" s="201"/>
      <c r="BV650" s="201"/>
      <c r="BW650" s="201"/>
      <c r="BX650" s="201"/>
      <c r="BY650" s="201"/>
      <c r="BZ650" s="201"/>
      <c r="CA650" s="201"/>
      <c r="CB650" s="201"/>
      <c r="CC650" s="201"/>
      <c r="CD650" s="201"/>
      <c r="CE650" s="201"/>
      <c r="CF650" s="201"/>
      <c r="CG650" s="201"/>
      <c r="CH650" s="201"/>
      <c r="CI650" s="9"/>
    </row>
    <row r="651" spans="1:87" s="49" customFormat="1">
      <c r="A651" s="9">
        <v>1005</v>
      </c>
      <c r="B651" s="9">
        <v>6.5849599999999997</v>
      </c>
      <c r="C651" s="9">
        <v>315</v>
      </c>
      <c r="D651" s="9">
        <v>3.2</v>
      </c>
      <c r="E651" s="9">
        <v>4.4000000000000004</v>
      </c>
      <c r="F651" s="9">
        <v>384.81</v>
      </c>
      <c r="G651" s="9">
        <v>0</v>
      </c>
      <c r="H651" s="9">
        <v>0</v>
      </c>
      <c r="I651" s="9">
        <v>7</v>
      </c>
      <c r="J651" s="9">
        <v>80</v>
      </c>
      <c r="K651" s="158">
        <v>0.44583333333333303</v>
      </c>
      <c r="L651" s="9"/>
      <c r="M651" s="9"/>
      <c r="N651" s="9"/>
      <c r="O651" s="9"/>
      <c r="P651" s="278" t="str">
        <f t="shared" si="22"/>
        <v/>
      </c>
      <c r="Q651" s="276" t="str">
        <f t="shared" ref="Q651:Q714" si="23">IF(H651&gt;0,60,"")</f>
        <v/>
      </c>
      <c r="R651" s="9"/>
      <c r="U651" s="367"/>
      <c r="Y651"/>
      <c r="Z651"/>
      <c r="AA651"/>
      <c r="AS651" s="201"/>
      <c r="AT651" s="201"/>
      <c r="AU651" s="426"/>
      <c r="AV651" s="201"/>
      <c r="AW651" s="9"/>
      <c r="AX651" s="470"/>
      <c r="AY651" s="468"/>
      <c r="AZ651" s="201"/>
      <c r="BA651" s="201"/>
      <c r="BB651" s="9"/>
      <c r="BC651" s="9"/>
      <c r="BD651" s="201"/>
      <c r="BE651" s="9"/>
      <c r="BF651" s="9"/>
      <c r="BG651" s="373"/>
      <c r="BH651" s="373"/>
      <c r="BI651" s="9"/>
      <c r="BJ651" s="9"/>
      <c r="BK651" s="9"/>
      <c r="BL651" s="9"/>
      <c r="BM651" s="201"/>
      <c r="BN651" s="201"/>
      <c r="BO651" s="201"/>
      <c r="BP651" s="201"/>
      <c r="BQ651" s="9"/>
      <c r="BR651" s="9"/>
      <c r="BS651" s="201"/>
      <c r="BT651" s="201"/>
      <c r="BU651" s="201"/>
      <c r="BV651" s="201"/>
      <c r="BW651" s="201"/>
      <c r="BX651" s="201"/>
      <c r="BY651" s="201"/>
      <c r="BZ651" s="201"/>
      <c r="CA651" s="201"/>
      <c r="CB651" s="201"/>
      <c r="CC651" s="201"/>
      <c r="CD651" s="201"/>
      <c r="CE651" s="201"/>
      <c r="CF651" s="201"/>
      <c r="CG651" s="201"/>
      <c r="CH651" s="201"/>
      <c r="CI651" s="9"/>
    </row>
    <row r="652" spans="1:87" s="49" customFormat="1">
      <c r="A652" s="9">
        <v>1005</v>
      </c>
      <c r="B652" s="9">
        <v>5.3791754397565352</v>
      </c>
      <c r="C652" s="9">
        <v>315</v>
      </c>
      <c r="D652" s="9">
        <v>8.8000000000000007</v>
      </c>
      <c r="E652" s="9">
        <v>5.2</v>
      </c>
      <c r="F652" s="9">
        <v>384.81</v>
      </c>
      <c r="G652" s="9">
        <v>0</v>
      </c>
      <c r="H652" s="9">
        <v>0</v>
      </c>
      <c r="I652" s="9">
        <v>7</v>
      </c>
      <c r="J652" s="9">
        <v>80</v>
      </c>
      <c r="K652" s="158">
        <v>0.44652777777777802</v>
      </c>
      <c r="L652" s="9"/>
      <c r="M652" s="9"/>
      <c r="N652" s="9"/>
      <c r="O652" s="9"/>
      <c r="P652" s="278" t="str">
        <f t="shared" si="22"/>
        <v/>
      </c>
      <c r="Q652" s="276" t="str">
        <f t="shared" si="23"/>
        <v/>
      </c>
      <c r="R652" s="9"/>
      <c r="U652" s="367"/>
      <c r="Y652"/>
      <c r="Z652"/>
      <c r="AA652"/>
      <c r="AS652" s="201"/>
      <c r="AT652" s="201"/>
      <c r="AU652" s="426"/>
      <c r="AV652" s="201"/>
      <c r="AW652" s="9"/>
      <c r="AX652" s="470"/>
      <c r="AY652" s="468"/>
      <c r="AZ652" s="201"/>
      <c r="BA652" s="201"/>
      <c r="BB652" s="9"/>
      <c r="BC652" s="9"/>
      <c r="BD652" s="201"/>
      <c r="BE652" s="9"/>
      <c r="BF652" s="9"/>
      <c r="BG652" s="373"/>
      <c r="BH652" s="373"/>
      <c r="BI652" s="9"/>
      <c r="BJ652" s="9"/>
      <c r="BK652" s="9"/>
      <c r="BL652" s="9"/>
      <c r="BM652" s="201"/>
      <c r="BN652" s="201"/>
      <c r="BO652" s="201"/>
      <c r="BP652" s="201"/>
      <c r="BQ652" s="9"/>
      <c r="BR652" s="9"/>
      <c r="BS652" s="201"/>
      <c r="BT652" s="201"/>
      <c r="BU652" s="201"/>
      <c r="BV652" s="201"/>
      <c r="BW652" s="201"/>
      <c r="BX652" s="201"/>
      <c r="BY652" s="201"/>
      <c r="BZ652" s="201"/>
      <c r="CA652" s="201"/>
      <c r="CB652" s="201"/>
      <c r="CC652" s="201"/>
      <c r="CD652" s="201"/>
      <c r="CE652" s="201"/>
      <c r="CF652" s="201"/>
      <c r="CG652" s="201"/>
      <c r="CH652" s="201"/>
      <c r="CI652" s="9"/>
    </row>
    <row r="653" spans="1:87" s="49" customFormat="1">
      <c r="A653" s="9">
        <v>1005</v>
      </c>
      <c r="B653" s="9">
        <v>5.987091520887077</v>
      </c>
      <c r="C653" s="9">
        <v>315</v>
      </c>
      <c r="D653" s="9">
        <v>6.8</v>
      </c>
      <c r="E653" s="9">
        <v>5.6</v>
      </c>
      <c r="F653" s="9">
        <v>384.81</v>
      </c>
      <c r="G653" s="9">
        <v>0</v>
      </c>
      <c r="H653" s="9">
        <v>0</v>
      </c>
      <c r="I653" s="9">
        <v>7.1</v>
      </c>
      <c r="J653" s="9">
        <v>80</v>
      </c>
      <c r="K653" s="158">
        <v>0.44722222222222202</v>
      </c>
      <c r="L653" s="9"/>
      <c r="M653" s="9"/>
      <c r="N653" s="9"/>
      <c r="O653" s="9"/>
      <c r="P653" s="278" t="str">
        <f t="shared" ref="P653:P716" si="24">IF(D653&lt;2,60,"")</f>
        <v/>
      </c>
      <c r="Q653" s="276" t="str">
        <f t="shared" si="23"/>
        <v/>
      </c>
      <c r="R653" s="9"/>
      <c r="U653" s="367"/>
      <c r="Y653"/>
      <c r="Z653"/>
      <c r="AA653"/>
      <c r="AS653" s="201"/>
      <c r="AT653" s="201"/>
      <c r="AU653" s="426"/>
      <c r="AV653" s="201"/>
      <c r="AW653" s="9"/>
      <c r="AX653" s="470"/>
      <c r="AY653" s="468"/>
      <c r="AZ653" s="201"/>
      <c r="BA653" s="201"/>
      <c r="BB653" s="9"/>
      <c r="BC653" s="9"/>
      <c r="BD653" s="201"/>
      <c r="BE653" s="9"/>
      <c r="BF653" s="9"/>
      <c r="BG653" s="373"/>
      <c r="BH653" s="373"/>
      <c r="BI653" s="9"/>
      <c r="BJ653" s="9"/>
      <c r="BK653" s="9"/>
      <c r="BL653" s="9"/>
      <c r="BM653" s="201"/>
      <c r="BN653" s="201"/>
      <c r="BO653" s="201"/>
      <c r="BP653" s="201"/>
      <c r="BQ653" s="9"/>
      <c r="BR653" s="9"/>
      <c r="BS653" s="201"/>
      <c r="BT653" s="201"/>
      <c r="BU653" s="201"/>
      <c r="BV653" s="201"/>
      <c r="BW653" s="201"/>
      <c r="BX653" s="201"/>
      <c r="BY653" s="201"/>
      <c r="BZ653" s="201"/>
      <c r="CA653" s="201"/>
      <c r="CB653" s="201"/>
      <c r="CC653" s="201"/>
      <c r="CD653" s="201"/>
      <c r="CE653" s="201"/>
      <c r="CF653" s="201"/>
      <c r="CG653" s="201"/>
      <c r="CH653" s="201"/>
      <c r="CI653" s="9"/>
    </row>
    <row r="654" spans="1:87" s="49" customFormat="1">
      <c r="A654" s="9">
        <v>1005</v>
      </c>
      <c r="B654" s="9">
        <v>6.0993135811799579</v>
      </c>
      <c r="C654" s="9">
        <v>337</v>
      </c>
      <c r="D654" s="9">
        <v>6.4</v>
      </c>
      <c r="E654" s="9">
        <v>6</v>
      </c>
      <c r="F654" s="9">
        <v>384.81</v>
      </c>
      <c r="G654" s="9">
        <v>0</v>
      </c>
      <c r="H654" s="9">
        <v>0</v>
      </c>
      <c r="I654" s="9">
        <v>7.1</v>
      </c>
      <c r="J654" s="9">
        <v>80</v>
      </c>
      <c r="K654" s="158">
        <v>0.44791666666666702</v>
      </c>
      <c r="L654" s="9"/>
      <c r="M654" s="9"/>
      <c r="N654" s="9"/>
      <c r="O654" s="9"/>
      <c r="P654" s="278" t="str">
        <f t="shared" si="24"/>
        <v/>
      </c>
      <c r="Q654" s="276" t="str">
        <f t="shared" si="23"/>
        <v/>
      </c>
      <c r="R654" s="9"/>
      <c r="U654" s="367"/>
      <c r="Y654"/>
      <c r="Z654"/>
      <c r="AA654"/>
      <c r="AS654" s="201"/>
      <c r="AT654" s="201"/>
      <c r="AU654" s="426"/>
      <c r="AV654" s="201"/>
      <c r="AW654" s="9"/>
      <c r="AX654" s="470"/>
      <c r="AY654" s="468"/>
      <c r="AZ654" s="201"/>
      <c r="BA654" s="201"/>
      <c r="BB654" s="9"/>
      <c r="BC654" s="9"/>
      <c r="BD654" s="201"/>
      <c r="BE654" s="9"/>
      <c r="BF654" s="9"/>
      <c r="BG654" s="373"/>
      <c r="BH654" s="373"/>
      <c r="BI654" s="9"/>
      <c r="BJ654" s="9"/>
      <c r="BK654" s="9"/>
      <c r="BL654" s="9"/>
      <c r="BM654" s="201"/>
      <c r="BN654" s="201"/>
      <c r="BO654" s="201"/>
      <c r="BP654" s="201"/>
      <c r="BQ654" s="9"/>
      <c r="BR654" s="9"/>
      <c r="BS654" s="201"/>
      <c r="BT654" s="201"/>
      <c r="BU654" s="201"/>
      <c r="BV654" s="201"/>
      <c r="BW654" s="201"/>
      <c r="BX654" s="201"/>
      <c r="BY654" s="201"/>
      <c r="BZ654" s="201"/>
      <c r="CA654" s="201"/>
      <c r="CB654" s="201"/>
      <c r="CC654" s="201"/>
      <c r="CD654" s="201"/>
      <c r="CE654" s="201"/>
      <c r="CF654" s="201"/>
      <c r="CG654" s="201"/>
      <c r="CH654" s="201"/>
      <c r="CI654" s="9"/>
    </row>
    <row r="655" spans="1:87" s="49" customFormat="1">
      <c r="A655" s="9">
        <v>1005</v>
      </c>
      <c r="B655" s="9">
        <v>6.5411559999999991</v>
      </c>
      <c r="C655" s="9">
        <v>337</v>
      </c>
      <c r="D655" s="9">
        <v>4.4000000000000004</v>
      </c>
      <c r="E655" s="9">
        <v>5.2</v>
      </c>
      <c r="F655" s="9">
        <v>384.81</v>
      </c>
      <c r="G655" s="9">
        <v>0</v>
      </c>
      <c r="H655" s="9">
        <v>0</v>
      </c>
      <c r="I655" s="9">
        <v>7.1</v>
      </c>
      <c r="J655" s="9">
        <v>79</v>
      </c>
      <c r="K655" s="158">
        <v>0.44861111111111102</v>
      </c>
      <c r="L655" s="9"/>
      <c r="M655" s="9"/>
      <c r="N655" s="9"/>
      <c r="O655" s="9"/>
      <c r="P655" s="278" t="str">
        <f t="shared" si="24"/>
        <v/>
      </c>
      <c r="Q655" s="276" t="str">
        <f t="shared" si="23"/>
        <v/>
      </c>
      <c r="R655" s="9"/>
      <c r="U655" s="367"/>
      <c r="Y655"/>
      <c r="Z655"/>
      <c r="AA655"/>
      <c r="AS655" s="201"/>
      <c r="AT655" s="201"/>
      <c r="AU655" s="426"/>
      <c r="AV655" s="201"/>
      <c r="AW655" s="9"/>
      <c r="AX655" s="470"/>
      <c r="AY655" s="468"/>
      <c r="AZ655" s="201"/>
      <c r="BA655" s="201"/>
      <c r="BB655" s="9"/>
      <c r="BC655" s="9"/>
      <c r="BD655" s="201"/>
      <c r="BE655" s="9"/>
      <c r="BF655" s="9"/>
      <c r="BG655" s="373"/>
      <c r="BH655" s="373"/>
      <c r="BI655" s="9"/>
      <c r="BJ655" s="9"/>
      <c r="BK655" s="9"/>
      <c r="BL655" s="9"/>
      <c r="BM655" s="201"/>
      <c r="BN655" s="201"/>
      <c r="BO655" s="201"/>
      <c r="BP655" s="201"/>
      <c r="BQ655" s="9"/>
      <c r="BR655" s="9"/>
      <c r="BS655" s="201"/>
      <c r="BT655" s="201"/>
      <c r="BU655" s="201"/>
      <c r="BV655" s="201"/>
      <c r="BW655" s="201"/>
      <c r="BX655" s="201"/>
      <c r="BY655" s="201"/>
      <c r="BZ655" s="201"/>
      <c r="CA655" s="201"/>
      <c r="CB655" s="201"/>
      <c r="CC655" s="201"/>
      <c r="CD655" s="201"/>
      <c r="CE655" s="201"/>
      <c r="CF655" s="201"/>
      <c r="CG655" s="201"/>
      <c r="CH655" s="201"/>
      <c r="CI655" s="9"/>
    </row>
    <row r="656" spans="1:87" s="49" customFormat="1">
      <c r="A656" s="9">
        <v>1005</v>
      </c>
      <c r="B656" s="9">
        <v>5.2140938730038009</v>
      </c>
      <c r="C656" s="9">
        <v>292</v>
      </c>
      <c r="D656" s="9">
        <v>10.8</v>
      </c>
      <c r="E656" s="9">
        <v>5.6</v>
      </c>
      <c r="F656" s="9">
        <v>384.81</v>
      </c>
      <c r="G656" s="9">
        <v>0</v>
      </c>
      <c r="H656" s="9">
        <v>0</v>
      </c>
      <c r="I656" s="9">
        <v>7.2</v>
      </c>
      <c r="J656" s="9">
        <v>79</v>
      </c>
      <c r="K656" s="158">
        <v>0.44930555555555601</v>
      </c>
      <c r="L656" s="9"/>
      <c r="M656" s="9"/>
      <c r="N656" s="9"/>
      <c r="O656" s="9"/>
      <c r="P656" s="278" t="str">
        <f t="shared" si="24"/>
        <v/>
      </c>
      <c r="Q656" s="276" t="str">
        <f t="shared" si="23"/>
        <v/>
      </c>
      <c r="R656" s="9"/>
      <c r="U656" s="367"/>
      <c r="Y656"/>
      <c r="Z656"/>
      <c r="AA656"/>
      <c r="AS656" s="201"/>
      <c r="AT656" s="201"/>
      <c r="AU656" s="426"/>
      <c r="AV656" s="201"/>
      <c r="AW656" s="9"/>
      <c r="AX656" s="470"/>
      <c r="AY656" s="468"/>
      <c r="AZ656" s="201"/>
      <c r="BA656" s="201"/>
      <c r="BB656" s="9"/>
      <c r="BC656" s="9"/>
      <c r="BD656" s="201"/>
      <c r="BE656" s="9"/>
      <c r="BF656" s="9"/>
      <c r="BG656" s="373"/>
      <c r="BH656" s="373"/>
      <c r="BI656" s="9"/>
      <c r="BJ656" s="9"/>
      <c r="BK656" s="9"/>
      <c r="BL656" s="9"/>
      <c r="BM656" s="201"/>
      <c r="BN656" s="201"/>
      <c r="BO656" s="201"/>
      <c r="BP656" s="201"/>
      <c r="BQ656" s="9"/>
      <c r="BR656" s="9"/>
      <c r="BS656" s="201"/>
      <c r="BT656" s="201"/>
      <c r="BU656" s="201"/>
      <c r="BV656" s="201"/>
      <c r="BW656" s="201"/>
      <c r="BX656" s="201"/>
      <c r="BY656" s="201"/>
      <c r="BZ656" s="201"/>
      <c r="CA656" s="201"/>
      <c r="CB656" s="201"/>
      <c r="CC656" s="201"/>
      <c r="CD656" s="201"/>
      <c r="CE656" s="201"/>
      <c r="CF656" s="201"/>
      <c r="CG656" s="201"/>
      <c r="CH656" s="201"/>
      <c r="CI656" s="9"/>
    </row>
    <row r="657" spans="1:89" s="49" customFormat="1">
      <c r="A657" s="9">
        <v>1005</v>
      </c>
      <c r="B657" s="9">
        <v>5.798278732293026</v>
      </c>
      <c r="C657" s="9">
        <v>315</v>
      </c>
      <c r="D657" s="9">
        <v>8</v>
      </c>
      <c r="E657" s="9">
        <v>7.6</v>
      </c>
      <c r="F657" s="9">
        <v>384.81</v>
      </c>
      <c r="G657" s="9">
        <v>0</v>
      </c>
      <c r="H657" s="9">
        <v>0</v>
      </c>
      <c r="I657" s="9">
        <v>7.2</v>
      </c>
      <c r="J657" s="9">
        <v>79</v>
      </c>
      <c r="K657" s="158">
        <v>0.45</v>
      </c>
      <c r="L657" s="9"/>
      <c r="M657" s="9"/>
      <c r="N657" s="9"/>
      <c r="O657" s="9"/>
      <c r="P657" s="278" t="str">
        <f t="shared" si="24"/>
        <v/>
      </c>
      <c r="Q657" s="276" t="str">
        <f t="shared" si="23"/>
        <v/>
      </c>
      <c r="R657" s="9"/>
      <c r="U657" s="367"/>
      <c r="Y657"/>
      <c r="Z657"/>
      <c r="AA657"/>
      <c r="AS657" s="201"/>
      <c r="AT657" s="201"/>
      <c r="AU657" s="426"/>
      <c r="AV657" s="201"/>
      <c r="AW657" s="9"/>
      <c r="AX657" s="470"/>
      <c r="AY657" s="468"/>
      <c r="AZ657" s="201"/>
      <c r="BA657" s="201"/>
      <c r="BB657" s="9"/>
      <c r="BC657" s="9"/>
      <c r="BD657" s="201"/>
      <c r="BE657" s="9"/>
      <c r="BF657" s="9"/>
      <c r="BG657" s="373"/>
      <c r="BH657" s="373"/>
      <c r="BI657" s="9"/>
      <c r="BJ657" s="9"/>
      <c r="BK657" s="9"/>
      <c r="BL657" s="9"/>
      <c r="BM657" s="201"/>
      <c r="BN657" s="201"/>
      <c r="BO657" s="201"/>
      <c r="BP657" s="201"/>
      <c r="BQ657" s="9"/>
      <c r="BR657" s="9"/>
      <c r="BS657" s="201"/>
      <c r="BT657" s="201"/>
      <c r="BU657" s="201"/>
      <c r="BV657" s="201"/>
      <c r="BW657" s="201"/>
      <c r="BX657" s="201"/>
      <c r="BY657" s="201"/>
      <c r="BZ657" s="201"/>
      <c r="CA657" s="201"/>
      <c r="CB657" s="201"/>
      <c r="CC657" s="201"/>
      <c r="CD657" s="201"/>
      <c r="CE657" s="201"/>
      <c r="CF657" s="201"/>
      <c r="CG657" s="201"/>
      <c r="CH657" s="201"/>
      <c r="CI657" s="9"/>
    </row>
    <row r="658" spans="1:89" s="49" customFormat="1">
      <c r="A658" s="9">
        <v>1005</v>
      </c>
      <c r="B658" s="9">
        <v>5.6157781958944479</v>
      </c>
      <c r="C658" s="9">
        <v>292</v>
      </c>
      <c r="D658" s="9">
        <v>8.8000000000000007</v>
      </c>
      <c r="E658" s="9">
        <v>8.8000000000000007</v>
      </c>
      <c r="F658" s="9">
        <v>384.81</v>
      </c>
      <c r="G658" s="9">
        <v>0</v>
      </c>
      <c r="H658" s="9">
        <v>0</v>
      </c>
      <c r="I658" s="9">
        <v>7.2</v>
      </c>
      <c r="J658" s="9">
        <v>79</v>
      </c>
      <c r="K658" s="158">
        <v>0.45069444444444401</v>
      </c>
      <c r="L658" s="9"/>
      <c r="M658" s="9"/>
      <c r="N658" s="9"/>
      <c r="O658" s="9"/>
      <c r="P658" s="278" t="str">
        <f t="shared" si="24"/>
        <v/>
      </c>
      <c r="Q658" s="276" t="str">
        <f t="shared" si="23"/>
        <v/>
      </c>
      <c r="R658" s="9"/>
      <c r="U658" s="367"/>
      <c r="Y658"/>
      <c r="Z658"/>
      <c r="AA658"/>
      <c r="AS658" s="201"/>
      <c r="AT658" s="201"/>
      <c r="AU658" s="426"/>
      <c r="AV658" s="9"/>
      <c r="AW658" s="9"/>
      <c r="AX658" s="470"/>
      <c r="AY658" s="467"/>
      <c r="AZ658" s="9"/>
      <c r="BA658" s="9"/>
      <c r="BB658" s="9"/>
      <c r="BC658" s="9"/>
      <c r="BD658" s="9"/>
      <c r="BE658" s="9"/>
      <c r="BF658" s="9"/>
      <c r="BG658" s="373"/>
      <c r="BH658" s="373"/>
      <c r="BI658" s="9"/>
      <c r="BJ658" s="9"/>
      <c r="BK658" s="9"/>
      <c r="BL658" s="9"/>
      <c r="BM658" s="9"/>
      <c r="BN658" s="9"/>
      <c r="BO658" s="9"/>
      <c r="BP658" s="9"/>
      <c r="BQ658" s="9"/>
      <c r="BR658" s="9"/>
      <c r="BS658" s="201"/>
      <c r="BT658" s="201"/>
      <c r="BU658" s="201"/>
      <c r="BV658" s="201"/>
      <c r="BW658" s="201"/>
      <c r="BX658" s="201"/>
      <c r="BY658" s="201"/>
      <c r="BZ658" s="201"/>
      <c r="CA658" s="201"/>
      <c r="CB658" s="201"/>
      <c r="CC658" s="201"/>
      <c r="CD658" s="201"/>
      <c r="CE658" s="201"/>
      <c r="CF658" s="201"/>
      <c r="CG658" s="201"/>
      <c r="CH658" s="201"/>
      <c r="CI658" s="9"/>
    </row>
    <row r="659" spans="1:89">
      <c r="A659" s="9">
        <v>1005</v>
      </c>
      <c r="B659" s="9">
        <v>6.8621319999999999</v>
      </c>
      <c r="C659" s="9">
        <v>270</v>
      </c>
      <c r="D659" s="9">
        <v>3.6</v>
      </c>
      <c r="E659" s="9">
        <v>5.2</v>
      </c>
      <c r="F659" s="9">
        <v>384.81</v>
      </c>
      <c r="G659" s="9">
        <v>0</v>
      </c>
      <c r="H659" s="9">
        <v>0</v>
      </c>
      <c r="I659" s="9">
        <v>7.3</v>
      </c>
      <c r="J659" s="9">
        <v>79</v>
      </c>
      <c r="K659" s="158">
        <v>0.45138888888888901</v>
      </c>
      <c r="L659" s="9"/>
      <c r="M659" s="9"/>
      <c r="N659" s="9"/>
      <c r="O659" s="9"/>
      <c r="P659" s="278" t="str">
        <f t="shared" si="24"/>
        <v/>
      </c>
      <c r="Q659" s="276" t="str">
        <f t="shared" si="23"/>
        <v/>
      </c>
      <c r="R659" s="9"/>
      <c r="S659" s="9"/>
      <c r="U659" s="367"/>
      <c r="AS659" s="9"/>
      <c r="AT659" s="9"/>
      <c r="AU659" s="426"/>
      <c r="AW659" s="9"/>
      <c r="AX659" s="470"/>
      <c r="AY659" s="467"/>
      <c r="BG659" s="373"/>
      <c r="BH659" s="373"/>
      <c r="BI659" s="9"/>
      <c r="BJ659" s="9"/>
      <c r="CJ659"/>
      <c r="CK659"/>
    </row>
    <row r="660" spans="1:89">
      <c r="A660" s="9">
        <v>1005</v>
      </c>
      <c r="B660" s="9">
        <v>6.7030657111889838</v>
      </c>
      <c r="C660" s="9">
        <v>292</v>
      </c>
      <c r="D660" s="9">
        <v>5.2</v>
      </c>
      <c r="E660" s="9">
        <v>4</v>
      </c>
      <c r="F660" s="9">
        <v>384.81</v>
      </c>
      <c r="G660" s="9">
        <v>0</v>
      </c>
      <c r="H660" s="9">
        <v>0</v>
      </c>
      <c r="I660" s="9">
        <v>7.3</v>
      </c>
      <c r="J660" s="9">
        <v>79</v>
      </c>
      <c r="K660" s="158">
        <v>0.452083333333333</v>
      </c>
      <c r="L660" s="9"/>
      <c r="M660" s="9"/>
      <c r="N660" s="9"/>
      <c r="O660" s="9"/>
      <c r="P660" s="278" t="str">
        <f t="shared" si="24"/>
        <v/>
      </c>
      <c r="Q660" s="276" t="str">
        <f t="shared" si="23"/>
        <v/>
      </c>
      <c r="R660" s="9"/>
      <c r="S660" s="9"/>
      <c r="U660" s="367"/>
      <c r="AS660" s="9"/>
      <c r="AT660" s="9"/>
      <c r="AU660" s="426"/>
      <c r="AW660" s="9"/>
      <c r="AX660" s="470"/>
      <c r="AY660" s="467"/>
      <c r="BG660" s="373"/>
      <c r="BH660" s="373"/>
      <c r="BI660" s="9"/>
      <c r="BJ660" s="9"/>
      <c r="CJ660"/>
      <c r="CK660"/>
    </row>
    <row r="661" spans="1:89">
      <c r="A661" s="9">
        <v>1005</v>
      </c>
      <c r="B661" s="9">
        <v>6.7030657111889838</v>
      </c>
      <c r="C661" s="9">
        <v>292</v>
      </c>
      <c r="D661" s="9">
        <v>5.2</v>
      </c>
      <c r="E661" s="9">
        <v>4.8</v>
      </c>
      <c r="F661" s="9">
        <v>384.81</v>
      </c>
      <c r="G661" s="9">
        <v>0</v>
      </c>
      <c r="H661" s="9">
        <v>0</v>
      </c>
      <c r="I661" s="9">
        <v>7.3</v>
      </c>
      <c r="J661" s="9">
        <v>79</v>
      </c>
      <c r="K661" s="158">
        <v>0.452777777777778</v>
      </c>
      <c r="L661" s="9"/>
      <c r="M661" s="9"/>
      <c r="N661" s="9"/>
      <c r="O661" s="9"/>
      <c r="P661" s="278" t="str">
        <f t="shared" si="24"/>
        <v/>
      </c>
      <c r="Q661" s="276" t="str">
        <f t="shared" si="23"/>
        <v/>
      </c>
      <c r="R661" s="9"/>
      <c r="S661" s="9"/>
      <c r="U661" s="367"/>
      <c r="AS661" s="9"/>
      <c r="AT661" s="9"/>
      <c r="AU661" s="426"/>
      <c r="AW661" s="9"/>
      <c r="AX661" s="470"/>
      <c r="AY661" s="467"/>
      <c r="BG661" s="373"/>
      <c r="BH661" s="373"/>
      <c r="BI661" s="9"/>
      <c r="BJ661" s="9"/>
      <c r="CJ661"/>
      <c r="CK661"/>
    </row>
    <row r="662" spans="1:89">
      <c r="A662" s="9">
        <v>1005</v>
      </c>
      <c r="B662" s="9">
        <v>6.5624818409559182</v>
      </c>
      <c r="C662" s="9">
        <v>337</v>
      </c>
      <c r="D662" s="9">
        <v>6</v>
      </c>
      <c r="E662" s="9">
        <v>7.2</v>
      </c>
      <c r="F662" s="9">
        <v>384.81</v>
      </c>
      <c r="G662" s="9">
        <v>0</v>
      </c>
      <c r="H662" s="9">
        <v>0</v>
      </c>
      <c r="I662" s="9">
        <v>7.4</v>
      </c>
      <c r="J662" s="9">
        <v>79</v>
      </c>
      <c r="K662" s="158">
        <v>0.453472222222222</v>
      </c>
      <c r="L662" s="9"/>
      <c r="M662" s="9"/>
      <c r="N662" s="9"/>
      <c r="O662" s="9"/>
      <c r="P662" s="278" t="str">
        <f t="shared" si="24"/>
        <v/>
      </c>
      <c r="Q662" s="276" t="str">
        <f t="shared" si="23"/>
        <v/>
      </c>
      <c r="R662" s="9"/>
      <c r="S662" s="9"/>
      <c r="U662" s="367"/>
      <c r="AS662" s="9"/>
      <c r="AT662" s="9"/>
      <c r="AU662" s="426"/>
      <c r="AW662" s="9"/>
      <c r="AX662" s="470"/>
      <c r="AY662" s="467"/>
      <c r="BG662" s="373"/>
      <c r="BH662" s="373"/>
      <c r="BI662" s="9"/>
      <c r="BJ662" s="9"/>
      <c r="CJ662"/>
      <c r="CK662"/>
    </row>
    <row r="663" spans="1:89">
      <c r="A663" s="9">
        <v>1005</v>
      </c>
      <c r="B663" s="9">
        <v>6.8168340146679736</v>
      </c>
      <c r="C663" s="9">
        <v>337</v>
      </c>
      <c r="D663" s="9">
        <v>5.2</v>
      </c>
      <c r="E663" s="9">
        <v>4.8</v>
      </c>
      <c r="F663" s="9">
        <v>384.81</v>
      </c>
      <c r="G663" s="9">
        <v>0</v>
      </c>
      <c r="H663" s="9">
        <v>0</v>
      </c>
      <c r="I663" s="9">
        <v>7.4</v>
      </c>
      <c r="J663" s="9">
        <v>79</v>
      </c>
      <c r="K663" s="158">
        <v>0.454166666666667</v>
      </c>
      <c r="L663" s="9"/>
      <c r="M663" s="9"/>
      <c r="N663" s="9"/>
      <c r="O663" s="9"/>
      <c r="P663" s="278" t="str">
        <f t="shared" si="24"/>
        <v/>
      </c>
      <c r="Q663" s="276" t="str">
        <f t="shared" si="23"/>
        <v/>
      </c>
      <c r="R663" s="9"/>
      <c r="S663" s="9"/>
      <c r="U663" s="367"/>
      <c r="AS663" s="9"/>
      <c r="AT663" s="9"/>
      <c r="AU663" s="426"/>
      <c r="AW663" s="9"/>
      <c r="AX663" s="470"/>
      <c r="AY663" s="467"/>
      <c r="BG663" s="373"/>
      <c r="BH663" s="373"/>
      <c r="BI663" s="9"/>
      <c r="BJ663" s="9"/>
      <c r="CJ663"/>
      <c r="CK663"/>
    </row>
    <row r="664" spans="1:89">
      <c r="A664" s="9">
        <v>1005</v>
      </c>
      <c r="B664" s="9">
        <v>6.8168340146679736</v>
      </c>
      <c r="C664" s="9">
        <v>292</v>
      </c>
      <c r="D664" s="9">
        <v>5.2</v>
      </c>
      <c r="E664" s="9">
        <v>5.6</v>
      </c>
      <c r="F664" s="9">
        <v>384.81</v>
      </c>
      <c r="G664" s="9">
        <v>0</v>
      </c>
      <c r="H664" s="9">
        <v>0</v>
      </c>
      <c r="I664" s="9">
        <v>7.4</v>
      </c>
      <c r="J664" s="9">
        <v>79</v>
      </c>
      <c r="K664" s="158">
        <v>0.45486111111111099</v>
      </c>
      <c r="L664" s="9"/>
      <c r="M664" s="9"/>
      <c r="N664" s="9"/>
      <c r="O664" s="9"/>
      <c r="P664" s="278" t="str">
        <f t="shared" si="24"/>
        <v/>
      </c>
      <c r="Q664" s="276" t="str">
        <f t="shared" si="23"/>
        <v/>
      </c>
      <c r="R664" s="9"/>
      <c r="S664" s="9"/>
      <c r="U664" s="367"/>
      <c r="AS664" s="9"/>
      <c r="AT664" s="9"/>
      <c r="AU664" s="426"/>
      <c r="AW664" s="9"/>
      <c r="AX664" s="470"/>
      <c r="AY664" s="467"/>
      <c r="BG664" s="373"/>
      <c r="BH664" s="373"/>
      <c r="BI664" s="9"/>
      <c r="BJ664" s="9"/>
      <c r="CJ664"/>
      <c r="CK664"/>
    </row>
    <row r="665" spans="1:89">
      <c r="A665" s="9">
        <v>1005</v>
      </c>
      <c r="B665" s="9">
        <v>5.3124855782217164</v>
      </c>
      <c r="C665" s="9">
        <v>337</v>
      </c>
      <c r="D665" s="9">
        <v>11.6</v>
      </c>
      <c r="E665" s="9">
        <v>7.2</v>
      </c>
      <c r="F665" s="9">
        <v>384.81</v>
      </c>
      <c r="G665" s="9">
        <v>0</v>
      </c>
      <c r="H665" s="9">
        <v>0</v>
      </c>
      <c r="I665" s="9">
        <v>7.4</v>
      </c>
      <c r="J665" s="9">
        <v>79</v>
      </c>
      <c r="K665" s="158">
        <v>0.45555555555555599</v>
      </c>
      <c r="L665" s="9"/>
      <c r="M665" s="9"/>
      <c r="N665" s="9"/>
      <c r="O665" s="9"/>
      <c r="P665" s="278" t="str">
        <f t="shared" si="24"/>
        <v/>
      </c>
      <c r="Q665" s="276" t="str">
        <f t="shared" si="23"/>
        <v/>
      </c>
      <c r="R665" s="9"/>
      <c r="S665" s="9"/>
      <c r="U665" s="367"/>
      <c r="AS665" s="9"/>
      <c r="AT665" s="9"/>
      <c r="AU665" s="426"/>
      <c r="AW665" s="9"/>
      <c r="AX665" s="470"/>
      <c r="AY665" s="467"/>
      <c r="BG665" s="373"/>
      <c r="BH665" s="373"/>
      <c r="BI665" s="9"/>
      <c r="BJ665" s="9"/>
      <c r="CJ665"/>
      <c r="CK665"/>
    </row>
    <row r="666" spans="1:89">
      <c r="A666" s="9">
        <v>1005</v>
      </c>
      <c r="B666" s="9">
        <v>5.5746091907657114</v>
      </c>
      <c r="C666" s="9">
        <v>315</v>
      </c>
      <c r="D666" s="9">
        <v>10.8</v>
      </c>
      <c r="E666" s="9">
        <v>9.1999999999999993</v>
      </c>
      <c r="F666" s="9">
        <v>384.81</v>
      </c>
      <c r="G666" s="9">
        <v>0</v>
      </c>
      <c r="H666" s="9">
        <v>0</v>
      </c>
      <c r="I666" s="9">
        <v>7.5</v>
      </c>
      <c r="J666" s="9">
        <v>79</v>
      </c>
      <c r="K666" s="158">
        <v>0.45624999999999999</v>
      </c>
      <c r="L666" s="9"/>
      <c r="M666" s="9"/>
      <c r="N666" s="9"/>
      <c r="O666" s="9"/>
      <c r="P666" s="278" t="str">
        <f t="shared" si="24"/>
        <v/>
      </c>
      <c r="Q666" s="276" t="str">
        <f t="shared" si="23"/>
        <v/>
      </c>
      <c r="R666" s="9"/>
      <c r="S666" s="9"/>
      <c r="U666" s="367"/>
      <c r="AS666" s="9"/>
      <c r="AT666" s="9"/>
      <c r="AU666" s="426"/>
      <c r="AW666" s="9"/>
      <c r="AX666" s="470"/>
      <c r="AY666" s="467"/>
      <c r="BG666" s="373"/>
      <c r="BH666" s="373"/>
      <c r="BI666" s="9"/>
      <c r="BJ666" s="9"/>
      <c r="CJ666"/>
      <c r="CK666"/>
    </row>
    <row r="667" spans="1:89">
      <c r="A667" s="9">
        <v>1005</v>
      </c>
      <c r="B667" s="9">
        <v>5.803986319936417</v>
      </c>
      <c r="C667" s="9">
        <v>315</v>
      </c>
      <c r="D667" s="9">
        <v>9.6</v>
      </c>
      <c r="E667" s="9">
        <v>8</v>
      </c>
      <c r="F667" s="9">
        <v>384.81</v>
      </c>
      <c r="G667" s="9">
        <v>0</v>
      </c>
      <c r="H667" s="9">
        <v>0</v>
      </c>
      <c r="I667" s="9">
        <v>7.5</v>
      </c>
      <c r="J667" s="9">
        <v>79</v>
      </c>
      <c r="K667" s="158">
        <v>0.45694444444444399</v>
      </c>
      <c r="L667" s="9"/>
      <c r="M667" s="9"/>
      <c r="N667" s="9"/>
      <c r="O667" s="9"/>
      <c r="P667" s="278" t="str">
        <f t="shared" si="24"/>
        <v/>
      </c>
      <c r="Q667" s="276" t="str">
        <f t="shared" si="23"/>
        <v/>
      </c>
      <c r="R667" s="9"/>
      <c r="S667" s="9"/>
      <c r="U667" s="367"/>
      <c r="AS667" s="9"/>
      <c r="AT667" s="9"/>
      <c r="AU667" s="426"/>
      <c r="AW667" s="9"/>
      <c r="AX667" s="470"/>
      <c r="AY667" s="467"/>
      <c r="BG667" s="373"/>
      <c r="BH667" s="373"/>
      <c r="BI667" s="9"/>
      <c r="BJ667" s="9"/>
      <c r="CJ667"/>
      <c r="CK667"/>
    </row>
    <row r="668" spans="1:89">
      <c r="A668" s="9">
        <v>1005</v>
      </c>
      <c r="B668" s="9">
        <v>5.9706823301013241</v>
      </c>
      <c r="C668" s="9">
        <v>337</v>
      </c>
      <c r="D668" s="9">
        <v>8.8000000000000007</v>
      </c>
      <c r="E668" s="9">
        <v>9.6</v>
      </c>
      <c r="F668" s="9">
        <v>384.81</v>
      </c>
      <c r="G668" s="9">
        <v>0</v>
      </c>
      <c r="H668" s="9">
        <v>0</v>
      </c>
      <c r="I668" s="9">
        <v>7.5</v>
      </c>
      <c r="J668" s="9">
        <v>78</v>
      </c>
      <c r="K668" s="158">
        <v>0.45763888888888898</v>
      </c>
      <c r="L668" s="9"/>
      <c r="M668" s="9"/>
      <c r="N668" s="9"/>
      <c r="O668" s="9"/>
      <c r="P668" s="278" t="str">
        <f t="shared" si="24"/>
        <v/>
      </c>
      <c r="Q668" s="276" t="str">
        <f t="shared" si="23"/>
        <v/>
      </c>
      <c r="R668" s="9"/>
      <c r="S668" s="9"/>
      <c r="U668" s="367"/>
      <c r="AS668" s="9"/>
      <c r="AT668" s="9"/>
      <c r="AU668" s="426"/>
      <c r="AW668" s="9"/>
      <c r="AX668" s="470"/>
      <c r="AY668" s="467"/>
      <c r="BG668" s="373"/>
      <c r="BH668" s="373"/>
      <c r="BI668" s="9"/>
      <c r="BJ668" s="9"/>
      <c r="CJ668"/>
      <c r="CK668"/>
    </row>
    <row r="669" spans="1:89">
      <c r="A669" s="9">
        <v>1005</v>
      </c>
      <c r="B669" s="9">
        <v>5.648577934266676</v>
      </c>
      <c r="C669" s="9">
        <v>337</v>
      </c>
      <c r="D669" s="9">
        <v>10.4</v>
      </c>
      <c r="E669" s="9">
        <v>9.1999999999999993</v>
      </c>
      <c r="F669" s="9">
        <v>384.81</v>
      </c>
      <c r="G669" s="9">
        <v>0</v>
      </c>
      <c r="H669" s="9">
        <v>0</v>
      </c>
      <c r="I669" s="9">
        <v>7.5</v>
      </c>
      <c r="J669" s="9">
        <v>78</v>
      </c>
      <c r="K669" s="158">
        <v>0.45833333333333298</v>
      </c>
      <c r="L669" s="9"/>
      <c r="M669" s="9"/>
      <c r="N669" s="9"/>
      <c r="O669" s="9"/>
      <c r="P669" s="278" t="str">
        <f t="shared" si="24"/>
        <v/>
      </c>
      <c r="Q669" s="276" t="str">
        <f t="shared" si="23"/>
        <v/>
      </c>
      <c r="R669" s="9"/>
      <c r="S669" s="9"/>
      <c r="U669" s="367"/>
      <c r="AS669" s="9"/>
      <c r="AT669" s="9"/>
      <c r="AU669" s="426"/>
      <c r="AW669" s="9"/>
      <c r="AX669" s="470"/>
      <c r="AY669" s="467"/>
      <c r="BG669" s="373"/>
      <c r="BH669" s="373"/>
      <c r="BI669" s="9"/>
      <c r="BJ669" s="9"/>
      <c r="CJ669"/>
      <c r="CK669"/>
    </row>
    <row r="670" spans="1:89">
      <c r="A670" s="9">
        <v>1005</v>
      </c>
      <c r="B670" s="9">
        <v>5.648577934266676</v>
      </c>
      <c r="C670" s="9">
        <v>315</v>
      </c>
      <c r="D670" s="9">
        <v>10.4</v>
      </c>
      <c r="E670" s="9">
        <v>9.6</v>
      </c>
      <c r="F670" s="9">
        <v>384.81</v>
      </c>
      <c r="G670" s="9">
        <v>0</v>
      </c>
      <c r="H670" s="9">
        <v>0</v>
      </c>
      <c r="I670" s="9">
        <v>7.5</v>
      </c>
      <c r="J670" s="9">
        <v>79</v>
      </c>
      <c r="K670" s="158">
        <v>0.45902777777777798</v>
      </c>
      <c r="L670" s="9"/>
      <c r="M670" s="9"/>
      <c r="N670" s="9"/>
      <c r="O670" s="9"/>
      <c r="P670" s="278" t="str">
        <f t="shared" si="24"/>
        <v/>
      </c>
      <c r="Q670" s="276" t="str">
        <f t="shared" si="23"/>
        <v/>
      </c>
      <c r="R670" s="9"/>
      <c r="S670" s="9"/>
      <c r="U670" s="367"/>
      <c r="AS670" s="9"/>
      <c r="AT670" s="9"/>
      <c r="AU670" s="426"/>
      <c r="AW670" s="9"/>
      <c r="AX670" s="470"/>
      <c r="AY670" s="467"/>
      <c r="BG670" s="373"/>
      <c r="BH670" s="373"/>
      <c r="BI670" s="9"/>
      <c r="BJ670" s="9"/>
      <c r="CJ670"/>
      <c r="CK670"/>
    </row>
    <row r="671" spans="1:89">
      <c r="A671" s="9">
        <v>1005</v>
      </c>
      <c r="B671" s="9">
        <v>6.7924094349307396</v>
      </c>
      <c r="C671" s="9">
        <v>315</v>
      </c>
      <c r="D671" s="9">
        <v>6</v>
      </c>
      <c r="E671" s="9">
        <v>4.4000000000000004</v>
      </c>
      <c r="F671" s="9">
        <v>384.81</v>
      </c>
      <c r="G671" s="9">
        <v>0</v>
      </c>
      <c r="H671" s="9">
        <v>0</v>
      </c>
      <c r="I671" s="9">
        <v>7.6</v>
      </c>
      <c r="J671" s="9">
        <v>78</v>
      </c>
      <c r="K671" s="158">
        <v>0.45972222222222198</v>
      </c>
      <c r="L671" s="9"/>
      <c r="M671" s="9"/>
      <c r="N671" s="9"/>
      <c r="O671" s="9"/>
      <c r="P671" s="278" t="str">
        <f t="shared" si="24"/>
        <v/>
      </c>
      <c r="Q671" s="276" t="str">
        <f t="shared" si="23"/>
        <v/>
      </c>
      <c r="R671" s="9"/>
      <c r="S671" s="9"/>
      <c r="U671" s="367"/>
      <c r="AS671" s="9"/>
      <c r="AT671" s="9"/>
      <c r="AU671" s="426"/>
      <c r="AW671" s="9"/>
      <c r="AX671" s="470"/>
      <c r="AY671" s="467"/>
      <c r="BG671" s="373"/>
      <c r="BH671" s="373"/>
      <c r="BI671" s="9"/>
      <c r="BJ671" s="9"/>
      <c r="CJ671"/>
      <c r="CK671"/>
    </row>
    <row r="672" spans="1:89">
      <c r="A672" s="9">
        <v>1005</v>
      </c>
      <c r="B672" s="9">
        <v>7.1828081711029927</v>
      </c>
      <c r="C672" s="9">
        <v>315</v>
      </c>
      <c r="D672" s="9">
        <v>4.8</v>
      </c>
      <c r="E672" s="9">
        <v>4.4000000000000004</v>
      </c>
      <c r="F672" s="9">
        <v>384.81</v>
      </c>
      <c r="G672" s="9">
        <v>0</v>
      </c>
      <c r="H672" s="9">
        <v>0</v>
      </c>
      <c r="I672" s="9">
        <v>7.6</v>
      </c>
      <c r="J672" s="9">
        <v>78</v>
      </c>
      <c r="K672" s="158">
        <v>0.46041666666666697</v>
      </c>
      <c r="L672" s="9"/>
      <c r="M672" s="9"/>
      <c r="N672" s="9"/>
      <c r="O672" s="9"/>
      <c r="P672" s="278" t="str">
        <f t="shared" si="24"/>
        <v/>
      </c>
      <c r="Q672" s="276" t="str">
        <f t="shared" si="23"/>
        <v/>
      </c>
      <c r="R672" s="9"/>
      <c r="S672" s="9"/>
      <c r="U672" s="367"/>
      <c r="AS672" s="9"/>
      <c r="AT672" s="9"/>
      <c r="AU672" s="426"/>
      <c r="AW672" s="9"/>
      <c r="AX672" s="470"/>
      <c r="AY672" s="467"/>
      <c r="BG672" s="373"/>
      <c r="BH672" s="373"/>
      <c r="BI672" s="9"/>
      <c r="BJ672" s="9"/>
      <c r="CJ672"/>
      <c r="CK672"/>
    </row>
    <row r="673" spans="1:89">
      <c r="A673" s="9">
        <v>1005</v>
      </c>
      <c r="B673" s="9">
        <v>5.6080455837316752</v>
      </c>
      <c r="C673" s="9">
        <v>315</v>
      </c>
      <c r="D673" s="9">
        <v>12</v>
      </c>
      <c r="E673" s="9">
        <v>8.8000000000000007</v>
      </c>
      <c r="F673" s="9">
        <v>384.81</v>
      </c>
      <c r="G673" s="9">
        <v>0</v>
      </c>
      <c r="H673" s="9">
        <v>0</v>
      </c>
      <c r="I673" s="9">
        <v>7.7</v>
      </c>
      <c r="J673" s="9">
        <v>78</v>
      </c>
      <c r="K673" s="158">
        <v>0.46111111111111103</v>
      </c>
      <c r="L673" s="9"/>
      <c r="M673" s="9"/>
      <c r="N673" s="9"/>
      <c r="O673" s="9"/>
      <c r="P673" s="278" t="str">
        <f t="shared" si="24"/>
        <v/>
      </c>
      <c r="Q673" s="276" t="str">
        <f t="shared" si="23"/>
        <v/>
      </c>
      <c r="R673" s="9"/>
      <c r="S673" s="9"/>
      <c r="U673" s="367"/>
      <c r="AS673" s="9"/>
      <c r="AT673" s="9"/>
      <c r="AU673" s="426"/>
      <c r="AW673" s="9"/>
      <c r="AX673" s="470"/>
      <c r="AY673" s="467"/>
      <c r="BG673" s="373"/>
      <c r="BH673" s="373"/>
      <c r="BI673" s="9"/>
      <c r="BJ673" s="9"/>
      <c r="CJ673"/>
      <c r="CK673"/>
    </row>
    <row r="674" spans="1:89">
      <c r="A674" s="9">
        <v>1005</v>
      </c>
      <c r="B674" s="9">
        <v>6.4803475428374018</v>
      </c>
      <c r="C674" s="9">
        <v>292</v>
      </c>
      <c r="D674" s="9">
        <v>7.6</v>
      </c>
      <c r="E674" s="9">
        <v>11.6</v>
      </c>
      <c r="F674" s="9">
        <v>384.81</v>
      </c>
      <c r="G674" s="9">
        <v>0</v>
      </c>
      <c r="H674" s="9">
        <v>0</v>
      </c>
      <c r="I674" s="9">
        <v>7.7</v>
      </c>
      <c r="J674" s="9">
        <v>78</v>
      </c>
      <c r="K674" s="158">
        <v>0.46180555555555602</v>
      </c>
      <c r="L674" s="9"/>
      <c r="M674" s="9"/>
      <c r="N674" s="9"/>
      <c r="O674" s="9"/>
      <c r="P674" s="278" t="str">
        <f t="shared" si="24"/>
        <v/>
      </c>
      <c r="Q674" s="276" t="str">
        <f t="shared" si="23"/>
        <v/>
      </c>
      <c r="R674" s="9"/>
      <c r="S674" s="9"/>
      <c r="U674" s="367"/>
      <c r="AS674" s="9"/>
      <c r="AT674" s="9"/>
      <c r="AU674" s="426"/>
      <c r="AW674" s="9"/>
      <c r="AX674" s="470"/>
      <c r="AY674" s="467"/>
      <c r="BG674" s="373"/>
      <c r="BH674" s="373"/>
      <c r="BI674" s="9"/>
      <c r="BJ674" s="9"/>
      <c r="CJ674"/>
      <c r="CK674"/>
    </row>
    <row r="675" spans="1:89">
      <c r="A675" s="9">
        <v>1005</v>
      </c>
      <c r="B675" s="9">
        <v>6.6832841983952704</v>
      </c>
      <c r="C675" s="9">
        <v>292</v>
      </c>
      <c r="D675" s="9">
        <v>6.8</v>
      </c>
      <c r="E675" s="9">
        <v>6</v>
      </c>
      <c r="F675" s="9">
        <v>384.81</v>
      </c>
      <c r="G675" s="9">
        <v>0</v>
      </c>
      <c r="H675" s="9">
        <v>0</v>
      </c>
      <c r="I675" s="9">
        <v>7.7</v>
      </c>
      <c r="J675" s="9">
        <v>78</v>
      </c>
      <c r="K675" s="158">
        <v>0.46250000000000002</v>
      </c>
      <c r="L675" s="9"/>
      <c r="M675" s="9"/>
      <c r="N675" s="9"/>
      <c r="O675" s="9"/>
      <c r="P675" s="278" t="str">
        <f t="shared" si="24"/>
        <v/>
      </c>
      <c r="Q675" s="276" t="str">
        <f t="shared" si="23"/>
        <v/>
      </c>
      <c r="R675" s="9"/>
      <c r="S675" s="9"/>
      <c r="U675" s="367"/>
      <c r="AS675" s="9"/>
      <c r="AT675" s="9"/>
      <c r="AU675" s="426"/>
      <c r="AW675" s="9"/>
      <c r="AX675" s="470"/>
      <c r="AY675" s="467"/>
      <c r="BG675" s="373"/>
      <c r="BH675" s="373"/>
      <c r="BI675" s="9"/>
      <c r="BJ675" s="9"/>
      <c r="CJ675"/>
      <c r="CK675"/>
    </row>
    <row r="676" spans="1:89">
      <c r="A676" s="9">
        <v>1005</v>
      </c>
      <c r="B676" s="9">
        <v>5.5429379553731586</v>
      </c>
      <c r="C676" s="9">
        <v>315</v>
      </c>
      <c r="D676" s="9">
        <v>12.4</v>
      </c>
      <c r="E676" s="9">
        <v>12</v>
      </c>
      <c r="F676" s="9">
        <v>384.81</v>
      </c>
      <c r="G676" s="9">
        <v>0</v>
      </c>
      <c r="H676" s="9">
        <v>0</v>
      </c>
      <c r="I676" s="9">
        <v>7.7</v>
      </c>
      <c r="J676" s="9">
        <v>78</v>
      </c>
      <c r="K676" s="158">
        <v>0.46319444444444402</v>
      </c>
      <c r="L676" s="9"/>
      <c r="M676" s="9"/>
      <c r="N676" s="9"/>
      <c r="O676" s="9"/>
      <c r="P676" s="278" t="str">
        <f t="shared" si="24"/>
        <v/>
      </c>
      <c r="Q676" s="276" t="str">
        <f t="shared" si="23"/>
        <v/>
      </c>
      <c r="R676" s="9"/>
      <c r="S676" s="9"/>
      <c r="U676" s="367"/>
      <c r="AS676" s="9"/>
      <c r="AT676" s="9"/>
      <c r="AU676" s="426"/>
      <c r="AW676" s="9"/>
      <c r="AX676" s="470"/>
      <c r="AY676" s="467"/>
      <c r="BG676" s="373"/>
      <c r="BH676" s="373"/>
      <c r="BI676" s="9"/>
      <c r="BJ676" s="9"/>
      <c r="CJ676"/>
      <c r="CK676"/>
    </row>
    <row r="677" spans="1:89">
      <c r="A677" s="9">
        <v>1005</v>
      </c>
      <c r="B677" s="9">
        <v>6.0833613856047357</v>
      </c>
      <c r="C677" s="9">
        <v>270</v>
      </c>
      <c r="D677" s="9">
        <v>10</v>
      </c>
      <c r="E677" s="9">
        <v>12.4</v>
      </c>
      <c r="F677" s="9">
        <v>384.81</v>
      </c>
      <c r="G677" s="9">
        <v>0</v>
      </c>
      <c r="H677" s="9">
        <v>0</v>
      </c>
      <c r="I677" s="9">
        <v>7.8</v>
      </c>
      <c r="J677" s="9">
        <v>78</v>
      </c>
      <c r="K677" s="158">
        <v>0.46388888888888902</v>
      </c>
      <c r="L677" s="9"/>
      <c r="M677" s="9"/>
      <c r="N677" s="9"/>
      <c r="O677" s="9"/>
      <c r="P677" s="278" t="str">
        <f t="shared" si="24"/>
        <v/>
      </c>
      <c r="Q677" s="276" t="str">
        <f t="shared" si="23"/>
        <v/>
      </c>
      <c r="R677" s="9"/>
      <c r="S677" s="9"/>
      <c r="U677" s="367"/>
      <c r="AS677" s="9"/>
      <c r="AT677" s="9"/>
      <c r="AU677" s="426"/>
      <c r="AW677" s="9"/>
      <c r="AX677" s="470"/>
      <c r="AY677" s="467"/>
      <c r="BG677" s="373"/>
      <c r="BH677" s="373"/>
      <c r="BI677" s="9"/>
      <c r="BJ677" s="9"/>
      <c r="CJ677"/>
      <c r="CK677"/>
    </row>
    <row r="678" spans="1:89">
      <c r="A678" s="9">
        <v>1005</v>
      </c>
      <c r="B678" s="9">
        <v>6.0833613856047357</v>
      </c>
      <c r="C678" s="9">
        <v>315</v>
      </c>
      <c r="D678" s="9">
        <v>10</v>
      </c>
      <c r="E678" s="9">
        <v>6.8</v>
      </c>
      <c r="F678" s="9">
        <v>384.81</v>
      </c>
      <c r="G678" s="9">
        <v>0</v>
      </c>
      <c r="H678" s="9">
        <v>0</v>
      </c>
      <c r="I678" s="9">
        <v>7.8</v>
      </c>
      <c r="J678" s="9">
        <v>78</v>
      </c>
      <c r="K678" s="158">
        <v>0.46458333333333302</v>
      </c>
      <c r="L678" s="9"/>
      <c r="M678" s="9"/>
      <c r="N678" s="9"/>
      <c r="O678" s="9"/>
      <c r="P678" s="278" t="str">
        <f t="shared" si="24"/>
        <v/>
      </c>
      <c r="Q678" s="276" t="str">
        <f t="shared" si="23"/>
        <v/>
      </c>
      <c r="R678" s="9"/>
      <c r="S678" s="9"/>
      <c r="U678" s="367"/>
      <c r="AS678" s="9"/>
      <c r="AT678" s="9"/>
      <c r="AU678" s="426"/>
      <c r="AW678" s="9"/>
      <c r="AX678" s="470"/>
      <c r="AY678" s="467"/>
      <c r="BG678" s="373"/>
      <c r="BH678" s="373"/>
      <c r="BI678" s="9"/>
      <c r="BJ678" s="9"/>
      <c r="CJ678"/>
      <c r="CK678"/>
    </row>
    <row r="679" spans="1:89">
      <c r="A679" s="9">
        <v>1005</v>
      </c>
      <c r="B679" s="9">
        <v>5.9351245085276201</v>
      </c>
      <c r="C679" s="9">
        <v>337</v>
      </c>
      <c r="D679" s="9">
        <v>10.8</v>
      </c>
      <c r="E679" s="9">
        <v>9.1999999999999993</v>
      </c>
      <c r="F679" s="9">
        <v>384.81</v>
      </c>
      <c r="G679" s="9">
        <v>0</v>
      </c>
      <c r="H679" s="9">
        <v>0</v>
      </c>
      <c r="I679" s="9">
        <v>7.8</v>
      </c>
      <c r="J679" s="9">
        <v>78</v>
      </c>
      <c r="K679" s="158">
        <v>0.46527777777777801</v>
      </c>
      <c r="L679" s="9"/>
      <c r="M679" s="9"/>
      <c r="N679" s="9"/>
      <c r="O679" s="9"/>
      <c r="P679" s="278" t="str">
        <f t="shared" si="24"/>
        <v/>
      </c>
      <c r="Q679" s="276" t="str">
        <f t="shared" si="23"/>
        <v/>
      </c>
      <c r="R679" s="9"/>
      <c r="S679" s="9"/>
      <c r="U679" s="367"/>
      <c r="AS679" s="9"/>
      <c r="AT679" s="9"/>
      <c r="AU679" s="426"/>
      <c r="AW679" s="9"/>
      <c r="AX679" s="470"/>
      <c r="AY679" s="467"/>
      <c r="BG679" s="373"/>
      <c r="BH679" s="373"/>
      <c r="BI679" s="9"/>
      <c r="BJ679" s="9"/>
      <c r="CJ679"/>
      <c r="CK679"/>
    </row>
    <row r="680" spans="1:89">
      <c r="A680" s="9">
        <v>1005</v>
      </c>
      <c r="B680" s="9">
        <v>6.5973471304177647</v>
      </c>
      <c r="C680" s="9">
        <v>337</v>
      </c>
      <c r="D680" s="9">
        <v>7.6</v>
      </c>
      <c r="E680" s="9">
        <v>8.4</v>
      </c>
      <c r="F680" s="9">
        <v>384.81</v>
      </c>
      <c r="G680" s="9">
        <v>0</v>
      </c>
      <c r="H680" s="9">
        <v>0</v>
      </c>
      <c r="I680" s="9">
        <v>7.8</v>
      </c>
      <c r="J680" s="9">
        <v>78</v>
      </c>
      <c r="K680" s="158">
        <v>0.46597222222222201</v>
      </c>
      <c r="L680" s="9"/>
      <c r="M680" s="9"/>
      <c r="N680" s="9"/>
      <c r="O680" s="9"/>
      <c r="P680" s="278" t="str">
        <f t="shared" si="24"/>
        <v/>
      </c>
      <c r="Q680" s="276" t="str">
        <f t="shared" si="23"/>
        <v/>
      </c>
      <c r="R680" s="9"/>
      <c r="S680" s="9"/>
      <c r="U680" s="367"/>
      <c r="AS680" s="9"/>
      <c r="AT680" s="9"/>
      <c r="AU680" s="426"/>
      <c r="AW680" s="9"/>
      <c r="AX680" s="470"/>
      <c r="AY680" s="467"/>
      <c r="BG680" s="373"/>
      <c r="BH680" s="373"/>
      <c r="BI680" s="9"/>
      <c r="BJ680" s="9"/>
      <c r="CJ680"/>
      <c r="CK680"/>
    </row>
    <row r="681" spans="1:89">
      <c r="A681" s="9">
        <v>1005</v>
      </c>
      <c r="B681" s="9">
        <v>7.2719072285839346</v>
      </c>
      <c r="C681" s="9">
        <v>292</v>
      </c>
      <c r="D681" s="9">
        <v>5.2</v>
      </c>
      <c r="E681" s="9">
        <v>8</v>
      </c>
      <c r="F681" s="9">
        <v>384.81</v>
      </c>
      <c r="G681" s="9">
        <v>0</v>
      </c>
      <c r="H681" s="9">
        <v>0</v>
      </c>
      <c r="I681" s="9">
        <v>7.8</v>
      </c>
      <c r="J681" s="9">
        <v>78</v>
      </c>
      <c r="K681" s="158">
        <v>0.46666666666666701</v>
      </c>
      <c r="L681" s="9"/>
      <c r="M681" s="9"/>
      <c r="N681" s="9"/>
      <c r="O681" s="9"/>
      <c r="P681" s="278" t="str">
        <f t="shared" si="24"/>
        <v/>
      </c>
      <c r="Q681" s="276" t="str">
        <f t="shared" si="23"/>
        <v/>
      </c>
      <c r="R681" s="9"/>
      <c r="S681" s="9"/>
      <c r="U681" s="367"/>
      <c r="AS681" s="9"/>
      <c r="AT681" s="9"/>
      <c r="AU681" s="426"/>
      <c r="AW681" s="9"/>
      <c r="AX681" s="470"/>
      <c r="AY681" s="467"/>
      <c r="BG681" s="373"/>
      <c r="BH681" s="373"/>
      <c r="BI681" s="9"/>
      <c r="BJ681" s="9"/>
      <c r="CJ681"/>
      <c r="CK681"/>
    </row>
    <row r="682" spans="1:89">
      <c r="A682" s="9">
        <v>1005</v>
      </c>
      <c r="B682" s="9">
        <v>6.8125012619915264</v>
      </c>
      <c r="C682" s="9">
        <v>315</v>
      </c>
      <c r="D682" s="9">
        <v>7.2</v>
      </c>
      <c r="E682" s="9">
        <v>4.8</v>
      </c>
      <c r="F682" s="9">
        <v>384.81</v>
      </c>
      <c r="G682" s="9">
        <v>0</v>
      </c>
      <c r="H682" s="9">
        <v>0</v>
      </c>
      <c r="I682" s="9">
        <v>7.9</v>
      </c>
      <c r="J682" s="9">
        <v>78</v>
      </c>
      <c r="K682" s="158">
        <v>0.46736111111111101</v>
      </c>
      <c r="L682" s="9"/>
      <c r="M682" s="9"/>
      <c r="N682" s="9"/>
      <c r="O682" s="9"/>
      <c r="P682" s="278" t="str">
        <f t="shared" si="24"/>
        <v/>
      </c>
      <c r="Q682" s="276" t="str">
        <f t="shared" si="23"/>
        <v/>
      </c>
      <c r="R682" s="9"/>
      <c r="S682" s="9"/>
      <c r="U682" s="367"/>
      <c r="AS682" s="9"/>
      <c r="AT682" s="9"/>
      <c r="AU682" s="426"/>
      <c r="AW682" s="9"/>
      <c r="AX682" s="470"/>
      <c r="AY682" s="467"/>
      <c r="BG682" s="373"/>
      <c r="BH682" s="373"/>
      <c r="BI682" s="9"/>
      <c r="BJ682" s="9"/>
      <c r="CJ682"/>
      <c r="CK682"/>
    </row>
    <row r="683" spans="1:89">
      <c r="A683" s="9">
        <v>1005</v>
      </c>
      <c r="B683" s="9">
        <v>5.9849484936951853</v>
      </c>
      <c r="C683" s="9">
        <v>337</v>
      </c>
      <c r="D683" s="9">
        <v>11.2</v>
      </c>
      <c r="E683" s="9">
        <v>7.6</v>
      </c>
      <c r="F683" s="9">
        <v>384.81</v>
      </c>
      <c r="G683" s="9">
        <v>0</v>
      </c>
      <c r="H683" s="9">
        <v>0</v>
      </c>
      <c r="I683" s="9">
        <v>7.9</v>
      </c>
      <c r="J683" s="9">
        <v>78</v>
      </c>
      <c r="K683" s="158">
        <v>0.468055555555556</v>
      </c>
      <c r="L683" s="9"/>
      <c r="M683" s="9"/>
      <c r="N683" s="9"/>
      <c r="O683" s="9"/>
      <c r="P683" s="278" t="str">
        <f t="shared" si="24"/>
        <v/>
      </c>
      <c r="Q683" s="276" t="str">
        <f t="shared" si="23"/>
        <v/>
      </c>
      <c r="R683" s="9"/>
      <c r="S683" s="9"/>
      <c r="U683" s="367"/>
      <c r="AS683" s="9"/>
      <c r="AT683" s="9"/>
      <c r="AU683" s="426"/>
      <c r="AW683" s="9"/>
      <c r="AX683" s="470"/>
      <c r="AY683" s="467"/>
      <c r="BG683" s="373"/>
      <c r="BH683" s="373"/>
      <c r="BI683" s="9"/>
      <c r="BJ683" s="9"/>
      <c r="CJ683"/>
      <c r="CK683"/>
    </row>
    <row r="684" spans="1:89">
      <c r="A684" s="9">
        <v>1005</v>
      </c>
      <c r="B684" s="9">
        <v>6.6204398368885862</v>
      </c>
      <c r="C684" s="9">
        <v>337</v>
      </c>
      <c r="D684" s="9">
        <v>8</v>
      </c>
      <c r="E684" s="9">
        <v>8.8000000000000007</v>
      </c>
      <c r="F684" s="9">
        <v>384.81</v>
      </c>
      <c r="G684" s="9">
        <v>0</v>
      </c>
      <c r="H684" s="9">
        <v>0</v>
      </c>
      <c r="I684" s="9">
        <v>7.9</v>
      </c>
      <c r="J684" s="9">
        <v>78</v>
      </c>
      <c r="K684" s="158">
        <v>0.46875</v>
      </c>
      <c r="L684" s="9"/>
      <c r="M684" s="9"/>
      <c r="N684" s="9"/>
      <c r="O684" s="9"/>
      <c r="P684" s="278" t="str">
        <f t="shared" si="24"/>
        <v/>
      </c>
      <c r="Q684" s="276" t="str">
        <f t="shared" si="23"/>
        <v/>
      </c>
      <c r="R684" s="9"/>
      <c r="S684" s="9"/>
      <c r="U684" s="367"/>
      <c r="AS684" s="9"/>
      <c r="AT684" s="9"/>
      <c r="AU684" s="426"/>
      <c r="AW684" s="9"/>
      <c r="AX684" s="470"/>
      <c r="AY684" s="467"/>
      <c r="BG684" s="373"/>
      <c r="BH684" s="373"/>
      <c r="BI684" s="9"/>
      <c r="BJ684" s="9"/>
      <c r="CJ684"/>
      <c r="CK684"/>
    </row>
    <row r="685" spans="1:89">
      <c r="A685" s="9">
        <v>1005</v>
      </c>
      <c r="B685" s="9">
        <v>7.5221425257504961</v>
      </c>
      <c r="C685" s="9">
        <v>292</v>
      </c>
      <c r="D685" s="9">
        <v>4.8</v>
      </c>
      <c r="E685" s="9">
        <v>6.4</v>
      </c>
      <c r="F685" s="9">
        <v>384.81</v>
      </c>
      <c r="G685" s="9">
        <v>0</v>
      </c>
      <c r="H685" s="9">
        <v>0</v>
      </c>
      <c r="I685" s="9">
        <v>7.9</v>
      </c>
      <c r="J685" s="9">
        <v>76</v>
      </c>
      <c r="K685" s="158">
        <v>0.469444444444444</v>
      </c>
      <c r="L685" s="9"/>
      <c r="M685" s="9"/>
      <c r="N685" s="9"/>
      <c r="O685" s="9"/>
      <c r="P685" s="278" t="str">
        <f t="shared" si="24"/>
        <v/>
      </c>
      <c r="Q685" s="276" t="str">
        <f t="shared" si="23"/>
        <v/>
      </c>
      <c r="R685" s="9"/>
      <c r="S685" s="9"/>
      <c r="U685" s="367"/>
      <c r="AS685" s="9"/>
      <c r="AT685" s="9"/>
      <c r="AU685" s="426"/>
      <c r="AW685" s="9"/>
      <c r="AX685" s="470"/>
      <c r="AY685" s="467"/>
      <c r="BG685" s="373"/>
      <c r="BH685" s="373"/>
      <c r="BI685" s="9"/>
      <c r="BJ685" s="9"/>
      <c r="CJ685"/>
      <c r="CK685"/>
    </row>
    <row r="686" spans="1:89">
      <c r="A686" s="9">
        <v>1005</v>
      </c>
      <c r="B686" s="9">
        <v>5.724729163999946</v>
      </c>
      <c r="C686" s="9">
        <v>292</v>
      </c>
      <c r="D686" s="9">
        <v>13.6</v>
      </c>
      <c r="E686" s="9">
        <v>12</v>
      </c>
      <c r="F686" s="9">
        <v>384.81</v>
      </c>
      <c r="G686" s="9">
        <v>0</v>
      </c>
      <c r="H686" s="9">
        <v>0</v>
      </c>
      <c r="I686" s="9">
        <v>8</v>
      </c>
      <c r="J686" s="9">
        <v>76</v>
      </c>
      <c r="K686" s="158">
        <v>0.47013888888888899</v>
      </c>
      <c r="L686" s="9"/>
      <c r="M686" s="9"/>
      <c r="N686" s="9"/>
      <c r="O686" s="9"/>
      <c r="P686" s="278" t="str">
        <f t="shared" si="24"/>
        <v/>
      </c>
      <c r="Q686" s="276" t="str">
        <f t="shared" si="23"/>
        <v/>
      </c>
      <c r="R686" s="9"/>
      <c r="S686" s="9"/>
      <c r="U686" s="367"/>
      <c r="AS686" s="9"/>
      <c r="AT686" s="9"/>
      <c r="AU686" s="426"/>
      <c r="AW686" s="9"/>
      <c r="AX686" s="470"/>
      <c r="AY686" s="467"/>
      <c r="BG686" s="373"/>
      <c r="BH686" s="373"/>
      <c r="BI686" s="9"/>
      <c r="BJ686" s="9"/>
      <c r="CJ686"/>
      <c r="CK686"/>
    </row>
    <row r="687" spans="1:89">
      <c r="A687" s="9">
        <v>1005</v>
      </c>
      <c r="B687" s="9">
        <v>7.0313805371493689</v>
      </c>
      <c r="C687" s="9">
        <v>292</v>
      </c>
      <c r="D687" s="9">
        <v>6.8</v>
      </c>
      <c r="E687" s="9">
        <v>8</v>
      </c>
      <c r="F687" s="9">
        <v>384.81</v>
      </c>
      <c r="G687" s="9">
        <v>0</v>
      </c>
      <c r="H687" s="9">
        <v>0</v>
      </c>
      <c r="I687" s="9">
        <v>8</v>
      </c>
      <c r="J687" s="9">
        <v>76</v>
      </c>
      <c r="K687" s="158">
        <v>0.47083333333333299</v>
      </c>
      <c r="L687" s="9"/>
      <c r="M687" s="9"/>
      <c r="N687" s="9"/>
      <c r="O687" s="9"/>
      <c r="P687" s="278" t="str">
        <f t="shared" si="24"/>
        <v/>
      </c>
      <c r="Q687" s="276" t="str">
        <f t="shared" si="23"/>
        <v/>
      </c>
      <c r="R687" s="9"/>
      <c r="S687" s="9"/>
      <c r="U687" s="367"/>
      <c r="AS687" s="9"/>
      <c r="AT687" s="9"/>
      <c r="AU687" s="426"/>
      <c r="AW687" s="9"/>
      <c r="AX687" s="470"/>
      <c r="AY687" s="467"/>
      <c r="BG687" s="373"/>
      <c r="BH687" s="373"/>
      <c r="BI687" s="9"/>
      <c r="BJ687" s="9"/>
      <c r="CJ687"/>
      <c r="CK687"/>
    </row>
    <row r="688" spans="1:89">
      <c r="A688" s="9">
        <v>1005</v>
      </c>
      <c r="B688" s="9">
        <v>6.2476902670975996</v>
      </c>
      <c r="C688" s="9">
        <v>315</v>
      </c>
      <c r="D688" s="9">
        <v>10.4</v>
      </c>
      <c r="E688" s="9">
        <v>11.2</v>
      </c>
      <c r="F688" s="9">
        <v>384.81</v>
      </c>
      <c r="G688" s="9">
        <v>0</v>
      </c>
      <c r="H688" s="9">
        <v>0</v>
      </c>
      <c r="I688" s="9">
        <v>8</v>
      </c>
      <c r="J688" s="9">
        <v>76</v>
      </c>
      <c r="K688" s="158">
        <v>0.47152777777777799</v>
      </c>
      <c r="L688" s="9"/>
      <c r="M688" s="9"/>
      <c r="N688" s="9"/>
      <c r="O688" s="9"/>
      <c r="P688" s="278" t="str">
        <f t="shared" si="24"/>
        <v/>
      </c>
      <c r="Q688" s="276" t="str">
        <f t="shared" si="23"/>
        <v/>
      </c>
      <c r="R688" s="9"/>
      <c r="S688" s="9"/>
      <c r="U688" s="367"/>
      <c r="AS688" s="9"/>
      <c r="AT688" s="9"/>
      <c r="AU688" s="426"/>
      <c r="AW688" s="9"/>
      <c r="AX688" s="470"/>
      <c r="AY688" s="467"/>
      <c r="BG688" s="373"/>
      <c r="BH688" s="373"/>
      <c r="BI688" s="9"/>
      <c r="BJ688" s="9"/>
      <c r="CJ688"/>
      <c r="CK688"/>
    </row>
    <row r="689" spans="1:89">
      <c r="A689" s="9">
        <v>1005</v>
      </c>
      <c r="B689" s="9">
        <v>6.105458868890171</v>
      </c>
      <c r="C689" s="9">
        <v>315</v>
      </c>
      <c r="D689" s="9">
        <v>11.2</v>
      </c>
      <c r="E689" s="9">
        <v>10</v>
      </c>
      <c r="F689" s="9">
        <v>384.81</v>
      </c>
      <c r="G689" s="9">
        <v>0</v>
      </c>
      <c r="H689" s="9">
        <v>0</v>
      </c>
      <c r="I689" s="9">
        <v>8</v>
      </c>
      <c r="J689" s="9">
        <v>76</v>
      </c>
      <c r="K689" s="158">
        <v>0.47222222222222199</v>
      </c>
      <c r="L689" s="9"/>
      <c r="M689" s="9"/>
      <c r="N689" s="9"/>
      <c r="O689" s="9"/>
      <c r="P689" s="278" t="str">
        <f t="shared" si="24"/>
        <v/>
      </c>
      <c r="Q689" s="276" t="str">
        <f t="shared" si="23"/>
        <v/>
      </c>
      <c r="R689" s="9"/>
      <c r="S689" s="9"/>
      <c r="U689" s="367"/>
      <c r="AS689" s="9"/>
      <c r="AT689" s="9"/>
      <c r="AU689" s="426"/>
      <c r="AW689" s="9"/>
      <c r="AX689" s="470"/>
      <c r="AY689" s="467"/>
      <c r="BG689" s="373"/>
      <c r="BH689" s="373"/>
      <c r="BI689" s="9"/>
      <c r="BJ689" s="9"/>
      <c r="CJ689"/>
      <c r="CK689"/>
    </row>
    <row r="690" spans="1:89">
      <c r="A690" s="9">
        <v>1005</v>
      </c>
      <c r="B690" s="9">
        <v>6.3994291917032928</v>
      </c>
      <c r="C690" s="9">
        <v>315</v>
      </c>
      <c r="D690" s="9">
        <v>9.6</v>
      </c>
      <c r="E690" s="9">
        <v>12.8</v>
      </c>
      <c r="F690" s="9">
        <v>384.81</v>
      </c>
      <c r="G690" s="9">
        <v>0</v>
      </c>
      <c r="H690" s="9">
        <v>0</v>
      </c>
      <c r="I690" s="9">
        <v>8</v>
      </c>
      <c r="J690" s="9">
        <v>76</v>
      </c>
      <c r="K690" s="158">
        <v>0.47291666666666698</v>
      </c>
      <c r="L690" s="9"/>
      <c r="M690" s="9"/>
      <c r="N690" s="9"/>
      <c r="O690" s="9"/>
      <c r="P690" s="278" t="str">
        <f t="shared" si="24"/>
        <v/>
      </c>
      <c r="Q690" s="276" t="str">
        <f t="shared" si="23"/>
        <v/>
      </c>
      <c r="R690" s="9"/>
      <c r="S690" s="9"/>
      <c r="U690" s="367"/>
      <c r="AS690" s="9"/>
      <c r="AT690" s="9"/>
      <c r="AU690" s="426"/>
      <c r="AW690" s="9"/>
      <c r="AX690" s="470"/>
      <c r="AY690" s="467"/>
      <c r="BG690" s="373"/>
      <c r="BH690" s="373"/>
      <c r="BI690" s="9"/>
      <c r="BJ690" s="9"/>
      <c r="CJ690"/>
      <c r="CK690"/>
    </row>
    <row r="691" spans="1:89">
      <c r="A691" s="9">
        <v>1005</v>
      </c>
      <c r="B691" s="9">
        <v>6.0288122290285031</v>
      </c>
      <c r="C691" s="9">
        <v>315</v>
      </c>
      <c r="D691" s="9">
        <v>12.4</v>
      </c>
      <c r="E691" s="9">
        <v>12.8</v>
      </c>
      <c r="F691" s="9">
        <v>384.81</v>
      </c>
      <c r="G691" s="9">
        <v>0</v>
      </c>
      <c r="H691" s="9">
        <v>0</v>
      </c>
      <c r="I691" s="9">
        <v>8.1</v>
      </c>
      <c r="J691" s="9">
        <v>76</v>
      </c>
      <c r="K691" s="158">
        <v>0.47361111111111098</v>
      </c>
      <c r="L691" s="9"/>
      <c r="M691" s="9"/>
      <c r="N691" s="9"/>
      <c r="O691" s="9"/>
      <c r="P691" s="278" t="str">
        <f t="shared" si="24"/>
        <v/>
      </c>
      <c r="Q691" s="276" t="str">
        <f t="shared" si="23"/>
        <v/>
      </c>
      <c r="R691" s="9"/>
      <c r="S691" s="9"/>
      <c r="U691" s="367"/>
      <c r="AS691" s="9"/>
      <c r="AT691" s="9"/>
      <c r="AU691" s="426"/>
      <c r="AW691" s="9"/>
      <c r="AX691" s="470"/>
      <c r="AY691" s="467"/>
      <c r="BG691" s="373"/>
      <c r="BH691" s="373"/>
      <c r="BI691" s="9"/>
      <c r="BJ691" s="9"/>
      <c r="CJ691"/>
      <c r="CK691"/>
    </row>
    <row r="692" spans="1:89">
      <c r="A692" s="9">
        <v>1005</v>
      </c>
      <c r="B692" s="9">
        <v>6.4417464463349638</v>
      </c>
      <c r="C692" s="9">
        <v>292</v>
      </c>
      <c r="D692" s="9">
        <v>10</v>
      </c>
      <c r="E692" s="9">
        <v>12</v>
      </c>
      <c r="F692" s="9">
        <v>384.81</v>
      </c>
      <c r="G692" s="9">
        <v>0</v>
      </c>
      <c r="H692" s="9">
        <v>0</v>
      </c>
      <c r="I692" s="9">
        <v>8.1</v>
      </c>
      <c r="J692" s="9">
        <v>76</v>
      </c>
      <c r="K692" s="158">
        <v>0.47430555555555598</v>
      </c>
      <c r="L692" s="9"/>
      <c r="M692" s="9"/>
      <c r="N692" s="9"/>
      <c r="O692" s="9"/>
      <c r="P692" s="278" t="str">
        <f t="shared" si="24"/>
        <v/>
      </c>
      <c r="Q692" s="276" t="str">
        <f t="shared" si="23"/>
        <v/>
      </c>
      <c r="R692" s="9"/>
      <c r="S692" s="9"/>
      <c r="U692" s="367"/>
      <c r="AS692" s="9"/>
      <c r="AT692" s="9"/>
      <c r="AU692" s="426"/>
      <c r="AW692" s="9"/>
      <c r="AX692" s="470"/>
      <c r="AY692" s="467"/>
      <c r="BG692" s="373"/>
      <c r="BH692" s="373"/>
      <c r="BI692" s="9"/>
      <c r="BJ692" s="9"/>
      <c r="CJ692"/>
      <c r="CK692"/>
    </row>
    <row r="693" spans="1:89">
      <c r="A693" s="9">
        <v>1005</v>
      </c>
      <c r="B693" s="9">
        <v>7.7483654288488264</v>
      </c>
      <c r="C693" s="9">
        <v>270</v>
      </c>
      <c r="D693" s="9">
        <v>4.8</v>
      </c>
      <c r="E693" s="9">
        <v>5.6</v>
      </c>
      <c r="F693" s="9">
        <v>384.81</v>
      </c>
      <c r="G693" s="9">
        <v>0</v>
      </c>
      <c r="H693" s="9">
        <v>0</v>
      </c>
      <c r="I693" s="9">
        <v>8.1</v>
      </c>
      <c r="J693" s="9">
        <v>76</v>
      </c>
      <c r="K693" s="158">
        <v>0.47499999999999998</v>
      </c>
      <c r="L693" s="9"/>
      <c r="M693" s="9"/>
      <c r="N693" s="9"/>
      <c r="O693" s="9"/>
      <c r="P693" s="278" t="str">
        <f t="shared" si="24"/>
        <v/>
      </c>
      <c r="Q693" s="276" t="str">
        <f t="shared" si="23"/>
        <v/>
      </c>
      <c r="R693" s="9"/>
      <c r="S693" s="9"/>
      <c r="U693" s="367"/>
      <c r="AS693" s="9"/>
      <c r="AT693" s="9"/>
      <c r="AU693" s="426"/>
      <c r="AW693" s="9"/>
      <c r="AX693" s="470"/>
      <c r="AY693" s="467"/>
      <c r="BG693" s="373"/>
      <c r="BH693" s="373"/>
      <c r="BI693" s="9"/>
      <c r="BJ693" s="9"/>
      <c r="CJ693"/>
      <c r="CK693"/>
    </row>
    <row r="694" spans="1:89">
      <c r="A694" s="9">
        <v>1005</v>
      </c>
      <c r="B694" s="9">
        <v>6.7167269682876611</v>
      </c>
      <c r="C694" s="9">
        <v>337</v>
      </c>
      <c r="D694" s="9">
        <v>9.1999999999999993</v>
      </c>
      <c r="E694" s="9">
        <v>8.4</v>
      </c>
      <c r="F694" s="9">
        <v>384.81</v>
      </c>
      <c r="G694" s="9">
        <v>0</v>
      </c>
      <c r="H694" s="9">
        <v>0</v>
      </c>
      <c r="I694" s="9">
        <v>8.1999999999999993</v>
      </c>
      <c r="J694" s="9">
        <v>76</v>
      </c>
      <c r="K694" s="158">
        <v>0.47569444444444398</v>
      </c>
      <c r="L694" s="9"/>
      <c r="M694" s="9"/>
      <c r="N694" s="9"/>
      <c r="O694" s="9"/>
      <c r="P694" s="278" t="str">
        <f t="shared" si="24"/>
        <v/>
      </c>
      <c r="Q694" s="276" t="str">
        <f t="shared" si="23"/>
        <v/>
      </c>
      <c r="R694" s="9"/>
      <c r="S694" s="9"/>
      <c r="U694" s="367"/>
      <c r="AS694" s="9"/>
      <c r="AT694" s="9"/>
      <c r="AU694" s="426"/>
      <c r="AW694" s="9"/>
      <c r="AX694" s="470"/>
      <c r="AY694" s="467"/>
      <c r="BG694" s="373"/>
      <c r="BH694" s="373"/>
      <c r="BI694" s="9"/>
      <c r="BJ694" s="9"/>
      <c r="CJ694"/>
      <c r="CK694"/>
    </row>
    <row r="695" spans="1:89">
      <c r="A695" s="9">
        <v>1005</v>
      </c>
      <c r="B695" s="9">
        <v>7.3699454311327166</v>
      </c>
      <c r="C695" s="9">
        <v>315</v>
      </c>
      <c r="D695" s="9">
        <v>6.4</v>
      </c>
      <c r="E695" s="9">
        <v>7.6</v>
      </c>
      <c r="F695" s="9">
        <v>384.81</v>
      </c>
      <c r="G695" s="9">
        <v>0</v>
      </c>
      <c r="H695" s="9">
        <v>0</v>
      </c>
      <c r="I695" s="9">
        <v>8.1999999999999993</v>
      </c>
      <c r="J695" s="9">
        <v>76</v>
      </c>
      <c r="K695" s="158">
        <v>0.47638888888888897</v>
      </c>
      <c r="L695" s="9"/>
      <c r="M695" s="9"/>
      <c r="N695" s="9"/>
      <c r="O695" s="9"/>
      <c r="P695" s="278" t="str">
        <f t="shared" si="24"/>
        <v/>
      </c>
      <c r="Q695" s="276" t="str">
        <f t="shared" si="23"/>
        <v/>
      </c>
      <c r="R695" s="9"/>
      <c r="S695" s="9"/>
      <c r="U695" s="367"/>
      <c r="AS695" s="9"/>
      <c r="AT695" s="9"/>
      <c r="AU695" s="426"/>
      <c r="AW695" s="9"/>
      <c r="AX695" s="470"/>
      <c r="AY695" s="467"/>
      <c r="BG695" s="373"/>
      <c r="BH695" s="373"/>
      <c r="BI695" s="9"/>
      <c r="BJ695" s="9"/>
      <c r="CJ695"/>
      <c r="CK695"/>
    </row>
    <row r="696" spans="1:89">
      <c r="A696" s="9">
        <v>1005</v>
      </c>
      <c r="B696" s="9">
        <v>7.2634447629854311</v>
      </c>
      <c r="C696" s="9">
        <v>315</v>
      </c>
      <c r="D696" s="9">
        <v>6.8</v>
      </c>
      <c r="E696" s="9">
        <v>6.4</v>
      </c>
      <c r="F696" s="9">
        <v>384.81</v>
      </c>
      <c r="G696" s="9">
        <v>0</v>
      </c>
      <c r="H696" s="9">
        <v>0</v>
      </c>
      <c r="I696" s="9">
        <v>8.1999999999999993</v>
      </c>
      <c r="J696" s="9">
        <v>75</v>
      </c>
      <c r="K696" s="158">
        <v>0.47708333333333303</v>
      </c>
      <c r="L696" s="9"/>
      <c r="M696" s="9"/>
      <c r="N696" s="9"/>
      <c r="O696" s="9"/>
      <c r="P696" s="278" t="str">
        <f t="shared" si="24"/>
        <v/>
      </c>
      <c r="Q696" s="276" t="str">
        <f t="shared" si="23"/>
        <v/>
      </c>
      <c r="R696" s="9"/>
      <c r="S696" s="9"/>
      <c r="U696" s="367"/>
      <c r="AS696" s="9"/>
      <c r="AT696" s="9"/>
      <c r="AU696" s="426"/>
      <c r="AW696" s="9"/>
      <c r="AX696" s="470"/>
      <c r="AY696" s="467"/>
      <c r="BG696" s="373"/>
      <c r="BH696" s="373"/>
      <c r="BI696" s="9"/>
      <c r="BJ696" s="9"/>
      <c r="CJ696"/>
      <c r="CK696"/>
    </row>
    <row r="697" spans="1:89">
      <c r="A697" s="9">
        <v>1005</v>
      </c>
      <c r="B697" s="9">
        <v>6.7167269682876611</v>
      </c>
      <c r="C697" s="9">
        <v>337</v>
      </c>
      <c r="D697" s="9">
        <v>9.1999999999999993</v>
      </c>
      <c r="E697" s="9">
        <v>6.8</v>
      </c>
      <c r="F697" s="9">
        <v>384.81</v>
      </c>
      <c r="G697" s="9">
        <v>0</v>
      </c>
      <c r="H697" s="9">
        <v>0</v>
      </c>
      <c r="I697" s="9">
        <v>8.1999999999999993</v>
      </c>
      <c r="J697" s="9">
        <v>75</v>
      </c>
      <c r="K697" s="158">
        <v>0.47777777777777802</v>
      </c>
      <c r="L697" s="9"/>
      <c r="M697" s="9"/>
      <c r="N697" s="9"/>
      <c r="O697" s="9"/>
      <c r="P697" s="278" t="str">
        <f t="shared" si="24"/>
        <v/>
      </c>
      <c r="Q697" s="276" t="str">
        <f t="shared" si="23"/>
        <v/>
      </c>
      <c r="R697" s="9"/>
      <c r="S697" s="9"/>
      <c r="U697" s="367"/>
      <c r="AS697" s="9"/>
      <c r="AT697" s="9"/>
      <c r="AU697" s="426"/>
      <c r="AW697" s="9"/>
      <c r="AX697" s="470"/>
      <c r="AY697" s="467"/>
      <c r="BG697" s="373"/>
      <c r="BH697" s="373"/>
      <c r="BI697" s="9"/>
      <c r="BJ697" s="9"/>
      <c r="CJ697"/>
      <c r="CK697"/>
    </row>
    <row r="698" spans="1:89">
      <c r="A698" s="9">
        <v>1006</v>
      </c>
      <c r="B698" s="9">
        <v>7.1620826929683314</v>
      </c>
      <c r="C698" s="9">
        <v>337</v>
      </c>
      <c r="D698" s="9">
        <v>7.2</v>
      </c>
      <c r="E698" s="9">
        <v>8.4</v>
      </c>
      <c r="F698" s="9">
        <v>384.81</v>
      </c>
      <c r="G698" s="9">
        <v>0</v>
      </c>
      <c r="H698" s="9">
        <v>0</v>
      </c>
      <c r="I698" s="9">
        <v>8.1999999999999993</v>
      </c>
      <c r="J698" s="9">
        <v>75</v>
      </c>
      <c r="K698" s="158">
        <v>0.47847222222222202</v>
      </c>
      <c r="L698" s="9"/>
      <c r="M698" s="9"/>
      <c r="N698" s="9"/>
      <c r="O698" s="9"/>
      <c r="P698" s="278" t="str">
        <f t="shared" si="24"/>
        <v/>
      </c>
      <c r="Q698" s="276" t="str">
        <f t="shared" si="23"/>
        <v/>
      </c>
      <c r="R698" s="9"/>
      <c r="S698" s="9"/>
      <c r="U698" s="367"/>
      <c r="AS698" s="9"/>
      <c r="AT698" s="9"/>
      <c r="AU698" s="426"/>
      <c r="AW698" s="9"/>
      <c r="AX698" s="470"/>
      <c r="AY698" s="467"/>
      <c r="BG698" s="373"/>
      <c r="BH698" s="373"/>
      <c r="BI698" s="9"/>
      <c r="BJ698" s="9"/>
      <c r="CJ698"/>
      <c r="CK698"/>
    </row>
    <row r="699" spans="1:89">
      <c r="A699" s="9">
        <v>1006</v>
      </c>
      <c r="B699" s="9">
        <v>7.3794768759034657</v>
      </c>
      <c r="C699" s="9">
        <v>337</v>
      </c>
      <c r="D699" s="9">
        <v>6.8</v>
      </c>
      <c r="E699" s="9">
        <v>6</v>
      </c>
      <c r="F699" s="9">
        <v>384.81</v>
      </c>
      <c r="G699" s="9">
        <v>0</v>
      </c>
      <c r="H699" s="9">
        <v>0</v>
      </c>
      <c r="I699" s="9">
        <v>8.3000000000000007</v>
      </c>
      <c r="J699" s="9">
        <v>75</v>
      </c>
      <c r="K699" s="158">
        <v>0.47916666666666702</v>
      </c>
      <c r="L699" s="9"/>
      <c r="M699" s="9"/>
      <c r="N699" s="9"/>
      <c r="O699" s="9"/>
      <c r="P699" s="278" t="str">
        <f t="shared" si="24"/>
        <v/>
      </c>
      <c r="Q699" s="276" t="str">
        <f t="shared" si="23"/>
        <v/>
      </c>
      <c r="R699" s="9"/>
      <c r="S699" s="9"/>
      <c r="U699" s="367"/>
      <c r="AS699" s="9"/>
      <c r="AT699" s="9"/>
      <c r="AU699" s="426"/>
      <c r="AW699" s="9"/>
      <c r="AX699" s="470"/>
      <c r="AY699" s="467"/>
      <c r="BG699" s="373"/>
      <c r="BH699" s="373"/>
      <c r="BI699" s="9"/>
      <c r="BJ699" s="9"/>
      <c r="CJ699"/>
      <c r="CK699"/>
    </row>
    <row r="700" spans="1:89">
      <c r="A700" s="9">
        <v>1006</v>
      </c>
      <c r="B700" s="9">
        <v>5.1888060503979219</v>
      </c>
      <c r="C700" s="9">
        <v>292</v>
      </c>
      <c r="D700" s="9">
        <v>21.2</v>
      </c>
      <c r="E700" s="9">
        <v>9.6</v>
      </c>
      <c r="F700" s="9">
        <v>384.81</v>
      </c>
      <c r="G700" s="9">
        <v>0</v>
      </c>
      <c r="H700" s="9">
        <v>0</v>
      </c>
      <c r="I700" s="9">
        <v>8.3000000000000007</v>
      </c>
      <c r="J700" s="9">
        <v>75</v>
      </c>
      <c r="K700" s="158">
        <v>0.47986111111111102</v>
      </c>
      <c r="L700" s="9"/>
      <c r="M700" s="9"/>
      <c r="N700" s="9"/>
      <c r="O700" s="9"/>
      <c r="P700" s="278" t="str">
        <f t="shared" si="24"/>
        <v/>
      </c>
      <c r="Q700" s="276" t="str">
        <f t="shared" si="23"/>
        <v/>
      </c>
      <c r="R700" s="9"/>
      <c r="S700" s="9"/>
      <c r="U700" s="367"/>
      <c r="AS700" s="9"/>
      <c r="AT700" s="9"/>
      <c r="AU700" s="426"/>
      <c r="AW700" s="9"/>
      <c r="AX700" s="470"/>
      <c r="AY700" s="467"/>
      <c r="BG700" s="373"/>
      <c r="BH700" s="373"/>
      <c r="BI700" s="9"/>
      <c r="BJ700" s="9"/>
      <c r="CJ700"/>
      <c r="CK700"/>
    </row>
    <row r="701" spans="1:89">
      <c r="A701" s="9">
        <v>1006</v>
      </c>
      <c r="B701" s="9">
        <v>5.6699646963372974</v>
      </c>
      <c r="C701" s="9">
        <v>292</v>
      </c>
      <c r="D701" s="9">
        <v>16.8</v>
      </c>
      <c r="E701" s="9">
        <v>14</v>
      </c>
      <c r="F701" s="9">
        <v>384.81</v>
      </c>
      <c r="G701" s="9">
        <v>0</v>
      </c>
      <c r="H701" s="9">
        <v>0</v>
      </c>
      <c r="I701" s="9">
        <v>8.3000000000000007</v>
      </c>
      <c r="J701" s="9">
        <v>75</v>
      </c>
      <c r="K701" s="158">
        <v>0.48055555555555601</v>
      </c>
      <c r="L701" s="9"/>
      <c r="M701" s="9"/>
      <c r="N701" s="9"/>
      <c r="O701" s="9"/>
      <c r="P701" s="278" t="str">
        <f t="shared" si="24"/>
        <v/>
      </c>
      <c r="Q701" s="276" t="str">
        <f t="shared" si="23"/>
        <v/>
      </c>
      <c r="R701" s="9"/>
      <c r="S701" s="9"/>
      <c r="U701" s="367"/>
      <c r="AS701" s="9"/>
      <c r="AT701" s="9"/>
      <c r="AU701" s="426"/>
      <c r="AW701" s="9"/>
      <c r="AX701" s="470"/>
      <c r="AY701" s="467"/>
      <c r="BG701" s="373"/>
      <c r="BH701" s="373"/>
      <c r="BI701" s="9"/>
      <c r="BJ701" s="9"/>
      <c r="CJ701"/>
      <c r="CK701"/>
    </row>
    <row r="702" spans="1:89">
      <c r="A702" s="9">
        <v>1006</v>
      </c>
      <c r="B702" s="9">
        <v>7.0902461823717609</v>
      </c>
      <c r="C702" s="9">
        <v>315</v>
      </c>
      <c r="D702" s="9">
        <v>8</v>
      </c>
      <c r="E702" s="9">
        <v>11.2</v>
      </c>
      <c r="F702" s="9">
        <v>384.81</v>
      </c>
      <c r="G702" s="9">
        <v>0</v>
      </c>
      <c r="H702" s="9">
        <v>0</v>
      </c>
      <c r="I702" s="9">
        <v>8.3000000000000007</v>
      </c>
      <c r="J702" s="9">
        <v>75</v>
      </c>
      <c r="K702" s="158">
        <v>0.48125000000000001</v>
      </c>
      <c r="L702" s="9"/>
      <c r="M702" s="9"/>
      <c r="N702" s="9"/>
      <c r="O702" s="9"/>
      <c r="P702" s="278" t="str">
        <f t="shared" si="24"/>
        <v/>
      </c>
      <c r="Q702" s="276" t="str">
        <f t="shared" si="23"/>
        <v/>
      </c>
      <c r="R702" s="9"/>
      <c r="S702" s="9"/>
      <c r="U702" s="367"/>
      <c r="AS702" s="9"/>
      <c r="AT702" s="9"/>
      <c r="AU702" s="426"/>
      <c r="AW702" s="9"/>
      <c r="AX702" s="470"/>
      <c r="AY702" s="467"/>
      <c r="BG702" s="373"/>
      <c r="BH702" s="373"/>
      <c r="BI702" s="9"/>
      <c r="BJ702" s="9"/>
      <c r="CJ702"/>
      <c r="CK702"/>
    </row>
    <row r="703" spans="1:89">
      <c r="A703" s="9">
        <v>1006</v>
      </c>
      <c r="B703" s="9">
        <v>6.7566949147634165</v>
      </c>
      <c r="C703" s="9">
        <v>315</v>
      </c>
      <c r="D703" s="9">
        <v>9.6</v>
      </c>
      <c r="E703" s="9">
        <v>7.6</v>
      </c>
      <c r="F703" s="9">
        <v>384.81</v>
      </c>
      <c r="G703" s="9">
        <v>0</v>
      </c>
      <c r="H703" s="9">
        <v>0</v>
      </c>
      <c r="I703" s="9">
        <v>8.3000000000000007</v>
      </c>
      <c r="J703" s="9">
        <v>75</v>
      </c>
      <c r="K703" s="158">
        <v>0.48194444444444401</v>
      </c>
      <c r="L703" s="9"/>
      <c r="M703" s="9"/>
      <c r="N703" s="9"/>
      <c r="O703" s="9"/>
      <c r="P703" s="278" t="str">
        <f t="shared" si="24"/>
        <v/>
      </c>
      <c r="Q703" s="276" t="str">
        <f t="shared" si="23"/>
        <v/>
      </c>
      <c r="R703" s="9"/>
      <c r="S703" s="9"/>
      <c r="U703" s="367"/>
      <c r="AS703" s="9"/>
      <c r="AT703" s="9"/>
      <c r="AU703" s="426"/>
      <c r="AW703" s="9"/>
      <c r="AX703" s="470"/>
      <c r="AY703" s="467"/>
      <c r="BG703" s="373"/>
      <c r="BH703" s="373"/>
      <c r="BI703" s="9"/>
      <c r="BJ703" s="9"/>
      <c r="CJ703"/>
      <c r="CK703"/>
    </row>
    <row r="704" spans="1:89">
      <c r="A704" s="9">
        <v>1006</v>
      </c>
      <c r="B704" s="9">
        <v>5.5291223513747383</v>
      </c>
      <c r="C704" s="9">
        <v>315</v>
      </c>
      <c r="D704" s="9">
        <v>18</v>
      </c>
      <c r="E704" s="9">
        <v>10.8</v>
      </c>
      <c r="F704" s="9">
        <v>384.81</v>
      </c>
      <c r="G704" s="9">
        <v>0</v>
      </c>
      <c r="H704" s="9">
        <v>0</v>
      </c>
      <c r="I704" s="9">
        <v>8.3000000000000007</v>
      </c>
      <c r="J704" s="9">
        <v>75</v>
      </c>
      <c r="K704" s="158">
        <v>0.48263888888888901</v>
      </c>
      <c r="L704" s="9"/>
      <c r="M704" s="9"/>
      <c r="N704" s="9"/>
      <c r="O704" s="9"/>
      <c r="P704" s="278" t="str">
        <f t="shared" si="24"/>
        <v/>
      </c>
      <c r="Q704" s="276" t="str">
        <f t="shared" si="23"/>
        <v/>
      </c>
      <c r="R704" s="9"/>
      <c r="S704" s="9"/>
      <c r="U704" s="367"/>
      <c r="AS704" s="9"/>
      <c r="AT704" s="9"/>
      <c r="AU704" s="426"/>
      <c r="AW704" s="9"/>
      <c r="AX704" s="470"/>
      <c r="AY704" s="467"/>
      <c r="BG704" s="373"/>
      <c r="BH704" s="373"/>
      <c r="BI704" s="9"/>
      <c r="BJ704" s="9"/>
      <c r="CJ704"/>
      <c r="CK704"/>
    </row>
    <row r="705" spans="1:89">
      <c r="A705" s="9">
        <v>1006</v>
      </c>
      <c r="B705" s="9">
        <v>7.0353947327219402</v>
      </c>
      <c r="C705" s="9">
        <v>337</v>
      </c>
      <c r="D705" s="9">
        <v>8.8000000000000007</v>
      </c>
      <c r="E705" s="9">
        <v>11.2</v>
      </c>
      <c r="F705" s="9">
        <v>384.81</v>
      </c>
      <c r="G705" s="9">
        <v>0</v>
      </c>
      <c r="H705" s="9">
        <v>0</v>
      </c>
      <c r="I705" s="9">
        <v>8.4</v>
      </c>
      <c r="J705" s="9">
        <v>75</v>
      </c>
      <c r="K705" s="158">
        <v>0.483333333333333</v>
      </c>
      <c r="L705" s="9"/>
      <c r="M705" s="9"/>
      <c r="N705" s="9"/>
      <c r="O705" s="9"/>
      <c r="P705" s="278" t="str">
        <f t="shared" si="24"/>
        <v/>
      </c>
      <c r="Q705" s="276" t="str">
        <f t="shared" si="23"/>
        <v/>
      </c>
      <c r="R705" s="9"/>
      <c r="S705" s="9"/>
      <c r="U705" s="367"/>
      <c r="AS705" s="9"/>
      <c r="AT705" s="9"/>
      <c r="AU705" s="426"/>
      <c r="AW705" s="9"/>
      <c r="AX705" s="470"/>
      <c r="AY705" s="467"/>
      <c r="BG705" s="373"/>
      <c r="BH705" s="373"/>
      <c r="BI705" s="9"/>
      <c r="BJ705" s="9"/>
      <c r="CJ705"/>
      <c r="CK705"/>
    </row>
    <row r="706" spans="1:89">
      <c r="A706" s="9">
        <v>1006</v>
      </c>
      <c r="B706" s="9">
        <v>7.27860983662727</v>
      </c>
      <c r="C706" s="9">
        <v>337</v>
      </c>
      <c r="D706" s="9">
        <v>7.2</v>
      </c>
      <c r="E706" s="9">
        <v>7.2</v>
      </c>
      <c r="F706" s="9">
        <v>384.81</v>
      </c>
      <c r="G706" s="9">
        <v>0</v>
      </c>
      <c r="H706" s="9">
        <v>0</v>
      </c>
      <c r="I706" s="9">
        <v>8.3000000000000007</v>
      </c>
      <c r="J706" s="9">
        <v>75</v>
      </c>
      <c r="K706" s="158">
        <v>0.484027777777778</v>
      </c>
      <c r="L706" s="9"/>
      <c r="M706" s="9"/>
      <c r="N706" s="9"/>
      <c r="O706" s="9"/>
      <c r="P706" s="278" t="str">
        <f t="shared" si="24"/>
        <v/>
      </c>
      <c r="Q706" s="276" t="str">
        <f t="shared" si="23"/>
        <v/>
      </c>
      <c r="R706" s="9"/>
      <c r="S706" s="9"/>
      <c r="U706" s="367"/>
      <c r="AS706" s="9"/>
      <c r="AT706" s="9"/>
      <c r="AU706" s="426"/>
      <c r="AW706" s="9"/>
      <c r="AX706" s="470"/>
      <c r="AY706" s="467"/>
      <c r="BG706" s="373"/>
      <c r="BH706" s="373"/>
      <c r="BI706" s="9"/>
      <c r="BJ706" s="9"/>
      <c r="CJ706"/>
      <c r="CK706"/>
    </row>
    <row r="707" spans="1:89">
      <c r="A707" s="9">
        <v>1006</v>
      </c>
      <c r="B707" s="9">
        <v>7.3794768759034657</v>
      </c>
      <c r="C707" s="9">
        <v>315</v>
      </c>
      <c r="D707" s="9">
        <v>6.8</v>
      </c>
      <c r="E707" s="9">
        <v>7.2</v>
      </c>
      <c r="F707" s="9">
        <v>384.81</v>
      </c>
      <c r="G707" s="9">
        <v>0</v>
      </c>
      <c r="H707" s="9">
        <v>0</v>
      </c>
      <c r="I707" s="9">
        <v>8.3000000000000007</v>
      </c>
      <c r="J707" s="9">
        <v>75</v>
      </c>
      <c r="K707" s="158">
        <v>0.484722222222222</v>
      </c>
      <c r="L707" s="9"/>
      <c r="M707" s="9"/>
      <c r="N707" s="9"/>
      <c r="O707" s="9"/>
      <c r="P707" s="278" t="str">
        <f t="shared" si="24"/>
        <v/>
      </c>
      <c r="Q707" s="276" t="str">
        <f t="shared" si="23"/>
        <v/>
      </c>
      <c r="R707" s="9"/>
      <c r="S707" s="9"/>
      <c r="U707" s="367"/>
      <c r="AS707" s="9"/>
      <c r="AT707" s="9"/>
      <c r="AU707" s="426"/>
      <c r="AW707" s="9"/>
      <c r="AX707" s="470"/>
      <c r="AY707" s="467"/>
      <c r="BG707" s="373"/>
      <c r="BH707" s="373"/>
      <c r="BI707" s="9"/>
      <c r="BJ707" s="9"/>
      <c r="CJ707"/>
      <c r="CK707"/>
    </row>
    <row r="708" spans="1:89">
      <c r="A708" s="9">
        <v>1006</v>
      </c>
      <c r="B708" s="9">
        <v>7.2076977687425536</v>
      </c>
      <c r="C708" s="9">
        <v>292</v>
      </c>
      <c r="D708" s="9">
        <v>8</v>
      </c>
      <c r="E708" s="9">
        <v>6.4</v>
      </c>
      <c r="F708" s="9">
        <v>384.81</v>
      </c>
      <c r="G708" s="9">
        <v>0</v>
      </c>
      <c r="H708" s="9">
        <v>0</v>
      </c>
      <c r="I708" s="9">
        <v>8.4</v>
      </c>
      <c r="J708" s="9">
        <v>75</v>
      </c>
      <c r="K708" s="158">
        <v>0.485416666666667</v>
      </c>
      <c r="L708" s="9"/>
      <c r="M708" s="9"/>
      <c r="N708" s="9"/>
      <c r="O708" s="9"/>
      <c r="P708" s="278" t="str">
        <f t="shared" si="24"/>
        <v/>
      </c>
      <c r="Q708" s="276" t="str">
        <f t="shared" si="23"/>
        <v/>
      </c>
      <c r="R708" s="9"/>
      <c r="S708" s="9"/>
      <c r="U708" s="367"/>
      <c r="AS708" s="9"/>
      <c r="AT708" s="9"/>
      <c r="AU708" s="426"/>
      <c r="AW708" s="9"/>
      <c r="AX708" s="470"/>
      <c r="AY708" s="467"/>
      <c r="BG708" s="373"/>
      <c r="BH708" s="373"/>
      <c r="BI708" s="9"/>
      <c r="BJ708" s="9"/>
      <c r="CJ708"/>
      <c r="CK708"/>
    </row>
    <row r="709" spans="1:89">
      <c r="A709" s="9">
        <v>1006</v>
      </c>
      <c r="B709" s="9">
        <v>7.4955089888214967</v>
      </c>
      <c r="C709" s="9">
        <v>315</v>
      </c>
      <c r="D709" s="9">
        <v>6.8</v>
      </c>
      <c r="E709" s="9">
        <v>10.4</v>
      </c>
      <c r="F709" s="9">
        <v>384.81</v>
      </c>
      <c r="G709" s="9">
        <v>0</v>
      </c>
      <c r="H709" s="9">
        <v>0</v>
      </c>
      <c r="I709" s="9">
        <v>8.4</v>
      </c>
      <c r="J709" s="9">
        <v>75</v>
      </c>
      <c r="K709" s="158">
        <v>0.48611111111111099</v>
      </c>
      <c r="L709" s="9"/>
      <c r="M709" s="9"/>
      <c r="N709" s="9"/>
      <c r="O709" s="9"/>
      <c r="P709" s="278" t="str">
        <f t="shared" si="24"/>
        <v/>
      </c>
      <c r="Q709" s="276" t="str">
        <f t="shared" si="23"/>
        <v/>
      </c>
      <c r="R709" s="9"/>
      <c r="S709" s="9"/>
      <c r="U709" s="367"/>
      <c r="AS709" s="9"/>
      <c r="AT709" s="9"/>
      <c r="AU709" s="426"/>
      <c r="AW709" s="9"/>
      <c r="AX709" s="470"/>
      <c r="AY709" s="467"/>
      <c r="BG709" s="373"/>
      <c r="BH709" s="373"/>
      <c r="BI709" s="9"/>
      <c r="BJ709" s="9"/>
      <c r="CJ709"/>
      <c r="CK709"/>
    </row>
    <row r="710" spans="1:89">
      <c r="A710" s="9">
        <v>1006</v>
      </c>
      <c r="B710" s="9">
        <v>6.9541313004362575</v>
      </c>
      <c r="C710" s="9">
        <v>337</v>
      </c>
      <c r="D710" s="9">
        <v>9.1999999999999993</v>
      </c>
      <c r="E710" s="9">
        <v>9.6</v>
      </c>
      <c r="F710" s="9">
        <v>384.81</v>
      </c>
      <c r="G710" s="9">
        <v>0</v>
      </c>
      <c r="H710" s="9">
        <v>0</v>
      </c>
      <c r="I710" s="9">
        <v>8.4</v>
      </c>
      <c r="J710" s="9">
        <v>75</v>
      </c>
      <c r="K710" s="158">
        <v>0.48680555555555599</v>
      </c>
      <c r="L710" s="9"/>
      <c r="M710" s="9"/>
      <c r="N710" s="9"/>
      <c r="O710" s="9"/>
      <c r="P710" s="278" t="str">
        <f t="shared" si="24"/>
        <v/>
      </c>
      <c r="Q710" s="276" t="str">
        <f t="shared" si="23"/>
        <v/>
      </c>
      <c r="R710" s="9"/>
      <c r="S710" s="9"/>
      <c r="U710" s="367"/>
      <c r="AS710" s="9"/>
      <c r="AT710" s="9"/>
      <c r="AU710" s="426"/>
      <c r="AW710" s="9"/>
      <c r="AX710" s="470"/>
      <c r="AY710" s="467"/>
      <c r="BG710" s="373"/>
      <c r="BH710" s="373"/>
      <c r="BI710" s="9"/>
      <c r="BJ710" s="9"/>
      <c r="CJ710"/>
      <c r="CK710"/>
    </row>
    <row r="711" spans="1:89">
      <c r="A711" s="9">
        <v>1006</v>
      </c>
      <c r="B711" s="9">
        <v>6.3943660916451144</v>
      </c>
      <c r="C711" s="9">
        <v>315</v>
      </c>
      <c r="D711" s="9">
        <v>13.2</v>
      </c>
      <c r="E711" s="9">
        <v>11.2</v>
      </c>
      <c r="F711" s="9">
        <v>384.81</v>
      </c>
      <c r="G711" s="9">
        <v>0</v>
      </c>
      <c r="H711" s="9">
        <v>0</v>
      </c>
      <c r="I711" s="9">
        <v>8.5</v>
      </c>
      <c r="J711" s="9">
        <v>75</v>
      </c>
      <c r="K711" s="158">
        <v>0.48749999999999999</v>
      </c>
      <c r="L711" s="9"/>
      <c r="M711" s="9"/>
      <c r="N711" s="9"/>
      <c r="O711" s="9"/>
      <c r="P711" s="278" t="str">
        <f t="shared" si="24"/>
        <v/>
      </c>
      <c r="Q711" s="276" t="str">
        <f t="shared" si="23"/>
        <v/>
      </c>
      <c r="R711" s="9"/>
      <c r="S711" s="9"/>
      <c r="U711" s="367"/>
      <c r="AS711" s="9"/>
      <c r="AT711" s="9"/>
      <c r="AU711" s="426"/>
      <c r="AW711" s="9"/>
      <c r="AX711" s="470"/>
      <c r="AY711" s="467"/>
      <c r="BG711" s="373"/>
      <c r="BH711" s="373"/>
      <c r="BI711" s="9"/>
      <c r="BJ711" s="9"/>
      <c r="CJ711"/>
      <c r="CK711"/>
    </row>
    <row r="712" spans="1:89">
      <c r="A712" s="9">
        <v>1006</v>
      </c>
      <c r="B712" s="9">
        <v>7.6115411017395278</v>
      </c>
      <c r="C712" s="9">
        <v>315</v>
      </c>
      <c r="D712" s="9">
        <v>6.8</v>
      </c>
      <c r="E712" s="9">
        <v>8.4</v>
      </c>
      <c r="F712" s="9">
        <v>384.81</v>
      </c>
      <c r="G712" s="9">
        <v>0</v>
      </c>
      <c r="H712" s="9">
        <v>0</v>
      </c>
      <c r="I712" s="9">
        <v>8.5</v>
      </c>
      <c r="J712" s="9">
        <v>75</v>
      </c>
      <c r="K712" s="158">
        <v>0.48819444444444399</v>
      </c>
      <c r="L712" s="9"/>
      <c r="M712" s="9"/>
      <c r="N712" s="9"/>
      <c r="O712" s="9"/>
      <c r="P712" s="278" t="str">
        <f t="shared" si="24"/>
        <v/>
      </c>
      <c r="Q712" s="276" t="str">
        <f t="shared" si="23"/>
        <v/>
      </c>
      <c r="R712" s="9"/>
      <c r="S712" s="9"/>
      <c r="U712" s="367"/>
      <c r="AS712" s="9"/>
      <c r="AT712" s="9"/>
      <c r="AU712" s="426"/>
      <c r="AW712" s="9"/>
      <c r="AX712" s="470"/>
      <c r="AY712" s="467"/>
      <c r="BG712" s="373"/>
      <c r="BH712" s="373"/>
      <c r="BI712" s="9"/>
      <c r="BJ712" s="9"/>
      <c r="CJ712"/>
      <c r="CK712"/>
    </row>
    <row r="713" spans="1:89">
      <c r="A713" s="9">
        <v>1005</v>
      </c>
      <c r="B713" s="9">
        <v>6.9948720634701633</v>
      </c>
      <c r="C713" s="9">
        <v>337</v>
      </c>
      <c r="D713" s="9">
        <v>9.6</v>
      </c>
      <c r="E713" s="9">
        <v>7.2</v>
      </c>
      <c r="F713" s="9">
        <v>384.81</v>
      </c>
      <c r="G713" s="9">
        <v>0</v>
      </c>
      <c r="H713" s="9">
        <v>0</v>
      </c>
      <c r="I713" s="9">
        <v>8.5</v>
      </c>
      <c r="J713" s="9">
        <v>75</v>
      </c>
      <c r="K713" s="158">
        <v>0.48888888888888898</v>
      </c>
      <c r="L713" s="9"/>
      <c r="M713" s="9"/>
      <c r="N713" s="9"/>
      <c r="O713" s="9"/>
      <c r="P713" s="278" t="str">
        <f t="shared" si="24"/>
        <v/>
      </c>
      <c r="Q713" s="276" t="str">
        <f t="shared" si="23"/>
        <v/>
      </c>
      <c r="R713" s="9"/>
      <c r="S713" s="9"/>
      <c r="U713" s="367"/>
      <c r="AS713" s="9"/>
      <c r="AT713" s="9"/>
      <c r="AU713" s="426"/>
      <c r="AW713" s="9"/>
      <c r="AX713" s="470"/>
      <c r="AY713" s="467"/>
      <c r="BG713" s="373"/>
      <c r="BH713" s="373"/>
      <c r="BI713" s="9"/>
      <c r="BJ713" s="9"/>
      <c r="CJ713"/>
      <c r="CK713"/>
    </row>
    <row r="714" spans="1:89">
      <c r="A714" s="9">
        <v>1005</v>
      </c>
      <c r="B714" s="9">
        <v>7.4163442434803031</v>
      </c>
      <c r="C714" s="9">
        <v>315</v>
      </c>
      <c r="D714" s="9">
        <v>7.6</v>
      </c>
      <c r="E714" s="9">
        <v>6.8</v>
      </c>
      <c r="F714" s="9">
        <v>384.81</v>
      </c>
      <c r="G714" s="9">
        <v>0</v>
      </c>
      <c r="H714" s="9">
        <v>0</v>
      </c>
      <c r="I714" s="9">
        <v>8.5</v>
      </c>
      <c r="J714" s="9">
        <v>75</v>
      </c>
      <c r="K714" s="158">
        <v>0.48958333333333298</v>
      </c>
      <c r="L714" s="9"/>
      <c r="M714" s="9"/>
      <c r="N714" s="9"/>
      <c r="O714" s="9"/>
      <c r="P714" s="278" t="str">
        <f t="shared" si="24"/>
        <v/>
      </c>
      <c r="Q714" s="276" t="str">
        <f t="shared" si="23"/>
        <v/>
      </c>
      <c r="R714" s="9"/>
      <c r="S714" s="9"/>
      <c r="U714" s="367"/>
      <c r="AS714" s="9"/>
      <c r="AT714" s="9"/>
      <c r="AU714" s="426"/>
      <c r="AW714" s="9"/>
      <c r="AX714" s="470"/>
      <c r="AY714" s="467"/>
      <c r="BG714" s="373"/>
      <c r="BH714" s="373"/>
      <c r="BI714" s="9"/>
      <c r="BJ714" s="9"/>
      <c r="CJ714"/>
      <c r="CK714"/>
    </row>
    <row r="715" spans="1:89">
      <c r="A715" s="9">
        <v>1005</v>
      </c>
      <c r="B715" s="9">
        <v>7.3251493551133464</v>
      </c>
      <c r="C715" s="9">
        <v>337</v>
      </c>
      <c r="D715" s="9">
        <v>8</v>
      </c>
      <c r="E715" s="9">
        <v>8.8000000000000007</v>
      </c>
      <c r="F715" s="9">
        <v>384.81</v>
      </c>
      <c r="G715" s="9">
        <v>0</v>
      </c>
      <c r="H715" s="9">
        <v>0</v>
      </c>
      <c r="I715" s="9">
        <v>8.5</v>
      </c>
      <c r="J715" s="9">
        <v>75</v>
      </c>
      <c r="K715" s="158">
        <v>0.49027777777777798</v>
      </c>
      <c r="L715" s="9"/>
      <c r="M715" s="9"/>
      <c r="N715" s="9"/>
      <c r="O715" s="9"/>
      <c r="P715" s="278" t="str">
        <f t="shared" si="24"/>
        <v/>
      </c>
      <c r="Q715" s="276" t="str">
        <f t="shared" ref="Q715:Q778" si="25">IF(H715&gt;0,60,"")</f>
        <v/>
      </c>
      <c r="R715" s="9"/>
      <c r="S715" s="9"/>
      <c r="U715" s="367"/>
      <c r="AS715" s="9"/>
      <c r="AT715" s="9"/>
      <c r="AU715" s="426"/>
      <c r="AW715" s="9"/>
      <c r="AX715" s="470"/>
      <c r="AY715" s="467"/>
      <c r="BG715" s="373"/>
      <c r="BH715" s="373"/>
      <c r="BI715" s="9"/>
      <c r="BJ715" s="9"/>
      <c r="CJ715"/>
      <c r="CK715"/>
    </row>
    <row r="716" spans="1:89">
      <c r="A716" s="9">
        <v>1005</v>
      </c>
      <c r="B716" s="9">
        <v>7.6281912676040768</v>
      </c>
      <c r="C716" s="9">
        <v>337</v>
      </c>
      <c r="D716" s="9">
        <v>7.2</v>
      </c>
      <c r="E716" s="9">
        <v>7.2</v>
      </c>
      <c r="F716" s="9">
        <v>384.81</v>
      </c>
      <c r="G716" s="9">
        <v>0</v>
      </c>
      <c r="H716" s="9">
        <v>0</v>
      </c>
      <c r="I716" s="9">
        <v>8.6</v>
      </c>
      <c r="J716" s="9">
        <v>75</v>
      </c>
      <c r="K716" s="158">
        <v>0.49097222222222198</v>
      </c>
      <c r="L716" s="9"/>
      <c r="M716" s="9"/>
      <c r="N716" s="9"/>
      <c r="O716" s="9"/>
      <c r="P716" s="278" t="str">
        <f t="shared" si="24"/>
        <v/>
      </c>
      <c r="Q716" s="276" t="str">
        <f t="shared" si="25"/>
        <v/>
      </c>
      <c r="R716" s="9"/>
      <c r="S716" s="9"/>
      <c r="U716" s="367"/>
      <c r="AS716" s="9"/>
      <c r="AT716" s="9"/>
      <c r="AU716" s="426"/>
      <c r="AW716" s="9"/>
      <c r="AX716" s="470"/>
      <c r="AY716" s="467"/>
      <c r="BG716" s="373"/>
      <c r="BH716" s="373"/>
      <c r="BI716" s="9"/>
      <c r="BJ716" s="9"/>
      <c r="CJ716"/>
      <c r="CK716"/>
    </row>
    <row r="717" spans="1:89">
      <c r="A717" s="9">
        <v>1005</v>
      </c>
      <c r="B717" s="9">
        <v>6.4707066264285835</v>
      </c>
      <c r="C717" s="9">
        <v>315</v>
      </c>
      <c r="D717" s="9">
        <v>14.4</v>
      </c>
      <c r="E717" s="9">
        <v>8.8000000000000007</v>
      </c>
      <c r="F717" s="9">
        <v>384.81</v>
      </c>
      <c r="G717" s="9">
        <v>0</v>
      </c>
      <c r="H717" s="9">
        <v>0</v>
      </c>
      <c r="I717" s="9">
        <v>8.6999999999999993</v>
      </c>
      <c r="J717" s="9">
        <v>74</v>
      </c>
      <c r="K717" s="158">
        <v>0.49166666666666697</v>
      </c>
      <c r="L717" s="9"/>
      <c r="M717" s="9"/>
      <c r="N717" s="9"/>
      <c r="O717" s="9"/>
      <c r="P717" s="278" t="str">
        <f t="shared" ref="P717:P780" si="26">IF(D717&lt;2,60,"")</f>
        <v/>
      </c>
      <c r="Q717" s="276" t="str">
        <f t="shared" si="25"/>
        <v/>
      </c>
      <c r="R717" s="9"/>
      <c r="S717" s="9"/>
      <c r="U717" s="367"/>
      <c r="AS717" s="9"/>
      <c r="AT717" s="9"/>
      <c r="AU717" s="426"/>
      <c r="AW717" s="9"/>
      <c r="AX717" s="470"/>
      <c r="AY717" s="467"/>
      <c r="BG717" s="373"/>
      <c r="BH717" s="373"/>
      <c r="BI717" s="9"/>
      <c r="BJ717" s="9"/>
      <c r="CJ717"/>
      <c r="CK717"/>
    </row>
    <row r="718" spans="1:89">
      <c r="A718" s="9">
        <v>1005</v>
      </c>
      <c r="B718" s="9">
        <v>6.8790922079253551</v>
      </c>
      <c r="C718" s="9">
        <v>292</v>
      </c>
      <c r="D718" s="9">
        <v>12.4</v>
      </c>
      <c r="E718" s="9">
        <v>13.6</v>
      </c>
      <c r="F718" s="9">
        <v>384.81</v>
      </c>
      <c r="G718" s="9">
        <v>0</v>
      </c>
      <c r="H718" s="9">
        <v>0</v>
      </c>
      <c r="I718" s="9">
        <v>8.8000000000000007</v>
      </c>
      <c r="J718" s="9">
        <v>74</v>
      </c>
      <c r="K718" s="158">
        <v>0.49236111111111103</v>
      </c>
      <c r="L718" s="9"/>
      <c r="M718" s="9"/>
      <c r="N718" s="9"/>
      <c r="O718" s="9"/>
      <c r="P718" s="278" t="str">
        <f t="shared" si="26"/>
        <v/>
      </c>
      <c r="Q718" s="276" t="str">
        <f t="shared" si="25"/>
        <v/>
      </c>
      <c r="R718" s="9"/>
      <c r="S718" s="9"/>
      <c r="U718" s="367"/>
      <c r="AS718" s="9"/>
      <c r="AT718" s="9"/>
      <c r="AU718" s="426"/>
      <c r="AW718" s="9"/>
      <c r="AX718" s="470"/>
      <c r="AY718" s="467"/>
      <c r="BG718" s="373"/>
      <c r="BH718" s="373"/>
      <c r="BI718" s="9"/>
      <c r="BJ718" s="9"/>
      <c r="CJ718"/>
      <c r="CK718"/>
    </row>
    <row r="719" spans="1:89">
      <c r="A719" s="9">
        <v>1005</v>
      </c>
      <c r="B719" s="9">
        <v>7.1250700923046981</v>
      </c>
      <c r="C719" s="9">
        <v>315</v>
      </c>
      <c r="D719" s="9">
        <v>11.6</v>
      </c>
      <c r="E719" s="9">
        <v>10.4</v>
      </c>
      <c r="F719" s="9">
        <v>384.81</v>
      </c>
      <c r="G719" s="9">
        <v>0</v>
      </c>
      <c r="H719" s="9">
        <v>0</v>
      </c>
      <c r="I719" s="9">
        <v>8.9</v>
      </c>
      <c r="J719" s="9">
        <v>74</v>
      </c>
      <c r="K719" s="158">
        <v>0.49305555555555602</v>
      </c>
      <c r="L719" s="9"/>
      <c r="M719" s="9"/>
      <c r="N719" s="9"/>
      <c r="O719" s="9"/>
      <c r="P719" s="278" t="str">
        <f t="shared" si="26"/>
        <v/>
      </c>
      <c r="Q719" s="276" t="str">
        <f t="shared" si="25"/>
        <v/>
      </c>
      <c r="R719" s="9"/>
      <c r="S719" s="9"/>
      <c r="U719" s="367"/>
      <c r="AS719" s="9"/>
      <c r="AT719" s="9"/>
      <c r="AU719" s="426"/>
      <c r="AW719" s="9"/>
      <c r="AX719" s="470"/>
      <c r="AY719" s="467"/>
      <c r="BG719" s="373"/>
      <c r="BH719" s="373"/>
      <c r="BI719" s="9"/>
      <c r="BJ719" s="9"/>
      <c r="CJ719"/>
      <c r="CK719"/>
    </row>
    <row r="720" spans="1:89">
      <c r="A720" s="9">
        <v>1005</v>
      </c>
      <c r="B720" s="9">
        <v>6.8258952896191936</v>
      </c>
      <c r="C720" s="9">
        <v>292</v>
      </c>
      <c r="D720" s="9">
        <v>13.6</v>
      </c>
      <c r="E720" s="9">
        <v>11.6</v>
      </c>
      <c r="F720" s="9">
        <v>384.81</v>
      </c>
      <c r="G720" s="9">
        <v>0</v>
      </c>
      <c r="H720" s="9">
        <v>0</v>
      </c>
      <c r="I720" s="9">
        <v>8.9</v>
      </c>
      <c r="J720" s="9">
        <v>74</v>
      </c>
      <c r="K720" s="158">
        <v>0.49375000000000002</v>
      </c>
      <c r="L720" s="9"/>
      <c r="M720" s="9"/>
      <c r="N720" s="9"/>
      <c r="O720" s="9"/>
      <c r="P720" s="278" t="str">
        <f t="shared" si="26"/>
        <v/>
      </c>
      <c r="Q720" s="276" t="str">
        <f t="shared" si="25"/>
        <v/>
      </c>
      <c r="R720" s="9"/>
      <c r="S720" s="9"/>
      <c r="U720" s="367"/>
      <c r="AS720" s="9"/>
      <c r="AT720" s="9"/>
      <c r="AU720" s="426"/>
      <c r="AW720" s="9"/>
      <c r="AX720" s="470"/>
      <c r="AY720" s="467"/>
      <c r="BG720" s="373"/>
      <c r="BH720" s="373"/>
      <c r="BI720" s="9"/>
      <c r="BJ720" s="9"/>
      <c r="CJ720"/>
      <c r="CK720"/>
    </row>
    <row r="721" spans="1:89">
      <c r="A721" s="9">
        <v>1005</v>
      </c>
      <c r="B721" s="9">
        <v>7.9777726985808854</v>
      </c>
      <c r="C721" s="9">
        <v>337</v>
      </c>
      <c r="D721" s="9">
        <v>7.2</v>
      </c>
      <c r="E721" s="9">
        <v>7.6</v>
      </c>
      <c r="F721" s="9">
        <v>384.81</v>
      </c>
      <c r="G721" s="9">
        <v>0</v>
      </c>
      <c r="H721" s="9">
        <v>0</v>
      </c>
      <c r="I721" s="9">
        <v>8.9</v>
      </c>
      <c r="J721" s="9">
        <v>74</v>
      </c>
      <c r="K721" s="158">
        <v>0.49444444444444402</v>
      </c>
      <c r="L721" s="9"/>
      <c r="M721" s="9"/>
      <c r="N721" s="9"/>
      <c r="O721" s="9"/>
      <c r="P721" s="278" t="str">
        <f t="shared" si="26"/>
        <v/>
      </c>
      <c r="Q721" s="276" t="str">
        <f t="shared" si="25"/>
        <v/>
      </c>
      <c r="R721" s="9"/>
      <c r="S721" s="9"/>
      <c r="U721" s="367"/>
      <c r="AS721" s="9"/>
      <c r="AT721" s="9"/>
      <c r="AU721" s="426"/>
      <c r="AW721" s="9"/>
      <c r="AX721" s="470"/>
      <c r="AY721" s="467"/>
      <c r="BG721" s="373"/>
      <c r="BH721" s="373"/>
      <c r="BI721" s="9"/>
      <c r="BJ721" s="9"/>
      <c r="CJ721"/>
      <c r="CK721"/>
    </row>
    <row r="722" spans="1:89">
      <c r="A722" s="9">
        <v>1005</v>
      </c>
      <c r="B722" s="9">
        <v>6.8826257919938865</v>
      </c>
      <c r="C722" s="9">
        <v>315</v>
      </c>
      <c r="D722" s="9">
        <v>13.2</v>
      </c>
      <c r="E722" s="9">
        <v>9.6</v>
      </c>
      <c r="F722" s="9">
        <v>384.81</v>
      </c>
      <c r="G722" s="9">
        <v>0</v>
      </c>
      <c r="H722" s="9">
        <v>0</v>
      </c>
      <c r="I722" s="9">
        <v>8.9</v>
      </c>
      <c r="J722" s="9">
        <v>74</v>
      </c>
      <c r="K722" s="158">
        <v>0.49513888888888902</v>
      </c>
      <c r="L722" s="9"/>
      <c r="M722" s="9"/>
      <c r="N722" s="9"/>
      <c r="O722" s="9"/>
      <c r="P722" s="278" t="str">
        <f t="shared" si="26"/>
        <v/>
      </c>
      <c r="Q722" s="276" t="str">
        <f t="shared" si="25"/>
        <v/>
      </c>
      <c r="R722" s="9"/>
      <c r="S722" s="9"/>
      <c r="U722" s="367"/>
      <c r="AS722" s="9"/>
      <c r="AT722" s="9"/>
      <c r="AU722" s="426"/>
      <c r="AW722" s="9"/>
      <c r="AX722" s="470"/>
      <c r="AY722" s="467"/>
      <c r="BG722" s="373"/>
      <c r="BH722" s="373"/>
      <c r="BI722" s="9"/>
      <c r="BJ722" s="9"/>
      <c r="CJ722"/>
      <c r="CK722"/>
    </row>
    <row r="723" spans="1:89">
      <c r="A723" s="9">
        <v>1005</v>
      </c>
      <c r="B723" s="9">
        <v>7.3974399416155716</v>
      </c>
      <c r="C723" s="9">
        <v>337</v>
      </c>
      <c r="D723" s="9">
        <v>10</v>
      </c>
      <c r="E723" s="9">
        <v>12.4</v>
      </c>
      <c r="F723" s="9">
        <v>384.81</v>
      </c>
      <c r="G723" s="9">
        <v>0</v>
      </c>
      <c r="H723" s="9">
        <v>0</v>
      </c>
      <c r="I723" s="9">
        <v>8.9</v>
      </c>
      <c r="J723" s="9">
        <v>74</v>
      </c>
      <c r="K723" s="158">
        <v>0.49583333333333302</v>
      </c>
      <c r="L723" s="9"/>
      <c r="M723" s="9"/>
      <c r="N723" s="9"/>
      <c r="O723" s="9"/>
      <c r="P723" s="278" t="str">
        <f t="shared" si="26"/>
        <v/>
      </c>
      <c r="Q723" s="276" t="str">
        <f t="shared" si="25"/>
        <v/>
      </c>
      <c r="R723" s="9"/>
      <c r="S723" s="9"/>
      <c r="U723" s="367"/>
      <c r="AS723" s="9"/>
      <c r="AT723" s="9"/>
      <c r="AU723" s="426"/>
      <c r="AW723" s="9"/>
      <c r="AX723" s="470"/>
      <c r="AY723" s="467"/>
      <c r="BG723" s="373"/>
      <c r="BH723" s="373"/>
      <c r="BI723" s="9"/>
      <c r="BJ723" s="9"/>
      <c r="CJ723"/>
      <c r="CK723"/>
    </row>
    <row r="724" spans="1:89">
      <c r="A724" s="9">
        <v>1005</v>
      </c>
      <c r="B724" s="9">
        <v>8.1917016663296902</v>
      </c>
      <c r="C724" s="9">
        <v>292</v>
      </c>
      <c r="D724" s="9">
        <v>6.8</v>
      </c>
      <c r="E724" s="9">
        <v>9.1999999999999993</v>
      </c>
      <c r="F724" s="9">
        <v>384.81</v>
      </c>
      <c r="G724" s="9">
        <v>0</v>
      </c>
      <c r="H724" s="9">
        <v>0</v>
      </c>
      <c r="I724" s="9">
        <v>9</v>
      </c>
      <c r="J724" s="9">
        <v>73</v>
      </c>
      <c r="K724" s="158">
        <v>0.49652777777777801</v>
      </c>
      <c r="L724" s="9"/>
      <c r="M724" s="9"/>
      <c r="N724" s="9"/>
      <c r="O724" s="9"/>
      <c r="P724" s="278" t="str">
        <f t="shared" si="26"/>
        <v/>
      </c>
      <c r="Q724" s="276" t="str">
        <f t="shared" si="25"/>
        <v/>
      </c>
      <c r="R724" s="9"/>
      <c r="S724" s="9"/>
      <c r="U724" s="367"/>
      <c r="AS724" s="9"/>
      <c r="AT724" s="9"/>
      <c r="AU724" s="426"/>
      <c r="AW724" s="9"/>
      <c r="AX724" s="470"/>
      <c r="AY724" s="467"/>
      <c r="BG724" s="373"/>
      <c r="BH724" s="373"/>
      <c r="BI724" s="9"/>
      <c r="BJ724" s="9"/>
      <c r="CJ724"/>
      <c r="CK724"/>
    </row>
    <row r="725" spans="1:89">
      <c r="A725" s="9">
        <v>1005</v>
      </c>
      <c r="B725" s="9">
        <v>6.9482470813546691</v>
      </c>
      <c r="C725" s="9">
        <v>337</v>
      </c>
      <c r="D725" s="9">
        <v>13.6</v>
      </c>
      <c r="E725" s="9">
        <v>9.6</v>
      </c>
      <c r="F725" s="9">
        <v>384.81</v>
      </c>
      <c r="G725" s="9">
        <v>0</v>
      </c>
      <c r="H725" s="9">
        <v>0</v>
      </c>
      <c r="I725" s="9">
        <v>9</v>
      </c>
      <c r="J725" s="9">
        <v>73</v>
      </c>
      <c r="K725" s="158">
        <v>0.49722222222222201</v>
      </c>
      <c r="L725" s="9"/>
      <c r="M725" s="9"/>
      <c r="N725" s="9"/>
      <c r="O725" s="9"/>
      <c r="P725" s="278" t="str">
        <f t="shared" si="26"/>
        <v/>
      </c>
      <c r="Q725" s="276" t="str">
        <f t="shared" si="25"/>
        <v/>
      </c>
      <c r="R725" s="9"/>
      <c r="S725" s="9"/>
      <c r="U725" s="367"/>
      <c r="AS725" s="9"/>
      <c r="AT725" s="9"/>
      <c r="AU725" s="426"/>
      <c r="AW725" s="9"/>
      <c r="AX725" s="470"/>
      <c r="AY725" s="467"/>
      <c r="BG725" s="373"/>
      <c r="BH725" s="373"/>
      <c r="BI725" s="9"/>
      <c r="BJ725" s="9"/>
      <c r="CJ725"/>
      <c r="CK725"/>
    </row>
    <row r="726" spans="1:89">
      <c r="A726" s="9">
        <v>1005</v>
      </c>
      <c r="B726" s="9">
        <v>7.9124072869673157</v>
      </c>
      <c r="C726" s="9">
        <v>315</v>
      </c>
      <c r="D726" s="9">
        <v>8</v>
      </c>
      <c r="E726" s="9">
        <v>9.1999999999999993</v>
      </c>
      <c r="F726" s="9">
        <v>384.81</v>
      </c>
      <c r="G726" s="9">
        <v>0</v>
      </c>
      <c r="H726" s="9">
        <v>0</v>
      </c>
      <c r="I726" s="9">
        <v>9</v>
      </c>
      <c r="J726" s="9">
        <v>73</v>
      </c>
      <c r="K726" s="158">
        <v>0.49791666666666701</v>
      </c>
      <c r="L726" s="9"/>
      <c r="M726" s="9"/>
      <c r="N726" s="9"/>
      <c r="O726" s="9"/>
      <c r="P726" s="278" t="str">
        <f t="shared" si="26"/>
        <v/>
      </c>
      <c r="Q726" s="276" t="str">
        <f t="shared" si="25"/>
        <v/>
      </c>
      <c r="R726" s="9"/>
      <c r="S726" s="9"/>
      <c r="U726" s="367"/>
      <c r="AS726" s="9"/>
      <c r="AT726" s="9"/>
      <c r="AU726" s="426"/>
      <c r="AW726" s="9"/>
      <c r="AX726" s="470"/>
      <c r="AY726" s="467"/>
      <c r="BG726" s="373"/>
      <c r="BH726" s="373"/>
      <c r="BI726" s="9"/>
      <c r="BJ726" s="9"/>
      <c r="CJ726"/>
      <c r="CK726"/>
    </row>
    <row r="727" spans="1:89">
      <c r="A727" s="9">
        <v>1005</v>
      </c>
      <c r="B727" s="9">
        <v>7.6663442968820394</v>
      </c>
      <c r="C727" s="9">
        <v>315</v>
      </c>
      <c r="D727" s="9">
        <v>9.1999999999999993</v>
      </c>
      <c r="E727" s="9">
        <v>6.8</v>
      </c>
      <c r="F727" s="9">
        <v>384.81</v>
      </c>
      <c r="G727" s="9">
        <v>0</v>
      </c>
      <c r="H727" s="9">
        <v>0</v>
      </c>
      <c r="I727" s="9">
        <v>9</v>
      </c>
      <c r="J727" s="9">
        <v>73</v>
      </c>
      <c r="K727" s="158">
        <v>0.49861111111111101</v>
      </c>
      <c r="L727" s="9"/>
      <c r="M727" s="9"/>
      <c r="N727" s="9"/>
      <c r="O727" s="9"/>
      <c r="P727" s="278" t="str">
        <f t="shared" si="26"/>
        <v/>
      </c>
      <c r="Q727" s="276" t="str">
        <f t="shared" si="25"/>
        <v/>
      </c>
      <c r="R727" s="9"/>
      <c r="S727" s="9"/>
      <c r="U727" s="367"/>
      <c r="AS727" s="9"/>
      <c r="AT727" s="9"/>
      <c r="AU727" s="426"/>
      <c r="AW727" s="9"/>
      <c r="AX727" s="470"/>
      <c r="AY727" s="467"/>
      <c r="BG727" s="373"/>
      <c r="BH727" s="373"/>
      <c r="BI727" s="9"/>
      <c r="BJ727" s="9"/>
      <c r="CJ727"/>
      <c r="CK727"/>
    </row>
    <row r="728" spans="1:89">
      <c r="A728" s="9">
        <v>1005</v>
      </c>
      <c r="B728" s="9">
        <v>7.3105626208400434</v>
      </c>
      <c r="C728" s="9">
        <v>315</v>
      </c>
      <c r="D728" s="9">
        <v>11.2</v>
      </c>
      <c r="E728" s="9">
        <v>9.1999999999999993</v>
      </c>
      <c r="F728" s="9">
        <v>384.81</v>
      </c>
      <c r="G728" s="9">
        <v>0</v>
      </c>
      <c r="H728" s="9">
        <v>0</v>
      </c>
      <c r="I728" s="9">
        <v>9</v>
      </c>
      <c r="J728" s="9">
        <v>73</v>
      </c>
      <c r="K728" s="158">
        <v>0.499305555555556</v>
      </c>
      <c r="L728" s="9"/>
      <c r="M728" s="9"/>
      <c r="N728" s="9"/>
      <c r="O728" s="9"/>
      <c r="P728" s="278" t="str">
        <f t="shared" si="26"/>
        <v/>
      </c>
      <c r="Q728" s="276" t="str">
        <f t="shared" si="25"/>
        <v/>
      </c>
      <c r="R728" s="9"/>
      <c r="S728" s="9"/>
      <c r="U728" s="367"/>
      <c r="AS728" s="9"/>
      <c r="AT728" s="9"/>
      <c r="AU728" s="426"/>
      <c r="AW728" s="9"/>
      <c r="AX728" s="470"/>
      <c r="AY728" s="467"/>
      <c r="BG728" s="373"/>
      <c r="BH728" s="373"/>
      <c r="BI728" s="9"/>
      <c r="BJ728" s="9"/>
      <c r="CJ728"/>
      <c r="CK728"/>
    </row>
    <row r="729" spans="1:89">
      <c r="A729" s="9">
        <v>1005</v>
      </c>
      <c r="B729" s="9">
        <v>8.6371268703318211</v>
      </c>
      <c r="C729" s="9">
        <v>315</v>
      </c>
      <c r="D729" s="9">
        <v>5.2</v>
      </c>
      <c r="E729" s="9">
        <v>4.8</v>
      </c>
      <c r="F729" s="9">
        <v>384.81</v>
      </c>
      <c r="G729" s="9">
        <v>0</v>
      </c>
      <c r="H729" s="9">
        <v>0</v>
      </c>
      <c r="I729" s="9">
        <v>9</v>
      </c>
      <c r="J729" s="9">
        <v>73</v>
      </c>
      <c r="K729" s="158">
        <v>0.5</v>
      </c>
      <c r="L729" s="9"/>
      <c r="M729" s="9"/>
      <c r="N729" s="9"/>
      <c r="O729" s="9"/>
      <c r="P729" s="278" t="str">
        <f t="shared" si="26"/>
        <v/>
      </c>
      <c r="Q729" s="276" t="str">
        <f t="shared" si="25"/>
        <v/>
      </c>
      <c r="R729" s="9"/>
      <c r="S729" s="9"/>
      <c r="U729" s="367"/>
      <c r="AS729" s="9"/>
      <c r="AT729" s="9"/>
      <c r="AU729" s="426"/>
      <c r="AW729" s="9"/>
      <c r="AX729" s="470"/>
      <c r="AY729" s="467"/>
      <c r="BG729" s="373"/>
      <c r="BH729" s="373"/>
      <c r="BI729" s="9"/>
      <c r="BJ729" s="9"/>
      <c r="CJ729"/>
      <c r="CK729"/>
    </row>
    <row r="730" spans="1:89">
      <c r="A730" s="9">
        <v>1005</v>
      </c>
      <c r="B730" s="9">
        <v>8.8794799443404937</v>
      </c>
      <c r="C730" s="9">
        <v>337</v>
      </c>
      <c r="D730" s="9">
        <v>4.8</v>
      </c>
      <c r="E730" s="9">
        <v>6.4</v>
      </c>
      <c r="F730" s="9">
        <v>384.81</v>
      </c>
      <c r="G730" s="9">
        <v>0</v>
      </c>
      <c r="H730" s="9">
        <v>0</v>
      </c>
      <c r="I730" s="9">
        <v>9.1</v>
      </c>
      <c r="J730" s="9">
        <v>73</v>
      </c>
      <c r="K730" s="158">
        <v>0.500694444444444</v>
      </c>
      <c r="L730" s="9"/>
      <c r="M730" s="9"/>
      <c r="N730" s="9"/>
      <c r="O730" s="9"/>
      <c r="P730" s="278" t="str">
        <f t="shared" si="26"/>
        <v/>
      </c>
      <c r="Q730" s="276" t="str">
        <f t="shared" si="25"/>
        <v/>
      </c>
      <c r="R730" s="9"/>
      <c r="S730" s="9"/>
      <c r="U730" s="367"/>
      <c r="AS730" s="9"/>
      <c r="AT730" s="9"/>
      <c r="AU730" s="426"/>
      <c r="AW730" s="9"/>
      <c r="AX730" s="470"/>
      <c r="AY730" s="467"/>
      <c r="BG730" s="373"/>
      <c r="BH730" s="373"/>
      <c r="BI730" s="9"/>
      <c r="BJ730" s="9"/>
      <c r="CJ730"/>
      <c r="CK730"/>
    </row>
    <row r="731" spans="1:89">
      <c r="A731" s="9">
        <v>1005</v>
      </c>
      <c r="B731" s="9">
        <v>7.7850464629563358</v>
      </c>
      <c r="C731" s="9">
        <v>337</v>
      </c>
      <c r="D731" s="9">
        <v>9.1999999999999993</v>
      </c>
      <c r="E731" s="9">
        <v>6</v>
      </c>
      <c r="F731" s="9">
        <v>384.81</v>
      </c>
      <c r="G731" s="9">
        <v>0</v>
      </c>
      <c r="H731" s="9">
        <v>0</v>
      </c>
      <c r="I731" s="9">
        <v>9.1</v>
      </c>
      <c r="J731" s="9">
        <v>73</v>
      </c>
      <c r="K731" s="158">
        <v>0.50138888888888899</v>
      </c>
      <c r="L731" s="9"/>
      <c r="M731" s="9"/>
      <c r="N731" s="9"/>
      <c r="O731" s="9"/>
      <c r="P731" s="278" t="str">
        <f t="shared" si="26"/>
        <v/>
      </c>
      <c r="Q731" s="276" t="str">
        <f t="shared" si="25"/>
        <v/>
      </c>
      <c r="R731" s="9"/>
      <c r="S731" s="9"/>
      <c r="U731" s="367"/>
      <c r="AS731" s="9"/>
      <c r="AT731" s="9"/>
      <c r="AU731" s="426"/>
      <c r="AW731" s="9"/>
      <c r="AX731" s="470"/>
      <c r="AY731" s="467"/>
      <c r="BG731" s="373"/>
      <c r="BH731" s="373"/>
      <c r="BI731" s="9"/>
      <c r="BJ731" s="9"/>
      <c r="CJ731"/>
      <c r="CK731"/>
    </row>
    <row r="732" spans="1:89">
      <c r="A732" s="9">
        <v>1005</v>
      </c>
      <c r="B732" s="9">
        <v>8.1183417689624786</v>
      </c>
      <c r="C732" s="9">
        <v>337</v>
      </c>
      <c r="D732" s="9">
        <v>7.6</v>
      </c>
      <c r="E732" s="9">
        <v>7.6</v>
      </c>
      <c r="F732" s="9">
        <v>384.81</v>
      </c>
      <c r="G732" s="9">
        <v>0</v>
      </c>
      <c r="H732" s="9">
        <v>0</v>
      </c>
      <c r="I732" s="9">
        <v>9.1</v>
      </c>
      <c r="J732" s="9">
        <v>73</v>
      </c>
      <c r="K732" s="158">
        <v>0.50208333333333299</v>
      </c>
      <c r="L732" s="9"/>
      <c r="M732" s="9"/>
      <c r="N732" s="9"/>
      <c r="O732" s="9"/>
      <c r="P732" s="278" t="str">
        <f t="shared" si="26"/>
        <v/>
      </c>
      <c r="Q732" s="276" t="str">
        <f t="shared" si="25"/>
        <v/>
      </c>
      <c r="R732" s="9"/>
      <c r="S732" s="9"/>
      <c r="U732" s="367"/>
      <c r="AS732" s="9"/>
      <c r="AT732" s="9"/>
      <c r="AU732" s="426"/>
      <c r="AW732" s="9"/>
      <c r="AX732" s="470"/>
      <c r="AY732" s="467"/>
      <c r="BG732" s="373"/>
      <c r="BH732" s="373"/>
      <c r="BI732" s="9"/>
      <c r="BJ732" s="9"/>
      <c r="CJ732"/>
      <c r="CK732"/>
    </row>
    <row r="733" spans="1:89">
      <c r="A733" s="9">
        <v>1005</v>
      </c>
      <c r="B733" s="9">
        <v>7.7558250023457997</v>
      </c>
      <c r="C733" s="9">
        <v>337</v>
      </c>
      <c r="D733" s="9">
        <v>10</v>
      </c>
      <c r="E733" s="9">
        <v>10.4</v>
      </c>
      <c r="F733" s="9">
        <v>384.81</v>
      </c>
      <c r="G733" s="9">
        <v>0</v>
      </c>
      <c r="H733" s="9">
        <v>0</v>
      </c>
      <c r="I733" s="9">
        <v>9.1999999999999993</v>
      </c>
      <c r="J733" s="9">
        <v>73</v>
      </c>
      <c r="K733" s="158">
        <v>0.50277777777777799</v>
      </c>
      <c r="L733" s="9"/>
      <c r="M733" s="9"/>
      <c r="N733" s="9"/>
      <c r="O733" s="9"/>
      <c r="P733" s="278" t="str">
        <f t="shared" si="26"/>
        <v/>
      </c>
      <c r="Q733" s="276" t="str">
        <f t="shared" si="25"/>
        <v/>
      </c>
      <c r="R733" s="9"/>
      <c r="S733" s="9"/>
      <c r="U733" s="367"/>
      <c r="AS733" s="9"/>
      <c r="AT733" s="9"/>
      <c r="AU733" s="426"/>
      <c r="AW733" s="9"/>
      <c r="AX733" s="470"/>
      <c r="AY733" s="467"/>
      <c r="BG733" s="373"/>
      <c r="BH733" s="373"/>
      <c r="BI733" s="9"/>
      <c r="BJ733" s="9"/>
      <c r="CJ733"/>
      <c r="CK733"/>
    </row>
    <row r="734" spans="1:89">
      <c r="A734" s="9">
        <v>1005</v>
      </c>
      <c r="B734" s="9">
        <v>7.8284920839437859</v>
      </c>
      <c r="C734" s="9">
        <v>337</v>
      </c>
      <c r="D734" s="9">
        <v>9.6</v>
      </c>
      <c r="E734" s="9">
        <v>8</v>
      </c>
      <c r="F734" s="9">
        <v>384.81</v>
      </c>
      <c r="G734" s="9">
        <v>0</v>
      </c>
      <c r="H734" s="9">
        <v>0</v>
      </c>
      <c r="I734" s="9">
        <v>9.1999999999999993</v>
      </c>
      <c r="J734" s="9">
        <v>73</v>
      </c>
      <c r="K734" s="158">
        <v>0.50347222222222199</v>
      </c>
      <c r="L734" s="9"/>
      <c r="M734" s="9"/>
      <c r="N734" s="9"/>
      <c r="O734" s="9"/>
      <c r="P734" s="278" t="str">
        <f t="shared" si="26"/>
        <v/>
      </c>
      <c r="Q734" s="276" t="str">
        <f t="shared" si="25"/>
        <v/>
      </c>
      <c r="R734" s="9"/>
      <c r="S734" s="9"/>
      <c r="U734" s="367"/>
      <c r="AS734" s="9"/>
      <c r="AT734" s="9"/>
      <c r="AU734" s="426"/>
      <c r="AW734" s="9"/>
      <c r="AX734" s="470"/>
      <c r="AY734" s="467"/>
      <c r="BG734" s="373"/>
      <c r="BH734" s="373"/>
      <c r="BI734" s="9"/>
      <c r="BJ734" s="9"/>
      <c r="CJ734"/>
      <c r="CK734"/>
    </row>
    <row r="735" spans="1:89">
      <c r="A735" s="9">
        <v>1005</v>
      </c>
      <c r="B735" s="9">
        <v>6.8364334500380508</v>
      </c>
      <c r="C735" s="9">
        <v>315</v>
      </c>
      <c r="D735" s="9">
        <v>16.399999999999999</v>
      </c>
      <c r="E735" s="9">
        <v>10</v>
      </c>
      <c r="F735" s="9">
        <v>384.81</v>
      </c>
      <c r="G735" s="9">
        <v>0</v>
      </c>
      <c r="H735" s="9">
        <v>0</v>
      </c>
      <c r="I735" s="9">
        <v>9.1999999999999993</v>
      </c>
      <c r="J735" s="9">
        <v>73</v>
      </c>
      <c r="K735" s="158">
        <v>0.50416666666666698</v>
      </c>
      <c r="L735" s="9"/>
      <c r="M735" s="9"/>
      <c r="N735" s="9"/>
      <c r="O735" s="9"/>
      <c r="P735" s="278" t="str">
        <f t="shared" si="26"/>
        <v/>
      </c>
      <c r="Q735" s="276" t="str">
        <f t="shared" si="25"/>
        <v/>
      </c>
      <c r="R735" s="9"/>
      <c r="S735" s="9"/>
      <c r="U735" s="367"/>
      <c r="AS735" s="9"/>
      <c r="AT735" s="9"/>
      <c r="AU735" s="426"/>
      <c r="AW735" s="9"/>
      <c r="AX735" s="470"/>
      <c r="AY735" s="467"/>
      <c r="BG735" s="373"/>
      <c r="BH735" s="373"/>
      <c r="BI735" s="9"/>
      <c r="BJ735" s="9"/>
      <c r="CJ735"/>
      <c r="CK735"/>
    </row>
    <row r="736" spans="1:89">
      <c r="A736" s="9">
        <v>1005</v>
      </c>
      <c r="B736" s="9">
        <v>7.5515833712300147</v>
      </c>
      <c r="C736" s="9">
        <v>315</v>
      </c>
      <c r="D736" s="9">
        <v>11.2</v>
      </c>
      <c r="E736" s="9">
        <v>14</v>
      </c>
      <c r="F736" s="9">
        <v>384.81</v>
      </c>
      <c r="G736" s="9">
        <v>0</v>
      </c>
      <c r="H736" s="9">
        <v>0</v>
      </c>
      <c r="I736" s="9">
        <v>9.1999999999999993</v>
      </c>
      <c r="J736" s="9">
        <v>73</v>
      </c>
      <c r="K736" s="158">
        <v>0.50486111111111098</v>
      </c>
      <c r="L736" s="9"/>
      <c r="M736" s="9"/>
      <c r="N736" s="9"/>
      <c r="O736" s="9"/>
      <c r="P736" s="278" t="str">
        <f t="shared" si="26"/>
        <v/>
      </c>
      <c r="Q736" s="276" t="str">
        <f t="shared" si="25"/>
        <v/>
      </c>
      <c r="R736" s="9"/>
      <c r="S736" s="9"/>
      <c r="U736" s="367"/>
      <c r="AS736" s="9"/>
      <c r="AT736" s="9"/>
      <c r="AU736" s="426"/>
      <c r="AW736" s="9"/>
      <c r="AX736" s="470"/>
      <c r="AY736" s="467"/>
      <c r="BG736" s="373"/>
      <c r="BH736" s="373"/>
      <c r="BI736" s="9"/>
      <c r="BJ736" s="9"/>
      <c r="CJ736"/>
      <c r="CK736"/>
    </row>
    <row r="737" spans="1:89">
      <c r="A737" s="9">
        <v>1005</v>
      </c>
      <c r="B737" s="9">
        <v>7.5657373993256289</v>
      </c>
      <c r="C737" s="9">
        <v>337</v>
      </c>
      <c r="D737" s="9">
        <v>10.4</v>
      </c>
      <c r="E737" s="9">
        <v>9.1999999999999993</v>
      </c>
      <c r="F737" s="9">
        <v>384.81</v>
      </c>
      <c r="G737" s="9">
        <v>0</v>
      </c>
      <c r="H737" s="9">
        <v>0</v>
      </c>
      <c r="I737" s="9">
        <v>9.1</v>
      </c>
      <c r="J737" s="9">
        <v>73</v>
      </c>
      <c r="K737" s="158">
        <v>0.50555555555555598</v>
      </c>
      <c r="L737" s="9"/>
      <c r="M737" s="9"/>
      <c r="N737" s="9"/>
      <c r="O737" s="9"/>
      <c r="P737" s="278" t="str">
        <f t="shared" si="26"/>
        <v/>
      </c>
      <c r="Q737" s="276" t="str">
        <f t="shared" si="25"/>
        <v/>
      </c>
      <c r="R737" s="9"/>
      <c r="S737" s="9"/>
      <c r="U737" s="367"/>
      <c r="AS737" s="9"/>
      <c r="AT737" s="9"/>
      <c r="AU737" s="426"/>
      <c r="AW737" s="9"/>
      <c r="AX737" s="470"/>
      <c r="AY737" s="467"/>
      <c r="BG737" s="373"/>
      <c r="BH737" s="373"/>
      <c r="BI737" s="9"/>
      <c r="BJ737" s="9"/>
      <c r="CJ737"/>
      <c r="CK737"/>
    </row>
    <row r="738" spans="1:89">
      <c r="A738" s="9">
        <v>1005</v>
      </c>
      <c r="B738" s="9">
        <v>7.7094035095904108</v>
      </c>
      <c r="C738" s="9">
        <v>337</v>
      </c>
      <c r="D738" s="9">
        <v>9.6</v>
      </c>
      <c r="E738" s="9">
        <v>9.1999999999999993</v>
      </c>
      <c r="F738" s="9">
        <v>384.81</v>
      </c>
      <c r="G738" s="9">
        <v>0</v>
      </c>
      <c r="H738" s="9">
        <v>0</v>
      </c>
      <c r="I738" s="9">
        <v>9.1</v>
      </c>
      <c r="J738" s="9">
        <v>73</v>
      </c>
      <c r="K738" s="158">
        <v>0.50624999999999998</v>
      </c>
      <c r="L738" s="9"/>
      <c r="M738" s="9"/>
      <c r="N738" s="9"/>
      <c r="O738" s="9"/>
      <c r="P738" s="278" t="str">
        <f t="shared" si="26"/>
        <v/>
      </c>
      <c r="Q738" s="276" t="str">
        <f t="shared" si="25"/>
        <v/>
      </c>
      <c r="R738" s="9"/>
      <c r="S738" s="9"/>
      <c r="U738" s="367"/>
      <c r="AS738" s="9"/>
      <c r="AT738" s="9"/>
      <c r="AU738" s="426"/>
      <c r="AW738" s="9"/>
      <c r="AX738" s="470"/>
      <c r="AY738" s="467"/>
      <c r="BG738" s="373"/>
      <c r="BH738" s="373"/>
      <c r="BI738" s="9"/>
      <c r="BJ738" s="9"/>
      <c r="CJ738"/>
      <c r="CK738"/>
    </row>
    <row r="739" spans="1:89">
      <c r="A739" s="9">
        <v>1005</v>
      </c>
      <c r="B739" s="9">
        <v>7.0046907170810808</v>
      </c>
      <c r="C739" s="9">
        <v>337</v>
      </c>
      <c r="D739" s="9">
        <v>13.2</v>
      </c>
      <c r="E739" s="9">
        <v>10.8</v>
      </c>
      <c r="F739" s="9">
        <v>384.81</v>
      </c>
      <c r="G739" s="9">
        <v>0</v>
      </c>
      <c r="H739" s="9">
        <v>0</v>
      </c>
      <c r="I739" s="9">
        <v>9</v>
      </c>
      <c r="J739" s="9">
        <v>73</v>
      </c>
      <c r="K739" s="158">
        <v>0.50694444444444398</v>
      </c>
      <c r="L739" s="9"/>
      <c r="M739" s="9"/>
      <c r="N739" s="9"/>
      <c r="O739" s="9"/>
      <c r="P739" s="278" t="str">
        <f t="shared" si="26"/>
        <v/>
      </c>
      <c r="Q739" s="276" t="str">
        <f t="shared" si="25"/>
        <v/>
      </c>
      <c r="R739" s="9"/>
      <c r="S739" s="9"/>
      <c r="U739" s="367"/>
      <c r="AS739" s="9"/>
      <c r="AT739" s="9"/>
      <c r="AU739" s="426"/>
      <c r="AW739" s="9"/>
      <c r="AX739" s="470"/>
      <c r="AY739" s="467"/>
      <c r="BG739" s="373"/>
      <c r="BH739" s="373"/>
      <c r="BI739" s="9"/>
      <c r="BJ739" s="9"/>
      <c r="CJ739"/>
      <c r="CK739"/>
    </row>
    <row r="740" spans="1:89">
      <c r="A740" s="9">
        <v>1005</v>
      </c>
      <c r="B740" s="9">
        <v>7.1900522456450542</v>
      </c>
      <c r="C740" s="9">
        <v>337</v>
      </c>
      <c r="D740" s="9">
        <v>11.2</v>
      </c>
      <c r="E740" s="9">
        <v>11.2</v>
      </c>
      <c r="F740" s="9">
        <v>384.81</v>
      </c>
      <c r="G740" s="9">
        <v>0</v>
      </c>
      <c r="H740" s="9">
        <v>0</v>
      </c>
      <c r="I740" s="9">
        <v>8.9</v>
      </c>
      <c r="J740" s="9">
        <v>74</v>
      </c>
      <c r="K740" s="158">
        <v>0.50763888888888897</v>
      </c>
      <c r="L740" s="9"/>
      <c r="M740" s="9"/>
      <c r="N740" s="9"/>
      <c r="O740" s="9"/>
      <c r="P740" s="278" t="str">
        <f t="shared" si="26"/>
        <v/>
      </c>
      <c r="Q740" s="276" t="str">
        <f t="shared" si="25"/>
        <v/>
      </c>
      <c r="R740" s="9"/>
      <c r="S740" s="9"/>
      <c r="U740" s="367"/>
      <c r="AS740" s="9"/>
      <c r="AT740" s="9"/>
      <c r="AU740" s="426"/>
      <c r="AW740" s="9"/>
      <c r="AX740" s="470"/>
      <c r="AY740" s="467"/>
      <c r="BG740" s="373"/>
      <c r="BH740" s="373"/>
      <c r="BI740" s="9"/>
      <c r="BJ740" s="9"/>
      <c r="CJ740"/>
      <c r="CK740"/>
    </row>
    <row r="741" spans="1:89">
      <c r="A741" s="9">
        <v>1005</v>
      </c>
      <c r="B741" s="9">
        <v>7.5086002449977691</v>
      </c>
      <c r="C741" s="9">
        <v>315</v>
      </c>
      <c r="D741" s="9">
        <v>8.8000000000000007</v>
      </c>
      <c r="E741" s="9">
        <v>12.4</v>
      </c>
      <c r="F741" s="9">
        <v>384.81</v>
      </c>
      <c r="G741" s="9">
        <v>0</v>
      </c>
      <c r="H741" s="9">
        <v>0</v>
      </c>
      <c r="I741" s="9">
        <v>8.8000000000000007</v>
      </c>
      <c r="J741" s="9">
        <v>73</v>
      </c>
      <c r="K741" s="158">
        <v>0.50833333333333297</v>
      </c>
      <c r="L741" s="9"/>
      <c r="M741" s="9"/>
      <c r="N741" s="9"/>
      <c r="O741" s="9"/>
      <c r="P741" s="278" t="str">
        <f t="shared" si="26"/>
        <v/>
      </c>
      <c r="Q741" s="276" t="str">
        <f t="shared" si="25"/>
        <v/>
      </c>
      <c r="R741" s="9"/>
      <c r="S741" s="9"/>
      <c r="U741" s="367"/>
      <c r="AS741" s="9"/>
      <c r="AT741" s="9"/>
      <c r="AU741" s="426"/>
      <c r="AW741" s="9"/>
      <c r="AX741" s="470"/>
      <c r="AY741" s="467"/>
      <c r="BG741" s="373"/>
      <c r="BH741" s="373"/>
      <c r="BI741" s="9"/>
      <c r="BJ741" s="9"/>
      <c r="CJ741"/>
      <c r="CK741"/>
    </row>
    <row r="742" spans="1:89">
      <c r="A742" s="9">
        <v>1005</v>
      </c>
      <c r="B742" s="9">
        <v>7.0166704618133444</v>
      </c>
      <c r="C742" s="9">
        <v>315</v>
      </c>
      <c r="D742" s="9">
        <v>10.8</v>
      </c>
      <c r="E742" s="9">
        <v>11.6</v>
      </c>
      <c r="F742" s="9">
        <v>384.81</v>
      </c>
      <c r="G742" s="9">
        <v>0</v>
      </c>
      <c r="H742" s="9">
        <v>0</v>
      </c>
      <c r="I742" s="9">
        <v>8.6999999999999993</v>
      </c>
      <c r="J742" s="9">
        <v>73</v>
      </c>
      <c r="K742" s="158">
        <v>0.50902777777777797</v>
      </c>
      <c r="L742" s="9"/>
      <c r="M742" s="9"/>
      <c r="N742" s="9"/>
      <c r="O742" s="9"/>
      <c r="P742" s="278" t="str">
        <f t="shared" si="26"/>
        <v/>
      </c>
      <c r="Q742" s="276" t="str">
        <f t="shared" si="25"/>
        <v/>
      </c>
      <c r="R742" s="9"/>
      <c r="S742" s="9"/>
      <c r="U742" s="367"/>
      <c r="AS742" s="9"/>
      <c r="AT742" s="9"/>
      <c r="AU742" s="426"/>
      <c r="AW742" s="9"/>
      <c r="AX742" s="470"/>
      <c r="AY742" s="467"/>
      <c r="BG742" s="373"/>
      <c r="BH742" s="373"/>
      <c r="BI742" s="9"/>
      <c r="BJ742" s="9"/>
      <c r="CJ742"/>
      <c r="CK742"/>
    </row>
    <row r="743" spans="1:89">
      <c r="A743" s="9">
        <v>1005</v>
      </c>
      <c r="B743" s="9">
        <v>6.8833921570936347</v>
      </c>
      <c r="C743" s="9">
        <v>292</v>
      </c>
      <c r="D743" s="9">
        <v>11.6</v>
      </c>
      <c r="E743" s="9">
        <v>9.6</v>
      </c>
      <c r="F743" s="9">
        <v>384.81</v>
      </c>
      <c r="G743" s="9">
        <v>0</v>
      </c>
      <c r="H743" s="9">
        <v>0</v>
      </c>
      <c r="I743" s="9">
        <v>8.6999999999999993</v>
      </c>
      <c r="J743" s="9">
        <v>73</v>
      </c>
      <c r="K743" s="158">
        <v>0.50972222222222197</v>
      </c>
      <c r="L743" s="9"/>
      <c r="M743" s="9"/>
      <c r="N743" s="9"/>
      <c r="O743" s="9"/>
      <c r="P743" s="278" t="str">
        <f t="shared" si="26"/>
        <v/>
      </c>
      <c r="Q743" s="276" t="str">
        <f t="shared" si="25"/>
        <v/>
      </c>
      <c r="R743" s="9"/>
      <c r="S743" s="9"/>
      <c r="U743" s="367"/>
      <c r="AS743" s="9"/>
      <c r="AT743" s="9"/>
      <c r="AU743" s="426"/>
      <c r="AW743" s="9"/>
      <c r="AX743" s="470"/>
      <c r="AY743" s="467"/>
      <c r="BG743" s="373"/>
      <c r="BH743" s="373"/>
      <c r="BI743" s="9"/>
      <c r="BJ743" s="9"/>
      <c r="CJ743"/>
      <c r="CK743"/>
    </row>
    <row r="744" spans="1:89">
      <c r="A744" s="9">
        <v>1005</v>
      </c>
      <c r="B744" s="9">
        <v>6.6984691685127942</v>
      </c>
      <c r="C744" s="9">
        <v>315</v>
      </c>
      <c r="D744" s="9">
        <v>12</v>
      </c>
      <c r="E744" s="9">
        <v>11.2</v>
      </c>
      <c r="F744" s="9">
        <v>384.81</v>
      </c>
      <c r="G744" s="9">
        <v>0</v>
      </c>
      <c r="H744" s="9">
        <v>0</v>
      </c>
      <c r="I744" s="9">
        <v>8.6</v>
      </c>
      <c r="J744" s="9">
        <v>73</v>
      </c>
      <c r="K744" s="158">
        <v>0.51041666666666696</v>
      </c>
      <c r="L744" s="9"/>
      <c r="M744" s="9"/>
      <c r="N744" s="9"/>
      <c r="O744" s="9"/>
      <c r="P744" s="278" t="str">
        <f t="shared" si="26"/>
        <v/>
      </c>
      <c r="Q744" s="276" t="str">
        <f t="shared" si="25"/>
        <v/>
      </c>
      <c r="R744" s="9"/>
      <c r="S744" s="9"/>
      <c r="U744" s="367"/>
      <c r="AS744" s="9"/>
      <c r="AT744" s="9"/>
      <c r="AU744" s="426"/>
      <c r="AW744" s="9"/>
      <c r="AX744" s="470"/>
      <c r="AY744" s="467"/>
      <c r="BG744" s="373"/>
      <c r="BH744" s="373"/>
      <c r="BI744" s="9"/>
      <c r="BJ744" s="9"/>
      <c r="CJ744"/>
      <c r="CK744"/>
    </row>
    <row r="745" spans="1:89">
      <c r="A745" s="9">
        <v>1005</v>
      </c>
      <c r="B745" s="9">
        <v>6.2800228465078725</v>
      </c>
      <c r="C745" s="9">
        <v>337</v>
      </c>
      <c r="D745" s="9">
        <v>14</v>
      </c>
      <c r="E745" s="9">
        <v>14</v>
      </c>
      <c r="F745" s="9">
        <v>384.81</v>
      </c>
      <c r="G745" s="9">
        <v>0</v>
      </c>
      <c r="H745" s="9">
        <v>0</v>
      </c>
      <c r="I745" s="9">
        <v>8.5</v>
      </c>
      <c r="J745" s="9">
        <v>73</v>
      </c>
      <c r="K745" s="158">
        <v>0.51111111111111096</v>
      </c>
      <c r="L745" s="9"/>
      <c r="M745" s="9"/>
      <c r="N745" s="9"/>
      <c r="O745" s="9"/>
      <c r="P745" s="278" t="str">
        <f t="shared" si="26"/>
        <v/>
      </c>
      <c r="Q745" s="276" t="str">
        <f t="shared" si="25"/>
        <v/>
      </c>
      <c r="R745" s="9"/>
      <c r="S745" s="9"/>
      <c r="U745" s="367"/>
      <c r="AS745" s="9"/>
      <c r="AT745" s="9"/>
      <c r="AU745" s="426"/>
      <c r="AW745" s="9"/>
      <c r="AX745" s="470"/>
      <c r="AY745" s="467"/>
      <c r="BG745" s="373"/>
      <c r="BH745" s="373"/>
      <c r="BI745" s="9"/>
      <c r="BJ745" s="9"/>
      <c r="CJ745"/>
      <c r="CK745"/>
    </row>
    <row r="746" spans="1:89">
      <c r="A746" s="9">
        <v>1005</v>
      </c>
      <c r="B746" s="9">
        <v>6.9541313004362575</v>
      </c>
      <c r="C746" s="9">
        <v>315</v>
      </c>
      <c r="D746" s="9">
        <v>9.1999999999999993</v>
      </c>
      <c r="E746" s="9">
        <v>11.2</v>
      </c>
      <c r="F746" s="9">
        <v>384.81</v>
      </c>
      <c r="G746" s="9">
        <v>0</v>
      </c>
      <c r="H746" s="9">
        <v>0</v>
      </c>
      <c r="I746" s="9">
        <v>8.4</v>
      </c>
      <c r="J746" s="9">
        <v>73</v>
      </c>
      <c r="K746" s="158">
        <v>0.51180555555555596</v>
      </c>
      <c r="L746" s="9"/>
      <c r="M746" s="9"/>
      <c r="N746" s="9"/>
      <c r="O746" s="9"/>
      <c r="P746" s="278" t="str">
        <f t="shared" si="26"/>
        <v/>
      </c>
      <c r="Q746" s="276" t="str">
        <f t="shared" si="25"/>
        <v/>
      </c>
      <c r="R746" s="9"/>
      <c r="S746" s="9"/>
      <c r="U746" s="367"/>
      <c r="AS746" s="9"/>
      <c r="AT746" s="9"/>
      <c r="AU746" s="426"/>
      <c r="AW746" s="9"/>
      <c r="AX746" s="470"/>
      <c r="AY746" s="467"/>
      <c r="BG746" s="373"/>
      <c r="BH746" s="373"/>
      <c r="BI746" s="9"/>
      <c r="BJ746" s="9"/>
      <c r="CJ746"/>
      <c r="CK746"/>
    </row>
    <row r="747" spans="1:89">
      <c r="A747" s="9">
        <v>1005</v>
      </c>
      <c r="B747" s="9">
        <v>6.8354291343619611</v>
      </c>
      <c r="C747" s="9">
        <v>0</v>
      </c>
      <c r="D747" s="9">
        <v>9.1999999999999993</v>
      </c>
      <c r="E747" s="9">
        <v>7.6</v>
      </c>
      <c r="F747" s="9">
        <v>384.81</v>
      </c>
      <c r="G747" s="9">
        <v>0</v>
      </c>
      <c r="H747" s="9">
        <v>0</v>
      </c>
      <c r="I747" s="9">
        <v>8.3000000000000007</v>
      </c>
      <c r="J747" s="9">
        <v>73</v>
      </c>
      <c r="K747" s="158">
        <v>0.51249999999999996</v>
      </c>
      <c r="L747" s="9"/>
      <c r="M747" s="9"/>
      <c r="N747" s="9"/>
      <c r="O747" s="9"/>
      <c r="P747" s="278" t="str">
        <f t="shared" si="26"/>
        <v/>
      </c>
      <c r="Q747" s="276" t="str">
        <f t="shared" si="25"/>
        <v/>
      </c>
      <c r="R747" s="9"/>
      <c r="S747" s="9"/>
      <c r="U747" s="367"/>
      <c r="AS747" s="9"/>
      <c r="AT747" s="9"/>
      <c r="AU747" s="426"/>
      <c r="AW747" s="9"/>
      <c r="AX747" s="470"/>
      <c r="AY747" s="467"/>
      <c r="BG747" s="373"/>
      <c r="BH747" s="373"/>
      <c r="BI747" s="9"/>
      <c r="BJ747" s="9"/>
      <c r="CJ747"/>
      <c r="CK747"/>
    </row>
    <row r="748" spans="1:89">
      <c r="A748" s="9">
        <v>1005</v>
      </c>
      <c r="B748" s="9">
        <v>7.0902461823717609</v>
      </c>
      <c r="C748" s="9">
        <v>315</v>
      </c>
      <c r="D748" s="9">
        <v>8</v>
      </c>
      <c r="E748" s="9">
        <v>8</v>
      </c>
      <c r="F748" s="9">
        <v>384.81</v>
      </c>
      <c r="G748" s="9">
        <v>0</v>
      </c>
      <c r="H748" s="9">
        <v>0</v>
      </c>
      <c r="I748" s="9">
        <v>8.3000000000000007</v>
      </c>
      <c r="J748" s="9">
        <v>73</v>
      </c>
      <c r="K748" s="158">
        <v>0.51319444444444495</v>
      </c>
      <c r="L748" s="9"/>
      <c r="M748" s="9"/>
      <c r="N748" s="9"/>
      <c r="O748" s="9"/>
      <c r="P748" s="278" t="str">
        <f t="shared" si="26"/>
        <v/>
      </c>
      <c r="Q748" s="276" t="str">
        <f t="shared" si="25"/>
        <v/>
      </c>
      <c r="R748" s="9"/>
      <c r="S748" s="9"/>
      <c r="U748" s="367"/>
      <c r="AS748" s="9"/>
      <c r="AT748" s="9"/>
      <c r="AU748" s="426"/>
      <c r="AW748" s="9"/>
      <c r="AX748" s="470"/>
      <c r="AY748" s="467"/>
      <c r="BG748" s="373"/>
      <c r="BH748" s="373"/>
      <c r="BI748" s="9"/>
      <c r="BJ748" s="9"/>
      <c r="CJ748"/>
      <c r="CK748"/>
    </row>
    <row r="749" spans="1:89">
      <c r="A749" s="9">
        <v>1005</v>
      </c>
      <c r="B749" s="9">
        <v>7.0653454807392144</v>
      </c>
      <c r="C749" s="9">
        <v>337</v>
      </c>
      <c r="D749" s="9">
        <v>7.6</v>
      </c>
      <c r="E749" s="9">
        <v>7.2</v>
      </c>
      <c r="F749" s="9">
        <v>384.81</v>
      </c>
      <c r="G749" s="9">
        <v>0</v>
      </c>
      <c r="H749" s="9">
        <v>0</v>
      </c>
      <c r="I749" s="9">
        <v>8.1999999999999993</v>
      </c>
      <c r="J749" s="9">
        <v>73</v>
      </c>
      <c r="K749" s="158">
        <v>0.51388888888888895</v>
      </c>
      <c r="L749" s="9"/>
      <c r="M749" s="9"/>
      <c r="N749" s="9"/>
      <c r="O749" s="9"/>
      <c r="P749" s="278" t="str">
        <f t="shared" si="26"/>
        <v/>
      </c>
      <c r="Q749" s="276" t="str">
        <f t="shared" si="25"/>
        <v/>
      </c>
      <c r="R749" s="9"/>
      <c r="S749" s="9"/>
      <c r="U749" s="367"/>
      <c r="AS749" s="9"/>
      <c r="AT749" s="9"/>
      <c r="AU749" s="426"/>
      <c r="AW749" s="9"/>
      <c r="AX749" s="470"/>
      <c r="AY749" s="467"/>
      <c r="BG749" s="373"/>
      <c r="BH749" s="373"/>
      <c r="BI749" s="9"/>
      <c r="BJ749" s="9"/>
      <c r="CJ749"/>
      <c r="CK749"/>
    </row>
    <row r="750" spans="1:89">
      <c r="A750" s="9">
        <v>1005</v>
      </c>
      <c r="B750" s="9">
        <v>6.2138364641656292</v>
      </c>
      <c r="C750" s="9">
        <v>315</v>
      </c>
      <c r="D750" s="9">
        <v>12</v>
      </c>
      <c r="E750" s="9">
        <v>8</v>
      </c>
      <c r="F750" s="9">
        <v>384.81</v>
      </c>
      <c r="G750" s="9">
        <v>0</v>
      </c>
      <c r="H750" s="9">
        <v>0</v>
      </c>
      <c r="I750" s="9">
        <v>8.1999999999999993</v>
      </c>
      <c r="J750" s="9">
        <v>73</v>
      </c>
      <c r="K750" s="158">
        <v>0.51458333333333295</v>
      </c>
      <c r="L750" s="9"/>
      <c r="M750" s="9"/>
      <c r="N750" s="9"/>
      <c r="O750" s="9"/>
      <c r="P750" s="278" t="str">
        <f t="shared" si="26"/>
        <v/>
      </c>
      <c r="Q750" s="276" t="str">
        <f t="shared" si="25"/>
        <v/>
      </c>
      <c r="R750" s="9"/>
      <c r="S750" s="9"/>
      <c r="U750" s="367"/>
      <c r="AS750" s="9"/>
      <c r="AT750" s="9"/>
      <c r="AU750" s="426"/>
      <c r="AW750" s="9"/>
      <c r="AX750" s="470"/>
      <c r="AY750" s="467"/>
      <c r="BG750" s="373"/>
      <c r="BH750" s="373"/>
      <c r="BI750" s="9"/>
      <c r="BJ750" s="9"/>
      <c r="CJ750"/>
      <c r="CK750"/>
    </row>
    <row r="751" spans="1:89">
      <c r="A751" s="9">
        <v>1005</v>
      </c>
      <c r="B751" s="9">
        <v>7.4821922168552035</v>
      </c>
      <c r="C751" s="9">
        <v>337</v>
      </c>
      <c r="D751" s="9">
        <v>6</v>
      </c>
      <c r="E751" s="9">
        <v>9.1999999999999993</v>
      </c>
      <c r="F751" s="9">
        <v>384.81</v>
      </c>
      <c r="G751" s="9">
        <v>0</v>
      </c>
      <c r="H751" s="9">
        <v>0</v>
      </c>
      <c r="I751" s="9">
        <v>8.1999999999999993</v>
      </c>
      <c r="J751" s="9">
        <v>73</v>
      </c>
      <c r="K751" s="158">
        <v>0.51527777777777795</v>
      </c>
      <c r="L751" s="9"/>
      <c r="M751" s="9"/>
      <c r="N751" s="9"/>
      <c r="O751" s="9"/>
      <c r="P751" s="278" t="str">
        <f t="shared" si="26"/>
        <v/>
      </c>
      <c r="Q751" s="276" t="str">
        <f t="shared" si="25"/>
        <v/>
      </c>
      <c r="R751" s="9"/>
      <c r="S751" s="9"/>
      <c r="U751" s="367"/>
      <c r="AS751" s="9"/>
      <c r="AT751" s="9"/>
      <c r="AU751" s="426"/>
      <c r="AW751" s="9"/>
      <c r="AX751" s="470"/>
      <c r="AY751" s="467"/>
      <c r="BG751" s="373"/>
      <c r="BH751" s="373"/>
      <c r="BI751" s="9"/>
      <c r="BJ751" s="9"/>
      <c r="CJ751"/>
      <c r="CK751"/>
    </row>
    <row r="752" spans="1:89">
      <c r="A752" s="9">
        <v>1005</v>
      </c>
      <c r="B752" s="9">
        <v>6.8553430096301717</v>
      </c>
      <c r="C752" s="9">
        <v>337</v>
      </c>
      <c r="D752" s="9">
        <v>8</v>
      </c>
      <c r="E752" s="9">
        <v>7.2</v>
      </c>
      <c r="F752" s="9">
        <v>384.81</v>
      </c>
      <c r="G752" s="9">
        <v>0</v>
      </c>
      <c r="H752" s="9">
        <v>0</v>
      </c>
      <c r="I752" s="9">
        <v>8.1</v>
      </c>
      <c r="J752" s="9">
        <v>73</v>
      </c>
      <c r="K752" s="158">
        <v>0.51597222222222205</v>
      </c>
      <c r="L752" s="9"/>
      <c r="M752" s="9"/>
      <c r="N752" s="9"/>
      <c r="O752" s="9"/>
      <c r="P752" s="278" t="str">
        <f t="shared" si="26"/>
        <v/>
      </c>
      <c r="Q752" s="276" t="str">
        <f t="shared" si="25"/>
        <v/>
      </c>
      <c r="R752" s="9"/>
      <c r="S752" s="9"/>
      <c r="U752" s="367"/>
      <c r="AS752" s="9"/>
      <c r="AT752" s="9"/>
      <c r="AU752" s="426"/>
      <c r="AW752" s="9"/>
      <c r="AX752" s="470"/>
      <c r="AY752" s="467"/>
      <c r="BG752" s="373"/>
      <c r="BH752" s="373"/>
      <c r="BI752" s="9"/>
      <c r="BJ752" s="9"/>
      <c r="CJ752"/>
      <c r="CK752"/>
    </row>
    <row r="753" spans="1:89">
      <c r="A753" s="9">
        <v>1005</v>
      </c>
      <c r="B753" s="9">
        <v>6.5185177660566662</v>
      </c>
      <c r="C753" s="9">
        <v>337</v>
      </c>
      <c r="D753" s="9">
        <v>9.6</v>
      </c>
      <c r="E753" s="9">
        <v>8</v>
      </c>
      <c r="F753" s="9">
        <v>384.81</v>
      </c>
      <c r="G753" s="9">
        <v>0</v>
      </c>
      <c r="H753" s="9">
        <v>0</v>
      </c>
      <c r="I753" s="9">
        <v>8.1</v>
      </c>
      <c r="J753" s="9">
        <v>73</v>
      </c>
      <c r="K753" s="158">
        <v>0.51666666666666705</v>
      </c>
      <c r="L753" s="9"/>
      <c r="M753" s="9"/>
      <c r="N753" s="9"/>
      <c r="O753" s="9"/>
      <c r="P753" s="278" t="str">
        <f t="shared" si="26"/>
        <v/>
      </c>
      <c r="Q753" s="276" t="str">
        <f t="shared" si="25"/>
        <v/>
      </c>
      <c r="R753" s="9"/>
      <c r="S753" s="9"/>
      <c r="U753" s="367"/>
      <c r="AS753" s="9"/>
      <c r="AT753" s="9"/>
      <c r="AU753" s="426"/>
      <c r="AW753" s="9"/>
      <c r="AX753" s="470"/>
      <c r="AY753" s="467"/>
      <c r="BG753" s="373"/>
      <c r="BH753" s="373"/>
      <c r="BI753" s="9"/>
      <c r="BJ753" s="9"/>
      <c r="CJ753"/>
      <c r="CK753"/>
    </row>
    <row r="754" spans="1:89">
      <c r="A754" s="9">
        <v>1005</v>
      </c>
      <c r="B754" s="9">
        <v>7.1474126500674</v>
      </c>
      <c r="C754" s="9">
        <v>337</v>
      </c>
      <c r="D754" s="9">
        <v>6.8</v>
      </c>
      <c r="E754" s="9">
        <v>6.4</v>
      </c>
      <c r="F754" s="9">
        <v>384.81</v>
      </c>
      <c r="G754" s="9">
        <v>0</v>
      </c>
      <c r="H754" s="9">
        <v>0</v>
      </c>
      <c r="I754" s="9">
        <v>8.1</v>
      </c>
      <c r="J754" s="9">
        <v>73</v>
      </c>
      <c r="K754" s="158">
        <v>0.51736111111111105</v>
      </c>
      <c r="L754" s="9"/>
      <c r="M754" s="9"/>
      <c r="N754" s="9"/>
      <c r="O754" s="9"/>
      <c r="P754" s="278" t="str">
        <f t="shared" si="26"/>
        <v/>
      </c>
      <c r="Q754" s="276" t="str">
        <f t="shared" si="25"/>
        <v/>
      </c>
      <c r="R754" s="9"/>
      <c r="S754" s="9"/>
      <c r="U754" s="367"/>
      <c r="AS754" s="9"/>
      <c r="AT754" s="9"/>
      <c r="AU754" s="426"/>
      <c r="AW754" s="9"/>
      <c r="AX754" s="470"/>
      <c r="AY754" s="467"/>
      <c r="BG754" s="373"/>
      <c r="BH754" s="373"/>
      <c r="BI754" s="9"/>
      <c r="BJ754" s="9"/>
      <c r="CJ754"/>
      <c r="CK754"/>
    </row>
    <row r="755" spans="1:89">
      <c r="A755" s="9">
        <v>1005</v>
      </c>
      <c r="B755" s="9">
        <v>7.8614768803979924</v>
      </c>
      <c r="C755" s="9">
        <v>337</v>
      </c>
      <c r="D755" s="9">
        <v>4.8</v>
      </c>
      <c r="E755" s="9">
        <v>5.6</v>
      </c>
      <c r="F755" s="9">
        <v>384.81</v>
      </c>
      <c r="G755" s="9">
        <v>0</v>
      </c>
      <c r="H755" s="9">
        <v>0</v>
      </c>
      <c r="I755" s="9">
        <v>8.1999999999999993</v>
      </c>
      <c r="J755" s="9">
        <v>73</v>
      </c>
      <c r="K755" s="158">
        <v>0.51805555555555605</v>
      </c>
      <c r="L755" s="9"/>
      <c r="M755" s="9"/>
      <c r="N755" s="9"/>
      <c r="O755" s="9"/>
      <c r="P755" s="278" t="str">
        <f t="shared" si="26"/>
        <v/>
      </c>
      <c r="Q755" s="276" t="str">
        <f t="shared" si="25"/>
        <v/>
      </c>
      <c r="R755" s="9"/>
      <c r="S755" s="9"/>
      <c r="U755" s="367"/>
      <c r="AS755" s="9"/>
      <c r="AT755" s="9"/>
      <c r="AU755" s="426"/>
      <c r="AW755" s="9"/>
      <c r="AX755" s="470"/>
      <c r="AY755" s="467"/>
      <c r="BG755" s="373"/>
      <c r="BH755" s="373"/>
      <c r="BI755" s="9"/>
      <c r="BJ755" s="9"/>
      <c r="CJ755"/>
      <c r="CK755"/>
    </row>
    <row r="756" spans="1:89">
      <c r="A756" s="9">
        <v>1005</v>
      </c>
      <c r="B756" s="9">
        <v>7.3699454311327166</v>
      </c>
      <c r="C756" s="9">
        <v>22</v>
      </c>
      <c r="D756" s="9">
        <v>6.4</v>
      </c>
      <c r="E756" s="9">
        <v>6.4</v>
      </c>
      <c r="F756" s="9">
        <v>384.81</v>
      </c>
      <c r="G756" s="9">
        <v>0</v>
      </c>
      <c r="H756" s="9">
        <v>0</v>
      </c>
      <c r="I756" s="9">
        <v>8.1999999999999993</v>
      </c>
      <c r="J756" s="9">
        <v>73</v>
      </c>
      <c r="K756" s="158">
        <v>0.51875000000000004</v>
      </c>
      <c r="L756" s="9"/>
      <c r="M756" s="9"/>
      <c r="N756" s="9"/>
      <c r="O756" s="9"/>
      <c r="P756" s="278" t="str">
        <f t="shared" si="26"/>
        <v/>
      </c>
      <c r="Q756" s="276" t="str">
        <f t="shared" si="25"/>
        <v/>
      </c>
      <c r="R756" s="9"/>
      <c r="S756" s="9"/>
      <c r="U756" s="367"/>
      <c r="AS756" s="9"/>
      <c r="AT756" s="9"/>
      <c r="AU756" s="426"/>
      <c r="AW756" s="9"/>
      <c r="AX756" s="470"/>
      <c r="AY756" s="467"/>
      <c r="BG756" s="373"/>
      <c r="BH756" s="373"/>
      <c r="BI756" s="9"/>
      <c r="BJ756" s="9"/>
      <c r="CJ756"/>
      <c r="CK756"/>
    </row>
    <row r="757" spans="1:89">
      <c r="A757" s="9">
        <v>1005</v>
      </c>
      <c r="B757" s="9">
        <v>6.7566949147634165</v>
      </c>
      <c r="C757" s="9">
        <v>0</v>
      </c>
      <c r="D757" s="9">
        <v>9.6</v>
      </c>
      <c r="E757" s="9">
        <v>8.4</v>
      </c>
      <c r="F757" s="9">
        <v>384.81</v>
      </c>
      <c r="G757" s="9">
        <v>0</v>
      </c>
      <c r="H757" s="9">
        <v>0</v>
      </c>
      <c r="I757" s="9">
        <v>8.3000000000000007</v>
      </c>
      <c r="J757" s="9">
        <v>73</v>
      </c>
      <c r="K757" s="158">
        <v>0.51944444444444404</v>
      </c>
      <c r="L757" s="9"/>
      <c r="M757" s="9"/>
      <c r="N757" s="9"/>
      <c r="O757" s="9"/>
      <c r="P757" s="278" t="str">
        <f t="shared" si="26"/>
        <v/>
      </c>
      <c r="Q757" s="276" t="str">
        <f t="shared" si="25"/>
        <v/>
      </c>
      <c r="R757" s="9"/>
      <c r="S757" s="9"/>
      <c r="U757" s="367"/>
      <c r="AS757" s="9"/>
      <c r="AT757" s="9"/>
      <c r="AU757" s="426"/>
      <c r="AW757" s="9"/>
      <c r="AX757" s="470"/>
      <c r="AY757" s="467"/>
      <c r="BG757" s="373"/>
      <c r="BH757" s="373"/>
      <c r="BI757" s="9"/>
      <c r="BJ757" s="9"/>
      <c r="CJ757"/>
      <c r="CK757"/>
    </row>
    <row r="758" spans="1:89">
      <c r="A758" s="9">
        <v>1005</v>
      </c>
      <c r="B758" s="9">
        <v>7.3794768759034657</v>
      </c>
      <c r="C758" s="9">
        <v>337</v>
      </c>
      <c r="D758" s="9">
        <v>6.8</v>
      </c>
      <c r="E758" s="9">
        <v>7.2</v>
      </c>
      <c r="F758" s="9">
        <v>384.81</v>
      </c>
      <c r="G758" s="9">
        <v>0</v>
      </c>
      <c r="H758" s="9">
        <v>0</v>
      </c>
      <c r="I758" s="9">
        <v>8.3000000000000007</v>
      </c>
      <c r="J758" s="9">
        <v>73</v>
      </c>
      <c r="K758" s="158">
        <v>0.52013888888888904</v>
      </c>
      <c r="L758" s="9"/>
      <c r="M758" s="9"/>
      <c r="N758" s="9"/>
      <c r="O758" s="9"/>
      <c r="P758" s="278" t="str">
        <f t="shared" si="26"/>
        <v/>
      </c>
      <c r="Q758" s="276" t="str">
        <f t="shared" si="25"/>
        <v/>
      </c>
      <c r="R758" s="9"/>
      <c r="S758" s="9"/>
      <c r="U758" s="367"/>
      <c r="AS758" s="9"/>
      <c r="AT758" s="9"/>
      <c r="AU758" s="426"/>
      <c r="AW758" s="9"/>
      <c r="AX758" s="470"/>
      <c r="AY758" s="467"/>
      <c r="BG758" s="373"/>
      <c r="BH758" s="373"/>
      <c r="BI758" s="9"/>
      <c r="BJ758" s="9"/>
      <c r="CJ758"/>
      <c r="CK758"/>
    </row>
    <row r="759" spans="1:89">
      <c r="A759" s="9">
        <v>1005</v>
      </c>
      <c r="B759" s="9">
        <v>7.51166412394514</v>
      </c>
      <c r="C759" s="9">
        <v>337</v>
      </c>
      <c r="D759" s="9">
        <v>7.2</v>
      </c>
      <c r="E759" s="9">
        <v>6.4</v>
      </c>
      <c r="F759" s="9">
        <v>384.81</v>
      </c>
      <c r="G759" s="9">
        <v>0</v>
      </c>
      <c r="H759" s="9">
        <v>0</v>
      </c>
      <c r="I759" s="9">
        <v>8.5</v>
      </c>
      <c r="J759" s="9">
        <v>72</v>
      </c>
      <c r="K759" s="158">
        <v>0.52083333333333304</v>
      </c>
      <c r="L759" s="9"/>
      <c r="M759" s="9"/>
      <c r="N759" s="9"/>
      <c r="O759" s="9"/>
      <c r="P759" s="278" t="str">
        <f t="shared" si="26"/>
        <v/>
      </c>
      <c r="Q759" s="276" t="str">
        <f t="shared" si="25"/>
        <v/>
      </c>
      <c r="R759" s="9"/>
      <c r="S759" s="9"/>
      <c r="U759" s="367"/>
      <c r="AS759" s="9"/>
      <c r="AT759" s="9"/>
      <c r="AU759" s="426"/>
      <c r="AW759" s="9"/>
      <c r="AX759" s="470"/>
      <c r="AY759" s="467"/>
      <c r="BG759" s="373"/>
      <c r="BH759" s="373"/>
      <c r="BI759" s="9"/>
      <c r="BJ759" s="9"/>
      <c r="CJ759"/>
      <c r="CK759"/>
    </row>
    <row r="760" spans="1:89">
      <c r="A760" s="9">
        <v>1005</v>
      </c>
      <c r="B760" s="9">
        <v>7.51166412394514</v>
      </c>
      <c r="C760" s="9">
        <v>337</v>
      </c>
      <c r="D760" s="9">
        <v>7.2</v>
      </c>
      <c r="E760" s="9">
        <v>6.4</v>
      </c>
      <c r="F760" s="9">
        <v>384.81</v>
      </c>
      <c r="G760" s="9">
        <v>0</v>
      </c>
      <c r="H760" s="9">
        <v>0</v>
      </c>
      <c r="I760" s="9">
        <v>8.5</v>
      </c>
      <c r="J760" s="9">
        <v>72</v>
      </c>
      <c r="K760" s="158">
        <v>0.52152777777777803</v>
      </c>
      <c r="L760" s="9"/>
      <c r="M760" s="9"/>
      <c r="N760" s="9"/>
      <c r="O760" s="9"/>
      <c r="P760" s="278" t="str">
        <f t="shared" si="26"/>
        <v/>
      </c>
      <c r="Q760" s="276" t="str">
        <f t="shared" si="25"/>
        <v/>
      </c>
      <c r="R760" s="9"/>
      <c r="S760" s="9"/>
      <c r="U760" s="367"/>
      <c r="AS760" s="9"/>
      <c r="AT760" s="9"/>
      <c r="AU760" s="426"/>
      <c r="AW760" s="9"/>
      <c r="AX760" s="470"/>
      <c r="AY760" s="467"/>
      <c r="BG760" s="373"/>
      <c r="BH760" s="373"/>
      <c r="BI760" s="9"/>
      <c r="BJ760" s="9"/>
      <c r="CJ760"/>
      <c r="CK760"/>
    </row>
    <row r="761" spans="1:89">
      <c r="A761" s="9">
        <v>1005</v>
      </c>
      <c r="B761" s="9">
        <v>7.51166412394514</v>
      </c>
      <c r="C761" s="9">
        <v>337</v>
      </c>
      <c r="D761" s="9">
        <v>7.2</v>
      </c>
      <c r="E761" s="9">
        <v>6.4</v>
      </c>
      <c r="F761" s="9">
        <v>384.81</v>
      </c>
      <c r="G761" s="9">
        <v>0</v>
      </c>
      <c r="H761" s="9">
        <v>0</v>
      </c>
      <c r="I761" s="9">
        <v>8.5</v>
      </c>
      <c r="J761" s="9">
        <v>72</v>
      </c>
      <c r="K761" s="158">
        <v>0.52222222222222203</v>
      </c>
      <c r="L761" s="9"/>
      <c r="M761" s="9"/>
      <c r="N761" s="9"/>
      <c r="O761" s="9"/>
      <c r="P761" s="278" t="str">
        <f t="shared" si="26"/>
        <v/>
      </c>
      <c r="Q761" s="276" t="str">
        <f t="shared" si="25"/>
        <v/>
      </c>
      <c r="R761" s="9"/>
      <c r="S761" s="9"/>
      <c r="U761" s="367"/>
      <c r="AS761" s="9"/>
      <c r="AT761" s="9"/>
      <c r="AU761" s="426"/>
      <c r="AW761" s="9"/>
      <c r="AX761" s="470"/>
      <c r="AY761" s="467"/>
      <c r="BG761" s="373"/>
      <c r="BH761" s="373"/>
      <c r="BI761" s="9"/>
      <c r="BJ761" s="9"/>
      <c r="CJ761"/>
      <c r="CK761"/>
    </row>
    <row r="762" spans="1:89">
      <c r="A762" s="9">
        <v>1005</v>
      </c>
      <c r="B762" s="9">
        <v>7.9777726985808854</v>
      </c>
      <c r="C762" s="9">
        <v>337</v>
      </c>
      <c r="D762" s="9">
        <v>7.2</v>
      </c>
      <c r="E762" s="9">
        <v>7.6</v>
      </c>
      <c r="F762" s="9">
        <v>384.81</v>
      </c>
      <c r="G762" s="9">
        <v>0</v>
      </c>
      <c r="H762" s="9">
        <v>0</v>
      </c>
      <c r="I762" s="9">
        <v>8.9</v>
      </c>
      <c r="J762" s="9">
        <v>72</v>
      </c>
      <c r="K762" s="158">
        <v>0.52291666666666703</v>
      </c>
      <c r="L762" s="9"/>
      <c r="M762" s="9"/>
      <c r="N762" s="9"/>
      <c r="O762" s="9"/>
      <c r="P762" s="278" t="str">
        <f t="shared" si="26"/>
        <v/>
      </c>
      <c r="Q762" s="276" t="str">
        <f t="shared" si="25"/>
        <v/>
      </c>
      <c r="R762" s="9"/>
      <c r="S762" s="9"/>
      <c r="U762" s="367"/>
      <c r="AS762" s="9"/>
      <c r="AT762" s="9"/>
      <c r="AU762" s="426"/>
      <c r="AW762" s="9"/>
      <c r="AX762" s="470"/>
      <c r="AY762" s="467"/>
      <c r="BG762" s="373"/>
      <c r="BH762" s="373"/>
      <c r="BI762" s="9"/>
      <c r="BJ762" s="9"/>
      <c r="CJ762"/>
      <c r="CK762"/>
    </row>
    <row r="763" spans="1:89">
      <c r="A763" s="9">
        <v>1005</v>
      </c>
      <c r="B763" s="9">
        <v>6.6853428611080403</v>
      </c>
      <c r="C763" s="9">
        <v>337</v>
      </c>
      <c r="D763" s="9">
        <v>15.6</v>
      </c>
      <c r="E763" s="9">
        <v>11.6</v>
      </c>
      <c r="F763" s="9">
        <v>384.81</v>
      </c>
      <c r="G763" s="9">
        <v>0</v>
      </c>
      <c r="H763" s="9">
        <v>0</v>
      </c>
      <c r="I763" s="9">
        <v>9</v>
      </c>
      <c r="J763" s="9">
        <v>72</v>
      </c>
      <c r="K763" s="158">
        <v>0.52361111111111103</v>
      </c>
      <c r="L763" s="9"/>
      <c r="M763" s="9"/>
      <c r="N763" s="9"/>
      <c r="O763" s="9"/>
      <c r="P763" s="278" t="str">
        <f t="shared" si="26"/>
        <v/>
      </c>
      <c r="Q763" s="276" t="str">
        <f t="shared" si="25"/>
        <v/>
      </c>
      <c r="R763" s="9"/>
      <c r="S763" s="9"/>
      <c r="U763" s="367"/>
      <c r="AS763" s="9"/>
      <c r="AT763" s="9"/>
      <c r="AU763" s="426"/>
      <c r="AW763" s="9"/>
      <c r="AX763" s="470"/>
      <c r="AY763" s="467"/>
      <c r="BG763" s="373"/>
      <c r="BH763" s="373"/>
      <c r="BI763" s="9"/>
      <c r="BJ763" s="9"/>
      <c r="CJ763"/>
      <c r="CK763"/>
    </row>
    <row r="764" spans="1:89">
      <c r="A764" s="9">
        <v>1005</v>
      </c>
      <c r="B764" s="9">
        <v>6.6853428611080403</v>
      </c>
      <c r="C764" s="9">
        <v>337</v>
      </c>
      <c r="D764" s="9">
        <v>15.6</v>
      </c>
      <c r="E764" s="9">
        <v>11.6</v>
      </c>
      <c r="F764" s="9">
        <v>384.81</v>
      </c>
      <c r="G764" s="9">
        <v>0</v>
      </c>
      <c r="H764" s="9">
        <v>0</v>
      </c>
      <c r="I764" s="9">
        <v>9</v>
      </c>
      <c r="J764" s="9">
        <v>72</v>
      </c>
      <c r="K764" s="158">
        <v>0.52430555555555602</v>
      </c>
      <c r="L764" s="9"/>
      <c r="M764" s="9"/>
      <c r="N764" s="9"/>
      <c r="O764" s="9"/>
      <c r="P764" s="278" t="str">
        <f t="shared" si="26"/>
        <v/>
      </c>
      <c r="Q764" s="276" t="str">
        <f t="shared" si="25"/>
        <v/>
      </c>
      <c r="R764" s="9"/>
      <c r="S764" s="9"/>
      <c r="U764" s="367"/>
      <c r="AS764" s="9"/>
      <c r="AT764" s="9"/>
      <c r="AU764" s="426"/>
      <c r="AW764" s="9"/>
      <c r="AX764" s="470"/>
      <c r="AY764" s="467"/>
      <c r="BG764" s="373"/>
      <c r="BH764" s="373"/>
      <c r="BI764" s="9"/>
      <c r="BJ764" s="9"/>
      <c r="CJ764"/>
      <c r="CK764"/>
    </row>
    <row r="765" spans="1:89">
      <c r="A765" s="9">
        <v>1005</v>
      </c>
      <c r="B765" s="9">
        <v>8.3077337792477213</v>
      </c>
      <c r="C765" s="9">
        <v>337</v>
      </c>
      <c r="D765" s="9">
        <v>6.8</v>
      </c>
      <c r="E765" s="9">
        <v>7.6</v>
      </c>
      <c r="F765" s="9">
        <v>384.81</v>
      </c>
      <c r="G765" s="9">
        <v>0</v>
      </c>
      <c r="H765" s="9">
        <v>0</v>
      </c>
      <c r="I765" s="9">
        <v>9.1</v>
      </c>
      <c r="J765" s="9">
        <v>72</v>
      </c>
      <c r="K765" s="158">
        <v>0.52500000000000002</v>
      </c>
      <c r="L765" s="9"/>
      <c r="M765" s="9"/>
      <c r="N765" s="9"/>
      <c r="O765" s="9"/>
      <c r="P765" s="278" t="str">
        <f t="shared" si="26"/>
        <v/>
      </c>
      <c r="Q765" s="276" t="str">
        <f t="shared" si="25"/>
        <v/>
      </c>
      <c r="R765" s="9"/>
      <c r="S765" s="9"/>
      <c r="U765" s="367"/>
      <c r="AS765" s="9"/>
      <c r="AT765" s="9"/>
      <c r="AU765" s="426"/>
      <c r="AW765" s="9"/>
      <c r="AX765" s="470"/>
      <c r="AY765" s="467"/>
      <c r="BG765" s="373"/>
      <c r="BH765" s="373"/>
      <c r="BI765" s="9"/>
      <c r="BJ765" s="9"/>
      <c r="CJ765"/>
      <c r="CK765"/>
    </row>
    <row r="766" spans="1:89">
      <c r="A766" s="9">
        <v>1005</v>
      </c>
      <c r="B766" s="9">
        <v>7.0158127855454406</v>
      </c>
      <c r="C766" s="9">
        <v>315</v>
      </c>
      <c r="D766" s="9">
        <v>14</v>
      </c>
      <c r="E766" s="9">
        <v>8.8000000000000007</v>
      </c>
      <c r="F766" s="9">
        <v>384.81</v>
      </c>
      <c r="G766" s="9">
        <v>0</v>
      </c>
      <c r="H766" s="9">
        <v>0</v>
      </c>
      <c r="I766" s="9">
        <v>9.1</v>
      </c>
      <c r="J766" s="9">
        <v>72</v>
      </c>
      <c r="K766" s="158">
        <v>0.52569444444444402</v>
      </c>
      <c r="L766" s="9"/>
      <c r="M766" s="9"/>
      <c r="N766" s="9"/>
      <c r="O766" s="9"/>
      <c r="P766" s="278" t="str">
        <f t="shared" si="26"/>
        <v/>
      </c>
      <c r="Q766" s="276" t="str">
        <f t="shared" si="25"/>
        <v/>
      </c>
      <c r="R766" s="9"/>
      <c r="S766" s="9"/>
      <c r="U766" s="367"/>
      <c r="AS766" s="9"/>
      <c r="AT766" s="9"/>
      <c r="AU766" s="426"/>
      <c r="AW766" s="9"/>
      <c r="AX766" s="470"/>
      <c r="AY766" s="467"/>
      <c r="BG766" s="373"/>
      <c r="BH766" s="373"/>
      <c r="BI766" s="9"/>
      <c r="BJ766" s="9"/>
      <c r="CJ766"/>
      <c r="CK766"/>
    </row>
    <row r="767" spans="1:89">
      <c r="A767" s="9">
        <v>1005</v>
      </c>
      <c r="B767" s="9">
        <v>8.2940413220074536</v>
      </c>
      <c r="C767" s="9">
        <v>337</v>
      </c>
      <c r="D767" s="9">
        <v>6.4</v>
      </c>
      <c r="E767" s="9">
        <v>10.8</v>
      </c>
      <c r="F767" s="9">
        <v>384.81</v>
      </c>
      <c r="G767" s="9">
        <v>0</v>
      </c>
      <c r="H767" s="9">
        <v>0</v>
      </c>
      <c r="I767" s="9">
        <v>9</v>
      </c>
      <c r="J767" s="9">
        <v>72</v>
      </c>
      <c r="K767" s="158">
        <v>0.52638888888888902</v>
      </c>
      <c r="L767" s="9"/>
      <c r="M767" s="9"/>
      <c r="N767" s="9"/>
      <c r="O767" s="9"/>
      <c r="P767" s="278" t="str">
        <f t="shared" si="26"/>
        <v/>
      </c>
      <c r="Q767" s="276" t="str">
        <f t="shared" si="25"/>
        <v/>
      </c>
      <c r="R767" s="9"/>
      <c r="S767" s="9"/>
      <c r="U767" s="367"/>
      <c r="AS767" s="9"/>
      <c r="AT767" s="9"/>
      <c r="AU767" s="426"/>
      <c r="AW767" s="9"/>
      <c r="AX767" s="470"/>
      <c r="AY767" s="467"/>
      <c r="BG767" s="373"/>
      <c r="BH767" s="373"/>
      <c r="BI767" s="9"/>
      <c r="BJ767" s="9"/>
      <c r="CJ767"/>
      <c r="CK767"/>
    </row>
    <row r="768" spans="1:89">
      <c r="A768" s="9">
        <v>1005</v>
      </c>
      <c r="B768" s="9">
        <v>7.7452030011356854</v>
      </c>
      <c r="C768" s="9">
        <v>315</v>
      </c>
      <c r="D768" s="9">
        <v>8.8000000000000007</v>
      </c>
      <c r="E768" s="9">
        <v>6.8</v>
      </c>
      <c r="F768" s="9">
        <v>384.81</v>
      </c>
      <c r="G768" s="9">
        <v>0</v>
      </c>
      <c r="H768" s="9">
        <v>0</v>
      </c>
      <c r="I768" s="9">
        <v>9</v>
      </c>
      <c r="J768" s="9">
        <v>72</v>
      </c>
      <c r="K768" s="158">
        <v>0.52708333333333302</v>
      </c>
      <c r="L768" s="9"/>
      <c r="M768" s="9"/>
      <c r="N768" s="9"/>
      <c r="O768" s="9"/>
      <c r="P768" s="278" t="str">
        <f t="shared" si="26"/>
        <v/>
      </c>
      <c r="Q768" s="276" t="str">
        <f t="shared" si="25"/>
        <v/>
      </c>
      <c r="R768" s="9"/>
      <c r="S768" s="9"/>
      <c r="U768" s="367"/>
      <c r="AS768" s="9"/>
      <c r="AT768" s="9"/>
      <c r="AU768" s="426"/>
      <c r="AW768" s="9"/>
      <c r="AX768" s="470"/>
      <c r="AY768" s="467"/>
      <c r="BG768" s="373"/>
      <c r="BH768" s="373"/>
      <c r="BI768" s="9"/>
      <c r="BJ768" s="9"/>
      <c r="CJ768"/>
      <c r="CK768"/>
    </row>
    <row r="769" spans="1:89">
      <c r="A769" s="9">
        <v>1005</v>
      </c>
      <c r="B769" s="9">
        <v>7.4459149327594449</v>
      </c>
      <c r="C769" s="9">
        <v>315</v>
      </c>
      <c r="D769" s="9">
        <v>10.4</v>
      </c>
      <c r="E769" s="9">
        <v>7.2</v>
      </c>
      <c r="F769" s="9">
        <v>384.81</v>
      </c>
      <c r="G769" s="9">
        <v>0</v>
      </c>
      <c r="H769" s="9">
        <v>0</v>
      </c>
      <c r="I769" s="9">
        <v>9</v>
      </c>
      <c r="J769" s="9">
        <v>72</v>
      </c>
      <c r="K769" s="158">
        <v>0.52777777777777801</v>
      </c>
      <c r="L769" s="9"/>
      <c r="M769" s="9"/>
      <c r="N769" s="9"/>
      <c r="O769" s="9"/>
      <c r="P769" s="278" t="str">
        <f t="shared" si="26"/>
        <v/>
      </c>
      <c r="Q769" s="276" t="str">
        <f t="shared" si="25"/>
        <v/>
      </c>
      <c r="R769" s="9"/>
      <c r="S769" s="9"/>
      <c r="U769" s="367"/>
      <c r="AS769" s="9"/>
      <c r="AT769" s="9"/>
      <c r="AU769" s="426"/>
      <c r="AW769" s="9"/>
      <c r="AX769" s="470"/>
      <c r="AY769" s="467"/>
      <c r="BG769" s="373"/>
      <c r="BH769" s="373"/>
      <c r="BI769" s="9"/>
      <c r="BJ769" s="9"/>
      <c r="CJ769"/>
      <c r="CK769"/>
    </row>
    <row r="770" spans="1:89">
      <c r="A770" s="9">
        <v>1005</v>
      </c>
      <c r="B770" s="9">
        <v>7.7949557005965193</v>
      </c>
      <c r="C770" s="9">
        <v>337</v>
      </c>
      <c r="D770" s="9">
        <v>8</v>
      </c>
      <c r="E770" s="9">
        <v>7.2</v>
      </c>
      <c r="F770" s="9">
        <v>384.81</v>
      </c>
      <c r="G770" s="9">
        <v>0</v>
      </c>
      <c r="H770" s="9">
        <v>0</v>
      </c>
      <c r="I770" s="9">
        <v>8.9</v>
      </c>
      <c r="J770" s="9">
        <v>72</v>
      </c>
      <c r="K770" s="158">
        <v>0.52847222222222201</v>
      </c>
      <c r="L770" s="9"/>
      <c r="M770" s="9"/>
      <c r="N770" s="9"/>
      <c r="O770" s="9"/>
      <c r="P770" s="278" t="str">
        <f t="shared" si="26"/>
        <v/>
      </c>
      <c r="Q770" s="276" t="str">
        <f t="shared" si="25"/>
        <v/>
      </c>
      <c r="R770" s="9"/>
      <c r="S770" s="9"/>
      <c r="U770" s="367"/>
      <c r="AS770" s="9"/>
      <c r="AT770" s="9"/>
      <c r="AU770" s="426"/>
      <c r="AW770" s="9"/>
      <c r="AX770" s="470"/>
      <c r="AY770" s="467"/>
      <c r="BG770" s="373"/>
      <c r="BH770" s="373"/>
      <c r="BI770" s="9"/>
      <c r="BJ770" s="9"/>
      <c r="CJ770"/>
      <c r="CK770"/>
    </row>
    <row r="771" spans="1:89">
      <c r="A771" s="9">
        <v>1005</v>
      </c>
      <c r="B771" s="9">
        <v>7.8843425938017528</v>
      </c>
      <c r="C771" s="9">
        <v>337</v>
      </c>
      <c r="D771" s="9">
        <v>7.6</v>
      </c>
      <c r="E771" s="9">
        <v>6.8</v>
      </c>
      <c r="F771" s="9">
        <v>384.81</v>
      </c>
      <c r="G771" s="9">
        <v>0</v>
      </c>
      <c r="H771" s="9">
        <v>0</v>
      </c>
      <c r="I771" s="9">
        <v>8.9</v>
      </c>
      <c r="J771" s="9">
        <v>72</v>
      </c>
      <c r="K771" s="158">
        <v>0.52916666666666701</v>
      </c>
      <c r="L771" s="9"/>
      <c r="M771" s="9"/>
      <c r="N771" s="9"/>
      <c r="O771" s="9"/>
      <c r="P771" s="278" t="str">
        <f t="shared" si="26"/>
        <v/>
      </c>
      <c r="Q771" s="276" t="str">
        <f t="shared" si="25"/>
        <v/>
      </c>
      <c r="R771" s="9"/>
      <c r="S771" s="9"/>
      <c r="U771" s="367"/>
      <c r="AS771" s="9"/>
      <c r="AT771" s="9"/>
      <c r="AU771" s="426"/>
      <c r="AW771" s="9"/>
      <c r="AX771" s="470"/>
      <c r="AY771" s="467"/>
      <c r="BG771" s="373"/>
      <c r="BH771" s="373"/>
      <c r="BI771" s="9"/>
      <c r="BJ771" s="9"/>
      <c r="CJ771"/>
      <c r="CK771"/>
    </row>
    <row r="772" spans="1:89">
      <c r="A772" s="9">
        <v>1005</v>
      </c>
      <c r="B772" s="9">
        <v>8.2940413220074536</v>
      </c>
      <c r="C772" s="9">
        <v>337</v>
      </c>
      <c r="D772" s="9">
        <v>6.4</v>
      </c>
      <c r="E772" s="9">
        <v>8.4</v>
      </c>
      <c r="F772" s="9">
        <v>384.81</v>
      </c>
      <c r="G772" s="9">
        <v>0</v>
      </c>
      <c r="H772" s="9">
        <v>0</v>
      </c>
      <c r="I772" s="9">
        <v>9</v>
      </c>
      <c r="J772" s="9">
        <v>72</v>
      </c>
      <c r="K772" s="158">
        <v>0.52986111111111101</v>
      </c>
      <c r="L772" s="9"/>
      <c r="M772" s="9"/>
      <c r="N772" s="9"/>
      <c r="O772" s="9"/>
      <c r="P772" s="278" t="str">
        <f t="shared" si="26"/>
        <v/>
      </c>
      <c r="Q772" s="276" t="str">
        <f t="shared" si="25"/>
        <v/>
      </c>
      <c r="R772" s="9"/>
      <c r="S772" s="9"/>
      <c r="U772" s="367"/>
      <c r="AS772" s="9"/>
      <c r="AT772" s="9"/>
      <c r="AU772" s="426"/>
      <c r="AW772" s="9"/>
      <c r="AX772" s="470"/>
      <c r="AY772" s="467"/>
      <c r="BG772" s="373"/>
      <c r="BH772" s="373"/>
      <c r="BI772" s="9"/>
      <c r="BJ772" s="9"/>
      <c r="CJ772"/>
      <c r="CK772"/>
    </row>
    <row r="773" spans="1:89">
      <c r="A773" s="9">
        <v>1005</v>
      </c>
      <c r="B773" s="9">
        <v>7.4459149327594449</v>
      </c>
      <c r="C773" s="9">
        <v>337</v>
      </c>
      <c r="D773" s="9">
        <v>10.4</v>
      </c>
      <c r="E773" s="9">
        <v>9.6</v>
      </c>
      <c r="F773" s="9">
        <v>384.81</v>
      </c>
      <c r="G773" s="9">
        <v>0</v>
      </c>
      <c r="H773" s="9">
        <v>0</v>
      </c>
      <c r="I773" s="9">
        <v>9</v>
      </c>
      <c r="J773" s="9">
        <v>72</v>
      </c>
      <c r="K773" s="158">
        <v>0.530555555555556</v>
      </c>
      <c r="L773" s="9"/>
      <c r="M773" s="9"/>
      <c r="N773" s="9"/>
      <c r="O773" s="9"/>
      <c r="P773" s="278" t="str">
        <f t="shared" si="26"/>
        <v/>
      </c>
      <c r="Q773" s="276" t="str">
        <f t="shared" si="25"/>
        <v/>
      </c>
      <c r="R773" s="9"/>
      <c r="S773" s="9"/>
      <c r="U773" s="367"/>
      <c r="AS773" s="9"/>
      <c r="AT773" s="9"/>
      <c r="AU773" s="426"/>
      <c r="AW773" s="9"/>
      <c r="AX773" s="470"/>
      <c r="AY773" s="467"/>
      <c r="BG773" s="373"/>
      <c r="BH773" s="373"/>
      <c r="BI773" s="9"/>
      <c r="BJ773" s="9"/>
      <c r="CJ773"/>
      <c r="CK773"/>
    </row>
    <row r="774" spans="1:89">
      <c r="A774" s="9">
        <v>1005</v>
      </c>
      <c r="B774" s="9">
        <v>7.3771857795752531</v>
      </c>
      <c r="C774" s="9">
        <v>22</v>
      </c>
      <c r="D774" s="9">
        <v>10.8</v>
      </c>
      <c r="E774" s="9">
        <v>11.2</v>
      </c>
      <c r="F774" s="9">
        <v>384.81</v>
      </c>
      <c r="G774" s="9">
        <v>0</v>
      </c>
      <c r="H774" s="9">
        <v>0</v>
      </c>
      <c r="I774" s="9">
        <v>9</v>
      </c>
      <c r="J774" s="9">
        <v>72</v>
      </c>
      <c r="K774" s="158">
        <v>0.53125</v>
      </c>
      <c r="L774" s="9"/>
      <c r="M774" s="9"/>
      <c r="N774" s="9"/>
      <c r="O774" s="9"/>
      <c r="P774" s="278" t="str">
        <f t="shared" si="26"/>
        <v/>
      </c>
      <c r="Q774" s="276" t="str">
        <f t="shared" si="25"/>
        <v/>
      </c>
      <c r="R774" s="9"/>
      <c r="S774" s="9"/>
      <c r="U774" s="367"/>
      <c r="AS774" s="9"/>
      <c r="AT774" s="9"/>
      <c r="AU774" s="426"/>
      <c r="AW774" s="9"/>
      <c r="AX774" s="470"/>
      <c r="AY774" s="467"/>
      <c r="BG774" s="373"/>
      <c r="BH774" s="373"/>
      <c r="BI774" s="9"/>
      <c r="BJ774" s="9"/>
      <c r="CJ774"/>
      <c r="CK774"/>
    </row>
    <row r="775" spans="1:89">
      <c r="A775" s="9">
        <v>1005</v>
      </c>
      <c r="B775" s="9">
        <v>7.5903149352370374</v>
      </c>
      <c r="C775" s="9">
        <v>0</v>
      </c>
      <c r="D775" s="9">
        <v>9.6</v>
      </c>
      <c r="E775" s="9">
        <v>9.1999999999999993</v>
      </c>
      <c r="F775" s="9">
        <v>384.81</v>
      </c>
      <c r="G775" s="9">
        <v>0</v>
      </c>
      <c r="H775" s="9">
        <v>0</v>
      </c>
      <c r="I775" s="9">
        <v>9</v>
      </c>
      <c r="J775" s="9">
        <v>72</v>
      </c>
      <c r="K775" s="158">
        <v>0.531944444444444</v>
      </c>
      <c r="L775" s="9"/>
      <c r="M775" s="9"/>
      <c r="N775" s="9"/>
      <c r="O775" s="9"/>
      <c r="P775" s="278" t="str">
        <f t="shared" si="26"/>
        <v/>
      </c>
      <c r="Q775" s="276" t="str">
        <f t="shared" si="25"/>
        <v/>
      </c>
      <c r="R775" s="9"/>
      <c r="S775" s="9"/>
      <c r="U775" s="367"/>
      <c r="AS775" s="9"/>
      <c r="AT775" s="9"/>
      <c r="AU775" s="426"/>
      <c r="AW775" s="9"/>
      <c r="AX775" s="470"/>
      <c r="AY775" s="467"/>
      <c r="BG775" s="373"/>
      <c r="BH775" s="373"/>
      <c r="BI775" s="9"/>
      <c r="BJ775" s="9"/>
      <c r="CJ775"/>
      <c r="CK775"/>
    </row>
    <row r="776" spans="1:89">
      <c r="A776" s="9">
        <v>1005</v>
      </c>
      <c r="B776" s="9">
        <v>8.1917016663296902</v>
      </c>
      <c r="C776" s="9">
        <v>247</v>
      </c>
      <c r="D776" s="9">
        <v>6.8</v>
      </c>
      <c r="E776" s="9">
        <v>8.8000000000000007</v>
      </c>
      <c r="F776" s="9">
        <v>384.81</v>
      </c>
      <c r="G776" s="9">
        <v>0</v>
      </c>
      <c r="H776" s="9">
        <v>0</v>
      </c>
      <c r="I776" s="9">
        <v>9</v>
      </c>
      <c r="J776" s="9">
        <v>72</v>
      </c>
      <c r="K776" s="158">
        <v>0.53263888888888899</v>
      </c>
      <c r="L776" s="9"/>
      <c r="M776" s="9"/>
      <c r="N776" s="9"/>
      <c r="O776" s="9"/>
      <c r="P776" s="278" t="str">
        <f t="shared" si="26"/>
        <v/>
      </c>
      <c r="Q776" s="276" t="str">
        <f t="shared" si="25"/>
        <v/>
      </c>
      <c r="R776" s="9"/>
      <c r="S776" s="9"/>
      <c r="U776" s="367"/>
      <c r="AS776" s="9"/>
      <c r="AT776" s="9"/>
      <c r="AU776" s="426"/>
      <c r="AW776" s="9"/>
      <c r="AX776" s="470"/>
      <c r="AY776" s="467"/>
      <c r="BG776" s="373"/>
      <c r="BH776" s="373"/>
      <c r="BI776" s="9"/>
      <c r="BJ776" s="9"/>
      <c r="CJ776"/>
      <c r="CK776"/>
    </row>
    <row r="777" spans="1:89">
      <c r="A777" s="9">
        <v>1005</v>
      </c>
      <c r="B777" s="9">
        <v>7.2434979131668644</v>
      </c>
      <c r="C777" s="9">
        <v>0</v>
      </c>
      <c r="D777" s="9">
        <v>12.4</v>
      </c>
      <c r="E777" s="9">
        <v>8</v>
      </c>
      <c r="F777" s="9">
        <v>384.81</v>
      </c>
      <c r="G777" s="9">
        <v>0</v>
      </c>
      <c r="H777" s="9">
        <v>0</v>
      </c>
      <c r="I777" s="9">
        <v>9.1</v>
      </c>
      <c r="J777" s="9">
        <v>72</v>
      </c>
      <c r="K777" s="158">
        <v>0.53333333333333299</v>
      </c>
      <c r="L777" s="9"/>
      <c r="M777" s="9"/>
      <c r="N777" s="9"/>
      <c r="O777" s="9"/>
      <c r="P777" s="278" t="str">
        <f t="shared" si="26"/>
        <v/>
      </c>
      <c r="Q777" s="276" t="str">
        <f t="shared" si="25"/>
        <v/>
      </c>
      <c r="R777" s="9"/>
      <c r="S777" s="9"/>
      <c r="U777" s="367"/>
      <c r="AS777" s="9"/>
      <c r="AT777" s="9"/>
      <c r="AU777" s="426"/>
      <c r="AW777" s="9"/>
      <c r="AX777" s="470"/>
      <c r="AY777" s="467"/>
      <c r="BG777" s="373"/>
      <c r="BH777" s="373"/>
      <c r="BI777" s="9"/>
      <c r="BJ777" s="9"/>
      <c r="CJ777"/>
      <c r="CK777"/>
    </row>
    <row r="778" spans="1:89">
      <c r="A778" s="9">
        <v>1005</v>
      </c>
      <c r="B778" s="9">
        <v>7.4459149327594449</v>
      </c>
      <c r="C778" s="9">
        <v>315</v>
      </c>
      <c r="D778" s="9">
        <v>10.4</v>
      </c>
      <c r="E778" s="9">
        <v>11.2</v>
      </c>
      <c r="F778" s="9">
        <v>384.81</v>
      </c>
      <c r="G778" s="9">
        <v>0</v>
      </c>
      <c r="H778" s="9">
        <v>0</v>
      </c>
      <c r="I778" s="9">
        <v>9</v>
      </c>
      <c r="J778" s="9">
        <v>72</v>
      </c>
      <c r="K778" s="158">
        <v>0.53402777777777799</v>
      </c>
      <c r="L778" s="9"/>
      <c r="M778" s="9"/>
      <c r="N778" s="9"/>
      <c r="O778" s="9"/>
      <c r="P778" s="278" t="str">
        <f t="shared" si="26"/>
        <v/>
      </c>
      <c r="Q778" s="276" t="str">
        <f t="shared" si="25"/>
        <v/>
      </c>
      <c r="R778" s="9"/>
      <c r="S778" s="9"/>
      <c r="U778" s="367"/>
      <c r="AS778" s="9"/>
      <c r="AT778" s="9"/>
      <c r="AU778" s="426"/>
      <c r="AW778" s="9"/>
      <c r="AX778" s="470"/>
      <c r="AY778" s="467"/>
      <c r="BG778" s="373"/>
      <c r="BH778" s="373"/>
      <c r="BI778" s="9"/>
      <c r="BJ778" s="9"/>
      <c r="CJ778"/>
      <c r="CK778"/>
    </row>
    <row r="779" spans="1:89">
      <c r="A779" s="9">
        <v>1005</v>
      </c>
      <c r="B779" s="9">
        <v>7.7452030011356854</v>
      </c>
      <c r="C779" s="9">
        <v>337</v>
      </c>
      <c r="D779" s="9">
        <v>8.8000000000000007</v>
      </c>
      <c r="E779" s="9">
        <v>8.4</v>
      </c>
      <c r="F779" s="9">
        <v>384.81</v>
      </c>
      <c r="G779" s="9">
        <v>0</v>
      </c>
      <c r="H779" s="9">
        <v>0</v>
      </c>
      <c r="I779" s="9">
        <v>9</v>
      </c>
      <c r="J779" s="9">
        <v>72</v>
      </c>
      <c r="K779" s="158">
        <v>0.53472222222222199</v>
      </c>
      <c r="L779" s="9"/>
      <c r="M779" s="9"/>
      <c r="N779" s="9"/>
      <c r="O779" s="9"/>
      <c r="P779" s="278" t="str">
        <f t="shared" si="26"/>
        <v/>
      </c>
      <c r="Q779" s="276" t="str">
        <f t="shared" ref="Q779:Q842" si="27">IF(H779&gt;0,60,"")</f>
        <v/>
      </c>
      <c r="R779" s="9"/>
      <c r="S779" s="9"/>
      <c r="U779" s="367"/>
      <c r="AS779" s="9"/>
      <c r="AT779" s="9"/>
      <c r="AU779" s="426"/>
      <c r="AW779" s="9"/>
      <c r="AX779" s="470"/>
      <c r="AY779" s="467"/>
      <c r="BG779" s="373"/>
      <c r="BH779" s="373"/>
      <c r="BI779" s="9"/>
      <c r="BJ779" s="9"/>
      <c r="CJ779"/>
      <c r="CK779"/>
    </row>
    <row r="780" spans="1:89">
      <c r="A780" s="9">
        <v>1005</v>
      </c>
      <c r="B780" s="9">
        <v>7.9777726985808854</v>
      </c>
      <c r="C780" s="9">
        <v>337</v>
      </c>
      <c r="D780" s="9">
        <v>7.2</v>
      </c>
      <c r="E780" s="9">
        <v>9.6</v>
      </c>
      <c r="F780" s="9">
        <v>384.81</v>
      </c>
      <c r="G780" s="9">
        <v>0</v>
      </c>
      <c r="H780" s="9">
        <v>0</v>
      </c>
      <c r="I780" s="9">
        <v>8.9</v>
      </c>
      <c r="J780" s="9">
        <v>72</v>
      </c>
      <c r="K780" s="158">
        <v>0.53541666666666698</v>
      </c>
      <c r="L780" s="9"/>
      <c r="M780" s="9"/>
      <c r="N780" s="9"/>
      <c r="O780" s="9"/>
      <c r="P780" s="278" t="str">
        <f t="shared" si="26"/>
        <v/>
      </c>
      <c r="Q780" s="276" t="str">
        <f t="shared" si="27"/>
        <v/>
      </c>
      <c r="R780" s="9"/>
      <c r="S780" s="9"/>
      <c r="U780" s="367"/>
      <c r="AS780" s="9"/>
      <c r="AT780" s="9"/>
      <c r="AU780" s="426"/>
      <c r="AW780" s="9"/>
      <c r="AX780" s="470"/>
      <c r="AY780" s="467"/>
      <c r="BG780" s="373"/>
      <c r="BH780" s="373"/>
      <c r="BI780" s="9"/>
      <c r="BJ780" s="9"/>
      <c r="CJ780"/>
      <c r="CK780"/>
    </row>
    <row r="781" spans="1:89">
      <c r="A781" s="9">
        <v>1005</v>
      </c>
      <c r="B781" s="9">
        <v>7.5476421308077395</v>
      </c>
      <c r="C781" s="9">
        <v>0</v>
      </c>
      <c r="D781" s="9">
        <v>9.1999999999999993</v>
      </c>
      <c r="E781" s="9">
        <v>9.1999999999999993</v>
      </c>
      <c r="F781" s="9">
        <v>384.81</v>
      </c>
      <c r="G781" s="9">
        <v>0</v>
      </c>
      <c r="H781" s="9">
        <v>0</v>
      </c>
      <c r="I781" s="9">
        <v>8.9</v>
      </c>
      <c r="J781" s="9">
        <v>72</v>
      </c>
      <c r="K781" s="158">
        <v>0.53611111111111098</v>
      </c>
      <c r="L781" s="9"/>
      <c r="M781" s="9"/>
      <c r="N781" s="9"/>
      <c r="O781" s="9"/>
      <c r="P781" s="278" t="str">
        <f t="shared" ref="P781:P844" si="28">IF(D781&lt;2,60,"")</f>
        <v/>
      </c>
      <c r="Q781" s="276" t="str">
        <f t="shared" si="27"/>
        <v/>
      </c>
      <c r="R781" s="9"/>
      <c r="S781" s="9"/>
      <c r="U781" s="367"/>
      <c r="AS781" s="9"/>
      <c r="AT781" s="9"/>
      <c r="AU781" s="426"/>
      <c r="AW781" s="9"/>
      <c r="AX781" s="470"/>
      <c r="AY781" s="467"/>
      <c r="BG781" s="373"/>
      <c r="BH781" s="373"/>
      <c r="BI781" s="9"/>
      <c r="BJ781" s="9"/>
      <c r="CJ781"/>
      <c r="CK781"/>
    </row>
    <row r="782" spans="1:89">
      <c r="A782" s="9">
        <v>1005</v>
      </c>
      <c r="B782" s="9">
        <v>7.352137786530287</v>
      </c>
      <c r="C782" s="9">
        <v>337</v>
      </c>
      <c r="D782" s="9">
        <v>9.6</v>
      </c>
      <c r="E782" s="9">
        <v>10</v>
      </c>
      <c r="F782" s="9">
        <v>384.81</v>
      </c>
      <c r="G782" s="9">
        <v>0</v>
      </c>
      <c r="H782" s="9">
        <v>0</v>
      </c>
      <c r="I782" s="9">
        <v>8.8000000000000007</v>
      </c>
      <c r="J782" s="9">
        <v>72</v>
      </c>
      <c r="K782" s="158">
        <v>0.53680555555555598</v>
      </c>
      <c r="L782" s="9"/>
      <c r="M782" s="9"/>
      <c r="N782" s="9"/>
      <c r="O782" s="9"/>
      <c r="P782" s="278" t="str">
        <f t="shared" si="28"/>
        <v/>
      </c>
      <c r="Q782" s="276" t="str">
        <f t="shared" si="27"/>
        <v/>
      </c>
      <c r="R782" s="9"/>
      <c r="S782" s="9"/>
      <c r="U782" s="367"/>
      <c r="AS782" s="9"/>
      <c r="AT782" s="9"/>
      <c r="AU782" s="426"/>
      <c r="AW782" s="9"/>
      <c r="AX782" s="470"/>
      <c r="AY782" s="467"/>
      <c r="BG782" s="373"/>
      <c r="BH782" s="373"/>
      <c r="BI782" s="9"/>
      <c r="BJ782" s="9"/>
      <c r="CJ782"/>
      <c r="CK782"/>
    </row>
    <row r="783" spans="1:89">
      <c r="A783" s="9">
        <v>1005</v>
      </c>
      <c r="B783" s="9">
        <v>7.8612455549219504</v>
      </c>
      <c r="C783" s="9">
        <v>0</v>
      </c>
      <c r="D783" s="9">
        <v>7.2</v>
      </c>
      <c r="E783" s="9">
        <v>7.2</v>
      </c>
      <c r="F783" s="9">
        <v>384.81</v>
      </c>
      <c r="G783" s="9">
        <v>0</v>
      </c>
      <c r="H783" s="9">
        <v>0</v>
      </c>
      <c r="I783" s="9">
        <v>8.8000000000000007</v>
      </c>
      <c r="J783" s="9">
        <v>72</v>
      </c>
      <c r="K783" s="158">
        <v>0.53749999999999998</v>
      </c>
      <c r="L783" s="9"/>
      <c r="M783" s="9"/>
      <c r="N783" s="9"/>
      <c r="O783" s="9"/>
      <c r="P783" s="278" t="str">
        <f t="shared" si="28"/>
        <v/>
      </c>
      <c r="Q783" s="276" t="str">
        <f t="shared" si="27"/>
        <v/>
      </c>
      <c r="R783" s="9"/>
      <c r="S783" s="9"/>
      <c r="U783" s="367"/>
      <c r="AS783" s="9"/>
      <c r="AT783" s="9"/>
      <c r="AU783" s="426"/>
      <c r="AW783" s="9"/>
      <c r="AX783" s="470"/>
      <c r="AY783" s="467"/>
      <c r="BG783" s="373"/>
      <c r="BH783" s="373"/>
      <c r="BI783" s="9"/>
      <c r="BJ783" s="9"/>
      <c r="CJ783"/>
      <c r="CK783"/>
    </row>
    <row r="784" spans="1:89">
      <c r="A784" s="9">
        <v>1005</v>
      </c>
      <c r="B784" s="9">
        <v>7.9596374404936245</v>
      </c>
      <c r="C784" s="9">
        <v>337</v>
      </c>
      <c r="D784" s="9">
        <v>6.8</v>
      </c>
      <c r="E784" s="9">
        <v>6.4</v>
      </c>
      <c r="F784" s="9">
        <v>384.81</v>
      </c>
      <c r="G784" s="9">
        <v>0</v>
      </c>
      <c r="H784" s="9">
        <v>0</v>
      </c>
      <c r="I784" s="9">
        <v>8.8000000000000007</v>
      </c>
      <c r="J784" s="9">
        <v>72</v>
      </c>
      <c r="K784" s="158">
        <v>0.53819444444444398</v>
      </c>
      <c r="L784" s="9"/>
      <c r="M784" s="9"/>
      <c r="N784" s="9"/>
      <c r="O784" s="9"/>
      <c r="P784" s="278" t="str">
        <f t="shared" si="28"/>
        <v/>
      </c>
      <c r="Q784" s="276" t="str">
        <f t="shared" si="27"/>
        <v/>
      </c>
      <c r="R784" s="9"/>
      <c r="S784" s="9"/>
      <c r="U784" s="367"/>
      <c r="AS784" s="9"/>
      <c r="AT784" s="9"/>
      <c r="AU784" s="426"/>
      <c r="AW784" s="9"/>
      <c r="AX784" s="470"/>
      <c r="AY784" s="467"/>
      <c r="BG784" s="373"/>
      <c r="BH784" s="373"/>
      <c r="BI784" s="9"/>
      <c r="BJ784" s="9"/>
      <c r="CJ784"/>
      <c r="CK784"/>
    </row>
    <row r="785" spans="1:89">
      <c r="A785" s="9">
        <v>1005</v>
      </c>
      <c r="B785" s="9">
        <v>7.8612455549219504</v>
      </c>
      <c r="C785" s="9">
        <v>0</v>
      </c>
      <c r="D785" s="9">
        <v>7.2</v>
      </c>
      <c r="E785" s="9">
        <v>6.8</v>
      </c>
      <c r="F785" s="9">
        <v>384.81</v>
      </c>
      <c r="G785" s="9">
        <v>0</v>
      </c>
      <c r="H785" s="9">
        <v>0</v>
      </c>
      <c r="I785" s="9">
        <v>8.8000000000000007</v>
      </c>
      <c r="J785" s="9">
        <v>72</v>
      </c>
      <c r="K785" s="158">
        <v>0.53888888888888897</v>
      </c>
      <c r="L785" s="9"/>
      <c r="M785" s="9"/>
      <c r="N785" s="9"/>
      <c r="O785" s="9"/>
      <c r="P785" s="278" t="str">
        <f t="shared" si="28"/>
        <v/>
      </c>
      <c r="Q785" s="276" t="str">
        <f t="shared" si="27"/>
        <v/>
      </c>
      <c r="R785" s="9"/>
      <c r="S785" s="9"/>
      <c r="U785" s="367"/>
      <c r="AS785" s="9"/>
      <c r="AT785" s="9"/>
      <c r="AU785" s="426"/>
      <c r="AW785" s="9"/>
      <c r="AX785" s="470"/>
      <c r="AY785" s="467"/>
      <c r="BG785" s="373"/>
      <c r="BH785" s="373"/>
      <c r="BI785" s="9"/>
      <c r="BJ785" s="9"/>
      <c r="CJ785"/>
      <c r="CK785"/>
    </row>
    <row r="786" spans="1:89">
      <c r="A786" s="9">
        <v>1005</v>
      </c>
      <c r="B786" s="9">
        <v>7.352137786530287</v>
      </c>
      <c r="C786" s="9">
        <v>337</v>
      </c>
      <c r="D786" s="9">
        <v>9.6</v>
      </c>
      <c r="E786" s="9">
        <v>11.6</v>
      </c>
      <c r="F786" s="9">
        <v>384.81</v>
      </c>
      <c r="G786" s="9">
        <v>0</v>
      </c>
      <c r="H786" s="9">
        <v>0</v>
      </c>
      <c r="I786" s="9">
        <v>8.8000000000000007</v>
      </c>
      <c r="J786" s="9">
        <v>72</v>
      </c>
      <c r="K786" s="158">
        <v>0.53958333333333297</v>
      </c>
      <c r="L786" s="9"/>
      <c r="M786" s="9"/>
      <c r="N786" s="9"/>
      <c r="O786" s="9"/>
      <c r="P786" s="278" t="str">
        <f t="shared" si="28"/>
        <v/>
      </c>
      <c r="Q786" s="276" t="str">
        <f t="shared" si="27"/>
        <v/>
      </c>
      <c r="R786" s="9"/>
      <c r="S786" s="9"/>
      <c r="U786" s="367"/>
      <c r="AS786" s="9"/>
      <c r="AT786" s="9"/>
      <c r="AU786" s="426"/>
      <c r="AW786" s="9"/>
      <c r="AX786" s="470"/>
      <c r="AY786" s="467"/>
      <c r="BG786" s="373"/>
      <c r="BH786" s="373"/>
      <c r="BI786" s="9"/>
      <c r="BJ786" s="9"/>
      <c r="CJ786"/>
      <c r="CK786"/>
    </row>
    <row r="787" spans="1:89">
      <c r="A787" s="9">
        <v>1005</v>
      </c>
      <c r="B787" s="9">
        <v>6.9666250664947036</v>
      </c>
      <c r="C787" s="9">
        <v>337</v>
      </c>
      <c r="D787" s="9">
        <v>10.4</v>
      </c>
      <c r="E787" s="9">
        <v>9.1999999999999993</v>
      </c>
      <c r="F787" s="9">
        <v>384.81</v>
      </c>
      <c r="G787" s="9">
        <v>0</v>
      </c>
      <c r="H787" s="9">
        <v>0</v>
      </c>
      <c r="I787" s="9">
        <v>8.6</v>
      </c>
      <c r="J787" s="9">
        <v>72</v>
      </c>
      <c r="K787" s="158">
        <v>0.54027777777777797</v>
      </c>
      <c r="L787" s="9"/>
      <c r="M787" s="9"/>
      <c r="N787" s="9"/>
      <c r="O787" s="9"/>
      <c r="P787" s="278" t="str">
        <f t="shared" si="28"/>
        <v/>
      </c>
      <c r="Q787" s="276" t="str">
        <f t="shared" si="27"/>
        <v/>
      </c>
      <c r="R787" s="9"/>
      <c r="S787" s="9"/>
      <c r="U787" s="367"/>
      <c r="AS787" s="9"/>
      <c r="AT787" s="9"/>
      <c r="AU787" s="426"/>
      <c r="AW787" s="9"/>
      <c r="AX787" s="470"/>
      <c r="AY787" s="467"/>
      <c r="BG787" s="373"/>
      <c r="BH787" s="373"/>
      <c r="BI787" s="9"/>
      <c r="BJ787" s="9"/>
      <c r="CJ787"/>
      <c r="CK787"/>
    </row>
    <row r="788" spans="1:89">
      <c r="A788" s="9">
        <v>1005</v>
      </c>
      <c r="B788" s="9">
        <v>7.3251493551133464</v>
      </c>
      <c r="C788" s="9">
        <v>0</v>
      </c>
      <c r="D788" s="9">
        <v>8</v>
      </c>
      <c r="E788" s="9">
        <v>7.2</v>
      </c>
      <c r="F788" s="9">
        <v>384.81</v>
      </c>
      <c r="G788" s="9">
        <v>0</v>
      </c>
      <c r="H788" s="9">
        <v>0</v>
      </c>
      <c r="I788" s="9">
        <v>8.5</v>
      </c>
      <c r="J788" s="9">
        <v>72</v>
      </c>
      <c r="K788" s="158">
        <v>0.54097222222222197</v>
      </c>
      <c r="L788" s="9"/>
      <c r="M788" s="9"/>
      <c r="N788" s="9"/>
      <c r="O788" s="9"/>
      <c r="P788" s="278" t="str">
        <f t="shared" si="28"/>
        <v/>
      </c>
      <c r="Q788" s="276" t="str">
        <f t="shared" si="27"/>
        <v/>
      </c>
      <c r="R788" s="9"/>
      <c r="S788" s="9"/>
      <c r="U788" s="367"/>
      <c r="AS788" s="9"/>
      <c r="AT788" s="9"/>
      <c r="AU788" s="426"/>
      <c r="AW788" s="9"/>
      <c r="AX788" s="470"/>
      <c r="AY788" s="467"/>
      <c r="BG788" s="373"/>
      <c r="BH788" s="373"/>
      <c r="BI788" s="9"/>
      <c r="BJ788" s="9"/>
      <c r="CJ788"/>
      <c r="CK788"/>
    </row>
    <row r="789" spans="1:89">
      <c r="A789" s="9">
        <v>1005</v>
      </c>
      <c r="B789" s="9">
        <v>6.5773109924260051</v>
      </c>
      <c r="C789" s="9">
        <v>0</v>
      </c>
      <c r="D789" s="9">
        <v>12</v>
      </c>
      <c r="E789" s="9">
        <v>8.8000000000000007</v>
      </c>
      <c r="F789" s="9">
        <v>384.81</v>
      </c>
      <c r="G789" s="9">
        <v>0</v>
      </c>
      <c r="H789" s="9">
        <v>0</v>
      </c>
      <c r="I789" s="9">
        <v>8.5</v>
      </c>
      <c r="J789" s="9">
        <v>72</v>
      </c>
      <c r="K789" s="158">
        <v>0.54166666666666696</v>
      </c>
      <c r="L789" s="9"/>
      <c r="M789" s="9"/>
      <c r="N789" s="9"/>
      <c r="O789" s="9"/>
      <c r="P789" s="278" t="str">
        <f t="shared" si="28"/>
        <v/>
      </c>
      <c r="Q789" s="276" t="str">
        <f t="shared" si="27"/>
        <v/>
      </c>
      <c r="R789" s="9"/>
      <c r="S789" s="9"/>
      <c r="U789" s="367"/>
      <c r="AS789" s="9"/>
      <c r="AT789" s="9"/>
      <c r="AU789" s="426"/>
      <c r="AW789" s="9"/>
      <c r="AX789" s="470"/>
      <c r="AY789" s="467"/>
      <c r="BG789" s="373"/>
      <c r="BH789" s="373"/>
      <c r="BI789" s="9"/>
      <c r="BJ789" s="9"/>
      <c r="CJ789"/>
      <c r="CK789"/>
    </row>
    <row r="790" spans="1:89">
      <c r="A790" s="9">
        <v>1005</v>
      </c>
      <c r="B790" s="9">
        <v>6.6561551440514357</v>
      </c>
      <c r="C790" s="9">
        <v>337</v>
      </c>
      <c r="D790" s="9">
        <v>10.8</v>
      </c>
      <c r="E790" s="9">
        <v>11.6</v>
      </c>
      <c r="F790" s="9">
        <v>384.81</v>
      </c>
      <c r="G790" s="9">
        <v>0</v>
      </c>
      <c r="H790" s="9">
        <v>0</v>
      </c>
      <c r="I790" s="9">
        <v>8.4</v>
      </c>
      <c r="J790" s="9">
        <v>72</v>
      </c>
      <c r="K790" s="158">
        <v>0.54236111111111096</v>
      </c>
      <c r="L790" s="9"/>
      <c r="M790" s="9"/>
      <c r="N790" s="9"/>
      <c r="O790" s="9"/>
      <c r="P790" s="278" t="str">
        <f t="shared" si="28"/>
        <v/>
      </c>
      <c r="Q790" s="276" t="str">
        <f t="shared" si="27"/>
        <v/>
      </c>
      <c r="R790" s="9"/>
      <c r="S790" s="9"/>
      <c r="U790" s="367"/>
      <c r="AS790" s="9"/>
      <c r="AT790" s="9"/>
      <c r="AU790" s="426"/>
      <c r="AW790" s="9"/>
      <c r="AX790" s="470"/>
      <c r="AY790" s="467"/>
      <c r="BG790" s="373"/>
      <c r="BH790" s="373"/>
      <c r="BI790" s="9"/>
      <c r="BJ790" s="9"/>
      <c r="CJ790"/>
      <c r="CK790"/>
    </row>
    <row r="791" spans="1:89">
      <c r="A791" s="9">
        <v>1005</v>
      </c>
      <c r="B791" s="9">
        <v>7.3794768759034657</v>
      </c>
      <c r="C791" s="9">
        <v>315</v>
      </c>
      <c r="D791" s="9">
        <v>6.8</v>
      </c>
      <c r="E791" s="9">
        <v>6.8</v>
      </c>
      <c r="F791" s="9">
        <v>384.81</v>
      </c>
      <c r="G791" s="9">
        <v>0</v>
      </c>
      <c r="H791" s="9">
        <v>0</v>
      </c>
      <c r="I791" s="9">
        <v>8.3000000000000007</v>
      </c>
      <c r="J791" s="9">
        <v>72</v>
      </c>
      <c r="K791" s="158">
        <v>0.54305555555555596</v>
      </c>
      <c r="L791" s="9"/>
      <c r="M791" s="9"/>
      <c r="N791" s="9"/>
      <c r="O791" s="9"/>
      <c r="P791" s="278" t="str">
        <f t="shared" si="28"/>
        <v/>
      </c>
      <c r="Q791" s="276" t="str">
        <f t="shared" si="27"/>
        <v/>
      </c>
      <c r="R791" s="9"/>
      <c r="S791" s="9"/>
      <c r="U791" s="367"/>
      <c r="AS791" s="9"/>
      <c r="AT791" s="9"/>
      <c r="AU791" s="426"/>
      <c r="AW791" s="9"/>
      <c r="AX791" s="470"/>
      <c r="AY791" s="467"/>
      <c r="BG791" s="373"/>
      <c r="BH791" s="373"/>
      <c r="BI791" s="9"/>
      <c r="BJ791" s="9"/>
      <c r="CJ791"/>
      <c r="CK791"/>
    </row>
    <row r="792" spans="1:89">
      <c r="A792" s="9">
        <v>1005</v>
      </c>
      <c r="B792" s="9">
        <v>7.2634447629854311</v>
      </c>
      <c r="C792" s="9">
        <v>315</v>
      </c>
      <c r="D792" s="9">
        <v>6.8</v>
      </c>
      <c r="E792" s="9">
        <v>5.6</v>
      </c>
      <c r="F792" s="9">
        <v>384.81</v>
      </c>
      <c r="G792" s="9">
        <v>0</v>
      </c>
      <c r="H792" s="9">
        <v>0</v>
      </c>
      <c r="I792" s="9">
        <v>8.1999999999999993</v>
      </c>
      <c r="J792" s="9">
        <v>72</v>
      </c>
      <c r="K792" s="158">
        <v>0.54374999999999996</v>
      </c>
      <c r="L792" s="9"/>
      <c r="M792" s="9"/>
      <c r="N792" s="9"/>
      <c r="O792" s="9"/>
      <c r="P792" s="278" t="str">
        <f t="shared" si="28"/>
        <v/>
      </c>
      <c r="Q792" s="276" t="str">
        <f t="shared" si="27"/>
        <v/>
      </c>
      <c r="R792" s="9"/>
      <c r="S792" s="9"/>
      <c r="U792" s="367"/>
      <c r="AS792" s="9"/>
      <c r="AT792" s="9"/>
      <c r="AU792" s="426"/>
      <c r="AW792" s="9"/>
      <c r="AX792" s="470"/>
      <c r="AY792" s="467"/>
      <c r="BG792" s="373"/>
      <c r="BH792" s="373"/>
      <c r="BI792" s="9"/>
      <c r="BJ792" s="9"/>
      <c r="CJ792"/>
      <c r="CK792"/>
    </row>
    <row r="793" spans="1:89">
      <c r="A793" s="9">
        <v>1005</v>
      </c>
      <c r="B793" s="9">
        <v>5.8561822103524079</v>
      </c>
      <c r="C793" s="9">
        <v>315</v>
      </c>
      <c r="D793" s="9">
        <v>14.4</v>
      </c>
      <c r="E793" s="9">
        <v>10.4</v>
      </c>
      <c r="F793" s="9">
        <v>384.81</v>
      </c>
      <c r="G793" s="9">
        <v>0</v>
      </c>
      <c r="H793" s="9">
        <v>0</v>
      </c>
      <c r="I793" s="9">
        <v>8.1999999999999993</v>
      </c>
      <c r="J793" s="9">
        <v>72</v>
      </c>
      <c r="K793" s="158">
        <v>0.54444444444444495</v>
      </c>
      <c r="L793" s="9"/>
      <c r="M793" s="9"/>
      <c r="N793" s="9"/>
      <c r="O793" s="9"/>
      <c r="P793" s="278" t="str">
        <f t="shared" si="28"/>
        <v/>
      </c>
      <c r="Q793" s="276" t="str">
        <f t="shared" si="27"/>
        <v/>
      </c>
      <c r="R793" s="9"/>
      <c r="S793" s="9"/>
      <c r="U793" s="367"/>
      <c r="AS793" s="9"/>
      <c r="AT793" s="9"/>
      <c r="AU793" s="426"/>
      <c r="AW793" s="9"/>
      <c r="AX793" s="470"/>
      <c r="AY793" s="467"/>
      <c r="BG793" s="373"/>
      <c r="BH793" s="373"/>
      <c r="BI793" s="9"/>
      <c r="BJ793" s="9"/>
      <c r="CJ793"/>
      <c r="CK793"/>
    </row>
    <row r="794" spans="1:89">
      <c r="A794" s="9">
        <v>1005</v>
      </c>
      <c r="B794" s="9">
        <v>6.1502807974423384</v>
      </c>
      <c r="C794" s="9">
        <v>292</v>
      </c>
      <c r="D794" s="9">
        <v>12.4</v>
      </c>
      <c r="E794" s="9">
        <v>9.6</v>
      </c>
      <c r="F794" s="9">
        <v>384.81</v>
      </c>
      <c r="G794" s="9">
        <v>0</v>
      </c>
      <c r="H794" s="9">
        <v>0</v>
      </c>
      <c r="I794" s="9">
        <v>8.1999999999999993</v>
      </c>
      <c r="J794" s="9">
        <v>72</v>
      </c>
      <c r="K794" s="158">
        <v>0.54513888888888895</v>
      </c>
      <c r="L794" s="9"/>
      <c r="M794" s="9"/>
      <c r="N794" s="9"/>
      <c r="O794" s="9"/>
      <c r="P794" s="278" t="str">
        <f t="shared" si="28"/>
        <v/>
      </c>
      <c r="Q794" s="276" t="str">
        <f t="shared" si="27"/>
        <v/>
      </c>
      <c r="R794" s="9"/>
      <c r="S794" s="9"/>
      <c r="U794" s="367"/>
      <c r="AS794" s="9"/>
      <c r="AT794" s="9"/>
      <c r="AU794" s="426"/>
      <c r="AW794" s="9"/>
      <c r="AX794" s="470"/>
      <c r="AY794" s="467"/>
      <c r="BG794" s="373"/>
      <c r="BH794" s="373"/>
      <c r="BI794" s="9"/>
      <c r="BJ794" s="9"/>
      <c r="CJ794"/>
      <c r="CK794"/>
    </row>
    <row r="795" spans="1:89">
      <c r="A795" s="9">
        <v>1005</v>
      </c>
      <c r="B795" s="9">
        <v>6.9483458931588515</v>
      </c>
      <c r="C795" s="9">
        <v>337</v>
      </c>
      <c r="D795" s="9">
        <v>7.6</v>
      </c>
      <c r="E795" s="9">
        <v>7.6</v>
      </c>
      <c r="F795" s="9">
        <v>384.81</v>
      </c>
      <c r="G795" s="9">
        <v>0</v>
      </c>
      <c r="H795" s="9">
        <v>0</v>
      </c>
      <c r="I795" s="9">
        <v>8.1</v>
      </c>
      <c r="J795" s="9">
        <v>72</v>
      </c>
      <c r="K795" s="158">
        <v>0.54583333333333295</v>
      </c>
      <c r="L795" s="9"/>
      <c r="M795" s="9"/>
      <c r="N795" s="9"/>
      <c r="O795" s="9"/>
      <c r="P795" s="278" t="str">
        <f t="shared" si="28"/>
        <v/>
      </c>
      <c r="Q795" s="276" t="str">
        <f t="shared" si="27"/>
        <v/>
      </c>
      <c r="R795" s="9"/>
      <c r="S795" s="9"/>
      <c r="U795" s="367"/>
      <c r="AS795" s="9"/>
      <c r="AT795" s="9"/>
      <c r="AU795" s="426"/>
      <c r="AW795" s="9"/>
      <c r="AX795" s="470"/>
      <c r="AY795" s="467"/>
      <c r="BG795" s="373"/>
      <c r="BH795" s="373"/>
      <c r="BI795" s="9"/>
      <c r="BJ795" s="9"/>
      <c r="CJ795"/>
      <c r="CK795"/>
    </row>
    <row r="796" spans="1:89">
      <c r="A796" s="9">
        <v>1005</v>
      </c>
      <c r="B796" s="9">
        <v>6.5980248022133647</v>
      </c>
      <c r="C796" s="9">
        <v>315</v>
      </c>
      <c r="D796" s="9">
        <v>9.1999999999999993</v>
      </c>
      <c r="E796" s="9">
        <v>8</v>
      </c>
      <c r="F796" s="9">
        <v>384.81</v>
      </c>
      <c r="G796" s="9">
        <v>0</v>
      </c>
      <c r="H796" s="9">
        <v>0</v>
      </c>
      <c r="I796" s="9">
        <v>8.1</v>
      </c>
      <c r="J796" s="9">
        <v>72</v>
      </c>
      <c r="K796" s="158">
        <v>0.54652777777777795</v>
      </c>
      <c r="L796" s="9"/>
      <c r="M796" s="9"/>
      <c r="N796" s="9"/>
      <c r="O796" s="9"/>
      <c r="P796" s="278" t="str">
        <f t="shared" si="28"/>
        <v/>
      </c>
      <c r="Q796" s="276" t="str">
        <f t="shared" si="27"/>
        <v/>
      </c>
      <c r="R796" s="9"/>
      <c r="S796" s="9"/>
      <c r="U796" s="367"/>
      <c r="AS796" s="9"/>
      <c r="AT796" s="9"/>
      <c r="AU796" s="426"/>
      <c r="AW796" s="9"/>
      <c r="AX796" s="470"/>
      <c r="AY796" s="467"/>
      <c r="BG796" s="373"/>
      <c r="BH796" s="373"/>
      <c r="BI796" s="9"/>
      <c r="BJ796" s="9"/>
      <c r="CJ796"/>
      <c r="CK796"/>
    </row>
    <row r="797" spans="1:89">
      <c r="A797" s="9">
        <v>1005</v>
      </c>
      <c r="B797" s="9">
        <v>7.4821922168552035</v>
      </c>
      <c r="C797" s="9">
        <v>292</v>
      </c>
      <c r="D797" s="9">
        <v>6</v>
      </c>
      <c r="E797" s="9">
        <v>6.8</v>
      </c>
      <c r="F797" s="9">
        <v>384.81</v>
      </c>
      <c r="G797" s="9">
        <v>0</v>
      </c>
      <c r="H797" s="9">
        <v>0</v>
      </c>
      <c r="I797" s="9">
        <v>8.1999999999999993</v>
      </c>
      <c r="J797" s="9">
        <v>72</v>
      </c>
      <c r="K797" s="158">
        <v>0.54722222222222205</v>
      </c>
      <c r="L797" s="9"/>
      <c r="M797" s="9"/>
      <c r="N797" s="9"/>
      <c r="O797" s="9"/>
      <c r="P797" s="278" t="str">
        <f t="shared" si="28"/>
        <v/>
      </c>
      <c r="Q797" s="276" t="str">
        <f t="shared" si="27"/>
        <v/>
      </c>
      <c r="R797" s="9"/>
      <c r="S797" s="9"/>
      <c r="U797" s="367"/>
      <c r="AS797" s="9"/>
      <c r="AT797" s="9"/>
      <c r="AU797" s="426"/>
      <c r="AW797" s="9"/>
      <c r="AX797" s="470"/>
      <c r="AY797" s="467"/>
      <c r="BG797" s="373"/>
      <c r="BH797" s="373"/>
      <c r="BI797" s="9"/>
      <c r="BJ797" s="9"/>
      <c r="CJ797"/>
      <c r="CK797"/>
    </row>
    <row r="798" spans="1:89">
      <c r="A798" s="9">
        <v>1005</v>
      </c>
      <c r="B798" s="9">
        <v>7.2634447629854311</v>
      </c>
      <c r="C798" s="9">
        <v>292</v>
      </c>
      <c r="D798" s="9">
        <v>6.8</v>
      </c>
      <c r="E798" s="9">
        <v>6</v>
      </c>
      <c r="F798" s="9">
        <v>384.81</v>
      </c>
      <c r="G798" s="9">
        <v>0</v>
      </c>
      <c r="H798" s="9">
        <v>0</v>
      </c>
      <c r="I798" s="9">
        <v>8.1999999999999993</v>
      </c>
      <c r="J798" s="9">
        <v>72</v>
      </c>
      <c r="K798" s="158">
        <v>0.54791666666666705</v>
      </c>
      <c r="L798" s="9"/>
      <c r="M798" s="9"/>
      <c r="N798" s="9"/>
      <c r="O798" s="9"/>
      <c r="P798" s="278" t="str">
        <f t="shared" si="28"/>
        <v/>
      </c>
      <c r="Q798" s="276" t="str">
        <f t="shared" si="27"/>
        <v/>
      </c>
      <c r="R798" s="9"/>
      <c r="S798" s="9"/>
      <c r="U798" s="367"/>
      <c r="AS798" s="9"/>
      <c r="AT798" s="9"/>
      <c r="AU798" s="426"/>
      <c r="AW798" s="9"/>
      <c r="AX798" s="470"/>
      <c r="AY798" s="467"/>
      <c r="BG798" s="373"/>
      <c r="BH798" s="373"/>
      <c r="BI798" s="9"/>
      <c r="BJ798" s="9"/>
      <c r="CJ798"/>
      <c r="CK798"/>
    </row>
    <row r="799" spans="1:89">
      <c r="A799" s="9">
        <v>1005</v>
      </c>
      <c r="B799" s="9">
        <v>7.0902461823717609</v>
      </c>
      <c r="C799" s="9">
        <v>337</v>
      </c>
      <c r="D799" s="9">
        <v>8</v>
      </c>
      <c r="E799" s="9">
        <v>8.4</v>
      </c>
      <c r="F799" s="9">
        <v>384.81</v>
      </c>
      <c r="G799" s="9">
        <v>0</v>
      </c>
      <c r="H799" s="9">
        <v>0</v>
      </c>
      <c r="I799" s="9">
        <v>8.3000000000000007</v>
      </c>
      <c r="J799" s="9">
        <v>72</v>
      </c>
      <c r="K799" s="158">
        <v>0.54861111111111105</v>
      </c>
      <c r="L799" s="9"/>
      <c r="M799" s="9"/>
      <c r="N799" s="9"/>
      <c r="O799" s="9"/>
      <c r="P799" s="278" t="str">
        <f t="shared" si="28"/>
        <v/>
      </c>
      <c r="Q799" s="276" t="str">
        <f t="shared" si="27"/>
        <v/>
      </c>
      <c r="R799" s="9"/>
      <c r="S799" s="9"/>
      <c r="U799" s="367"/>
      <c r="AS799" s="9"/>
      <c r="AT799" s="9"/>
      <c r="AU799" s="426"/>
      <c r="AW799" s="9"/>
      <c r="AX799" s="470"/>
      <c r="AY799" s="467"/>
      <c r="BG799" s="373"/>
      <c r="BH799" s="373"/>
      <c r="BI799" s="9"/>
      <c r="BJ799" s="9"/>
      <c r="CJ799"/>
      <c r="CK799"/>
    </row>
    <row r="800" spans="1:89">
      <c r="A800" s="9">
        <v>1005</v>
      </c>
      <c r="B800" s="9">
        <v>6.7566949147634165</v>
      </c>
      <c r="C800" s="9">
        <v>337</v>
      </c>
      <c r="D800" s="9">
        <v>9.6</v>
      </c>
      <c r="E800" s="9">
        <v>8.8000000000000007</v>
      </c>
      <c r="F800" s="9">
        <v>384.81</v>
      </c>
      <c r="G800" s="9">
        <v>0</v>
      </c>
      <c r="H800" s="9">
        <v>0</v>
      </c>
      <c r="I800" s="9">
        <v>8.3000000000000007</v>
      </c>
      <c r="J800" s="9">
        <v>72</v>
      </c>
      <c r="K800" s="158">
        <v>0.54930555555555605</v>
      </c>
      <c r="L800" s="9"/>
      <c r="M800" s="9"/>
      <c r="N800" s="9"/>
      <c r="O800" s="9"/>
      <c r="P800" s="278" t="str">
        <f t="shared" si="28"/>
        <v/>
      </c>
      <c r="Q800" s="276" t="str">
        <f t="shared" si="27"/>
        <v/>
      </c>
      <c r="R800" s="9"/>
      <c r="S800" s="9"/>
      <c r="U800" s="367"/>
      <c r="AS800" s="9"/>
      <c r="AT800" s="9"/>
      <c r="AU800" s="426"/>
      <c r="AW800" s="9"/>
      <c r="AX800" s="470"/>
      <c r="AY800" s="467"/>
      <c r="BG800" s="373"/>
      <c r="BH800" s="373"/>
      <c r="BI800" s="9"/>
      <c r="BJ800" s="9"/>
      <c r="CJ800"/>
      <c r="CK800"/>
    </row>
    <row r="801" spans="1:89">
      <c r="A801" s="9">
        <v>1005</v>
      </c>
      <c r="B801" s="9">
        <v>7.1823450683195791</v>
      </c>
      <c r="C801" s="9">
        <v>292</v>
      </c>
      <c r="D801" s="9">
        <v>7.6</v>
      </c>
      <c r="E801" s="9">
        <v>7.6</v>
      </c>
      <c r="F801" s="9">
        <v>384.81</v>
      </c>
      <c r="G801" s="9">
        <v>0</v>
      </c>
      <c r="H801" s="9">
        <v>0</v>
      </c>
      <c r="I801" s="9">
        <v>8.3000000000000007</v>
      </c>
      <c r="J801" s="9">
        <v>72</v>
      </c>
      <c r="K801" s="158">
        <v>0.55000000000000004</v>
      </c>
      <c r="L801" s="9"/>
      <c r="M801" s="9"/>
      <c r="N801" s="9"/>
      <c r="O801" s="9"/>
      <c r="P801" s="278" t="str">
        <f t="shared" si="28"/>
        <v/>
      </c>
      <c r="Q801" s="276" t="str">
        <f t="shared" si="27"/>
        <v/>
      </c>
      <c r="R801" s="9"/>
      <c r="S801" s="9"/>
      <c r="U801" s="367"/>
      <c r="AS801" s="9"/>
      <c r="AT801" s="9"/>
      <c r="AU801" s="426"/>
      <c r="AW801" s="9"/>
      <c r="AX801" s="470"/>
      <c r="AY801" s="467"/>
      <c r="BG801" s="373"/>
      <c r="BH801" s="373"/>
      <c r="BI801" s="9"/>
      <c r="BJ801" s="9"/>
      <c r="CJ801"/>
      <c r="CK801"/>
    </row>
    <row r="802" spans="1:89">
      <c r="A802" s="9">
        <v>1005</v>
      </c>
      <c r="B802" s="9">
        <v>7.27860983662727</v>
      </c>
      <c r="C802" s="9">
        <v>337</v>
      </c>
      <c r="D802" s="9">
        <v>7.2</v>
      </c>
      <c r="E802" s="9">
        <v>7.6</v>
      </c>
      <c r="F802" s="9">
        <v>384.81</v>
      </c>
      <c r="G802" s="9">
        <v>0</v>
      </c>
      <c r="H802" s="9">
        <v>0</v>
      </c>
      <c r="I802" s="9">
        <v>8.3000000000000007</v>
      </c>
      <c r="J802" s="9">
        <v>72</v>
      </c>
      <c r="K802" s="158">
        <v>0.55069444444444404</v>
      </c>
      <c r="L802" s="9"/>
      <c r="M802" s="9"/>
      <c r="N802" s="9"/>
      <c r="O802" s="9"/>
      <c r="P802" s="278" t="str">
        <f t="shared" si="28"/>
        <v/>
      </c>
      <c r="Q802" s="276" t="str">
        <f t="shared" si="27"/>
        <v/>
      </c>
      <c r="R802" s="9"/>
      <c r="S802" s="9"/>
      <c r="U802" s="367"/>
      <c r="AS802" s="9"/>
      <c r="AT802" s="9"/>
      <c r="AU802" s="426"/>
      <c r="AW802" s="9"/>
      <c r="AX802" s="470"/>
      <c r="AY802" s="467"/>
      <c r="BG802" s="373"/>
      <c r="BH802" s="373"/>
      <c r="BI802" s="9"/>
      <c r="BJ802" s="9"/>
      <c r="CJ802"/>
      <c r="CK802"/>
    </row>
    <row r="803" spans="1:89">
      <c r="A803" s="9">
        <v>1004</v>
      </c>
      <c r="B803" s="9">
        <v>7.4955089888214967</v>
      </c>
      <c r="C803" s="9">
        <v>292</v>
      </c>
      <c r="D803" s="9">
        <v>6.8</v>
      </c>
      <c r="E803" s="9">
        <v>7.2</v>
      </c>
      <c r="F803" s="9">
        <v>384.81</v>
      </c>
      <c r="G803" s="9">
        <v>0</v>
      </c>
      <c r="H803" s="9">
        <v>0</v>
      </c>
      <c r="I803" s="9">
        <v>8.4</v>
      </c>
      <c r="J803" s="9">
        <v>71</v>
      </c>
      <c r="K803" s="158">
        <v>0.55138888888888904</v>
      </c>
      <c r="L803" s="9"/>
      <c r="M803" s="9"/>
      <c r="N803" s="9"/>
      <c r="O803" s="9"/>
      <c r="P803" s="278" t="str">
        <f t="shared" si="28"/>
        <v/>
      </c>
      <c r="Q803" s="276" t="str">
        <f t="shared" si="27"/>
        <v/>
      </c>
      <c r="R803" s="9"/>
      <c r="S803" s="9"/>
      <c r="U803" s="367"/>
      <c r="AS803" s="9"/>
      <c r="AT803" s="9"/>
      <c r="AU803" s="426"/>
      <c r="AW803" s="9"/>
      <c r="AX803" s="470"/>
      <c r="AY803" s="467"/>
      <c r="BG803" s="373"/>
      <c r="BH803" s="373"/>
      <c r="BI803" s="9"/>
      <c r="BJ803" s="9"/>
      <c r="CJ803"/>
      <c r="CK803"/>
    </row>
    <row r="804" spans="1:89">
      <c r="A804" s="9">
        <v>1004</v>
      </c>
      <c r="B804" s="9">
        <v>7.8296791640662331</v>
      </c>
      <c r="C804" s="9">
        <v>292</v>
      </c>
      <c r="D804" s="9">
        <v>5.6</v>
      </c>
      <c r="E804" s="9">
        <v>6</v>
      </c>
      <c r="F804" s="9">
        <v>384.81</v>
      </c>
      <c r="G804" s="9">
        <v>0</v>
      </c>
      <c r="H804" s="9">
        <v>0</v>
      </c>
      <c r="I804" s="9">
        <v>8.4</v>
      </c>
      <c r="J804" s="9">
        <v>71</v>
      </c>
      <c r="K804" s="158">
        <v>0.55208333333333304</v>
      </c>
      <c r="L804" s="9"/>
      <c r="M804" s="9"/>
      <c r="N804" s="9"/>
      <c r="O804" s="9"/>
      <c r="P804" s="278" t="str">
        <f t="shared" si="28"/>
        <v/>
      </c>
      <c r="Q804" s="276" t="str">
        <f t="shared" si="27"/>
        <v/>
      </c>
      <c r="R804" s="9"/>
      <c r="S804" s="9"/>
      <c r="U804" s="367"/>
      <c r="AS804" s="9"/>
      <c r="AT804" s="9"/>
      <c r="AU804" s="426"/>
      <c r="AW804" s="9"/>
      <c r="AX804" s="470"/>
      <c r="AY804" s="467"/>
      <c r="BG804" s="373"/>
      <c r="BH804" s="373"/>
      <c r="BI804" s="9"/>
      <c r="BJ804" s="9"/>
      <c r="CJ804"/>
      <c r="CK804"/>
    </row>
    <row r="805" spans="1:89">
      <c r="A805" s="9">
        <v>1004</v>
      </c>
      <c r="B805" s="9">
        <v>7.8319933765700824</v>
      </c>
      <c r="C805" s="9">
        <v>315</v>
      </c>
      <c r="D805" s="9">
        <v>6.4</v>
      </c>
      <c r="E805" s="9">
        <v>6.4</v>
      </c>
      <c r="F805" s="9">
        <v>384.81</v>
      </c>
      <c r="G805" s="9">
        <v>0</v>
      </c>
      <c r="H805" s="9">
        <v>0</v>
      </c>
      <c r="I805" s="9">
        <v>8.6</v>
      </c>
      <c r="J805" s="9">
        <v>72</v>
      </c>
      <c r="K805" s="158">
        <v>0.55277777777777803</v>
      </c>
      <c r="L805" s="9"/>
      <c r="M805" s="9"/>
      <c r="N805" s="9"/>
      <c r="O805" s="9"/>
      <c r="P805" s="278" t="str">
        <f t="shared" si="28"/>
        <v/>
      </c>
      <c r="Q805" s="276" t="str">
        <f t="shared" si="27"/>
        <v/>
      </c>
      <c r="R805" s="9"/>
      <c r="S805" s="9"/>
      <c r="U805" s="367"/>
      <c r="AS805" s="9"/>
      <c r="AT805" s="9"/>
      <c r="AU805" s="426"/>
      <c r="AW805" s="9"/>
      <c r="AX805" s="470"/>
      <c r="AY805" s="467"/>
      <c r="BG805" s="373"/>
      <c r="BH805" s="373"/>
      <c r="BI805" s="9"/>
      <c r="BJ805" s="9"/>
      <c r="CJ805"/>
      <c r="CK805"/>
    </row>
    <row r="806" spans="1:89">
      <c r="A806" s="9">
        <v>1004</v>
      </c>
      <c r="B806" s="9">
        <v>7.5333438310606642</v>
      </c>
      <c r="C806" s="9">
        <v>292</v>
      </c>
      <c r="D806" s="9">
        <v>7.6</v>
      </c>
      <c r="E806" s="9">
        <v>7.6</v>
      </c>
      <c r="F806" s="9">
        <v>384.81</v>
      </c>
      <c r="G806" s="9">
        <v>0</v>
      </c>
      <c r="H806" s="9">
        <v>0</v>
      </c>
      <c r="I806" s="9">
        <v>8.6</v>
      </c>
      <c r="J806" s="9">
        <v>71</v>
      </c>
      <c r="K806" s="158">
        <v>0.55347222222222203</v>
      </c>
      <c r="L806" s="9"/>
      <c r="M806" s="9"/>
      <c r="N806" s="9"/>
      <c r="O806" s="9"/>
      <c r="P806" s="278" t="str">
        <f t="shared" si="28"/>
        <v/>
      </c>
      <c r="Q806" s="276" t="str">
        <f t="shared" si="27"/>
        <v/>
      </c>
      <c r="R806" s="9"/>
      <c r="S806" s="9"/>
      <c r="U806" s="367"/>
      <c r="AS806" s="9"/>
      <c r="AT806" s="9"/>
      <c r="AU806" s="426"/>
      <c r="AW806" s="9"/>
      <c r="AX806" s="470"/>
      <c r="AY806" s="467"/>
      <c r="BG806" s="373"/>
      <c r="BH806" s="373"/>
      <c r="BI806" s="9"/>
      <c r="BJ806" s="9"/>
      <c r="CJ806"/>
      <c r="CK806"/>
    </row>
    <row r="807" spans="1:89">
      <c r="A807" s="9">
        <v>1004</v>
      </c>
      <c r="B807" s="9">
        <v>7.8436053275755935</v>
      </c>
      <c r="C807" s="9">
        <v>292</v>
      </c>
      <c r="D807" s="9">
        <v>6.8</v>
      </c>
      <c r="E807" s="9">
        <v>6</v>
      </c>
      <c r="F807" s="9">
        <v>384.81</v>
      </c>
      <c r="G807" s="9">
        <v>0</v>
      </c>
      <c r="H807" s="9">
        <v>0</v>
      </c>
      <c r="I807" s="9">
        <v>8.6999999999999993</v>
      </c>
      <c r="J807" s="9">
        <v>71</v>
      </c>
      <c r="K807" s="158">
        <v>0.55416666666666703</v>
      </c>
      <c r="L807" s="9"/>
      <c r="M807" s="9"/>
      <c r="N807" s="9"/>
      <c r="O807" s="9"/>
      <c r="P807" s="278" t="str">
        <f t="shared" si="28"/>
        <v/>
      </c>
      <c r="Q807" s="276" t="str">
        <f t="shared" si="27"/>
        <v/>
      </c>
      <c r="R807" s="9"/>
      <c r="S807" s="9"/>
      <c r="U807" s="367"/>
      <c r="AS807" s="9"/>
      <c r="AT807" s="9"/>
      <c r="AU807" s="426"/>
      <c r="AW807" s="9"/>
      <c r="AX807" s="470"/>
      <c r="AY807" s="467"/>
      <c r="BG807" s="373"/>
      <c r="BH807" s="373"/>
      <c r="BI807" s="9"/>
      <c r="BJ807" s="9"/>
      <c r="CJ807"/>
      <c r="CK807"/>
    </row>
    <row r="808" spans="1:89">
      <c r="A808" s="9">
        <v>1004</v>
      </c>
      <c r="B808" s="9">
        <v>7.7447184112630154</v>
      </c>
      <c r="C808" s="9">
        <v>22</v>
      </c>
      <c r="D808" s="9">
        <v>7.2</v>
      </c>
      <c r="E808" s="9">
        <v>6.4</v>
      </c>
      <c r="F808" s="9">
        <v>384.81</v>
      </c>
      <c r="G808" s="9">
        <v>0</v>
      </c>
      <c r="H808" s="9">
        <v>0</v>
      </c>
      <c r="I808" s="9">
        <v>8.6999999999999993</v>
      </c>
      <c r="J808" s="9">
        <v>71</v>
      </c>
      <c r="K808" s="158">
        <v>0.55486111111111103</v>
      </c>
      <c r="L808" s="9"/>
      <c r="M808" s="9"/>
      <c r="N808" s="9"/>
      <c r="O808" s="9"/>
      <c r="P808" s="278" t="str">
        <f t="shared" si="28"/>
        <v/>
      </c>
      <c r="Q808" s="276" t="str">
        <f t="shared" si="27"/>
        <v/>
      </c>
      <c r="R808" s="9"/>
      <c r="S808" s="9"/>
      <c r="U808" s="367"/>
      <c r="AS808" s="9"/>
      <c r="AT808" s="9"/>
      <c r="AU808" s="426"/>
      <c r="AW808" s="9"/>
      <c r="AX808" s="470"/>
      <c r="AY808" s="467"/>
      <c r="BG808" s="373"/>
      <c r="BH808" s="373"/>
      <c r="BI808" s="9"/>
      <c r="BJ808" s="9"/>
      <c r="CJ808"/>
      <c r="CK808"/>
    </row>
    <row r="809" spans="1:89">
      <c r="A809" s="9">
        <v>1004</v>
      </c>
      <c r="B809" s="9">
        <v>8.1719749987796675</v>
      </c>
      <c r="C809" s="9">
        <v>337</v>
      </c>
      <c r="D809" s="9">
        <v>6</v>
      </c>
      <c r="E809" s="9">
        <v>6.8</v>
      </c>
      <c r="F809" s="9">
        <v>384.81</v>
      </c>
      <c r="G809" s="9">
        <v>0</v>
      </c>
      <c r="H809" s="9">
        <v>0</v>
      </c>
      <c r="I809" s="9">
        <v>8.8000000000000007</v>
      </c>
      <c r="J809" s="9">
        <v>71</v>
      </c>
      <c r="K809" s="158">
        <v>0.55555555555555602</v>
      </c>
      <c r="L809" s="9"/>
      <c r="M809" s="9"/>
      <c r="N809" s="9"/>
      <c r="O809" s="9"/>
      <c r="P809" s="278" t="str">
        <f t="shared" si="28"/>
        <v/>
      </c>
      <c r="Q809" s="276" t="str">
        <f t="shared" si="27"/>
        <v/>
      </c>
      <c r="R809" s="9"/>
      <c r="S809" s="9"/>
      <c r="U809" s="367"/>
      <c r="AS809" s="9"/>
      <c r="AT809" s="9"/>
      <c r="AU809" s="426"/>
      <c r="AW809" s="9"/>
      <c r="AX809" s="470"/>
      <c r="AY809" s="467"/>
      <c r="BG809" s="373"/>
      <c r="BH809" s="373"/>
      <c r="BI809" s="9"/>
      <c r="BJ809" s="9"/>
      <c r="CJ809"/>
      <c r="CK809"/>
    </row>
    <row r="810" spans="1:89">
      <c r="A810" s="9">
        <v>1004</v>
      </c>
      <c r="B810" s="9">
        <v>8.1785293356481095</v>
      </c>
      <c r="C810" s="9">
        <v>337</v>
      </c>
      <c r="D810" s="9">
        <v>6.4</v>
      </c>
      <c r="E810" s="9">
        <v>6</v>
      </c>
      <c r="F810" s="9">
        <v>384.81</v>
      </c>
      <c r="G810" s="9">
        <v>0</v>
      </c>
      <c r="H810" s="9">
        <v>0</v>
      </c>
      <c r="I810" s="9">
        <v>8.9</v>
      </c>
      <c r="J810" s="9">
        <v>71</v>
      </c>
      <c r="K810" s="158">
        <v>0.55625000000000002</v>
      </c>
      <c r="L810" s="9"/>
      <c r="M810" s="9"/>
      <c r="N810" s="9"/>
      <c r="O810" s="9"/>
      <c r="P810" s="278" t="str">
        <f t="shared" si="28"/>
        <v/>
      </c>
      <c r="Q810" s="276" t="str">
        <f t="shared" si="27"/>
        <v/>
      </c>
      <c r="R810" s="9"/>
      <c r="S810" s="9"/>
      <c r="U810" s="367"/>
      <c r="AS810" s="9"/>
      <c r="AT810" s="9"/>
      <c r="AU810" s="426"/>
      <c r="AW810" s="9"/>
      <c r="AX810" s="470"/>
      <c r="AY810" s="467"/>
      <c r="BG810" s="373"/>
      <c r="BH810" s="373"/>
      <c r="BI810" s="9"/>
      <c r="BJ810" s="9"/>
      <c r="CJ810"/>
      <c r="CK810"/>
    </row>
    <row r="811" spans="1:89">
      <c r="A811" s="9">
        <v>1004</v>
      </c>
      <c r="B811" s="9">
        <v>7.7949557005965193</v>
      </c>
      <c r="C811" s="9">
        <v>315</v>
      </c>
      <c r="D811" s="9">
        <v>8</v>
      </c>
      <c r="E811" s="9">
        <v>8.4</v>
      </c>
      <c r="F811" s="9">
        <v>384.81</v>
      </c>
      <c r="G811" s="9">
        <v>0</v>
      </c>
      <c r="H811" s="9">
        <v>0</v>
      </c>
      <c r="I811" s="9">
        <v>8.9</v>
      </c>
      <c r="J811" s="9">
        <v>71</v>
      </c>
      <c r="K811" s="158">
        <v>0.55694444444444402</v>
      </c>
      <c r="L811" s="9"/>
      <c r="M811" s="9"/>
      <c r="N811" s="9"/>
      <c r="O811" s="9"/>
      <c r="P811" s="278" t="str">
        <f t="shared" si="28"/>
        <v/>
      </c>
      <c r="Q811" s="276" t="str">
        <f t="shared" si="27"/>
        <v/>
      </c>
      <c r="R811" s="9"/>
      <c r="S811" s="9"/>
      <c r="U811" s="367"/>
      <c r="AS811" s="9"/>
      <c r="AT811" s="9"/>
      <c r="AU811" s="426"/>
      <c r="AW811" s="9"/>
      <c r="AX811" s="470"/>
      <c r="AY811" s="467"/>
      <c r="BG811" s="373"/>
      <c r="BH811" s="373"/>
      <c r="BI811" s="9"/>
      <c r="BJ811" s="9"/>
      <c r="CJ811"/>
      <c r="CK811"/>
    </row>
    <row r="812" spans="1:89">
      <c r="A812" s="9">
        <v>1004</v>
      </c>
      <c r="B812" s="9">
        <v>7.9777726985808854</v>
      </c>
      <c r="C812" s="9">
        <v>337</v>
      </c>
      <c r="D812" s="9">
        <v>7.2</v>
      </c>
      <c r="E812" s="9">
        <v>7.2</v>
      </c>
      <c r="F812" s="9">
        <v>384.81</v>
      </c>
      <c r="G812" s="9">
        <v>0</v>
      </c>
      <c r="H812" s="9">
        <v>0</v>
      </c>
      <c r="I812" s="9">
        <v>8.9</v>
      </c>
      <c r="J812" s="9">
        <v>71</v>
      </c>
      <c r="K812" s="158">
        <v>0.55763888888888902</v>
      </c>
      <c r="L812" s="9"/>
      <c r="M812" s="9"/>
      <c r="N812" s="9"/>
      <c r="O812" s="9"/>
      <c r="P812" s="278" t="str">
        <f t="shared" si="28"/>
        <v/>
      </c>
      <c r="Q812" s="276" t="str">
        <f t="shared" si="27"/>
        <v/>
      </c>
      <c r="R812" s="9"/>
      <c r="S812" s="9"/>
      <c r="U812" s="367"/>
      <c r="AS812" s="9"/>
      <c r="AT812" s="9"/>
      <c r="AU812" s="426"/>
      <c r="AW812" s="9"/>
      <c r="AX812" s="470"/>
      <c r="AY812" s="467"/>
      <c r="BG812" s="373"/>
      <c r="BH812" s="373"/>
      <c r="BI812" s="9"/>
      <c r="BJ812" s="9"/>
      <c r="CJ812"/>
      <c r="CK812"/>
    </row>
    <row r="813" spans="1:89">
      <c r="A813" s="9">
        <v>1004</v>
      </c>
      <c r="B813" s="9">
        <v>7.7949557005965193</v>
      </c>
      <c r="C813" s="9">
        <v>337</v>
      </c>
      <c r="D813" s="9">
        <v>8</v>
      </c>
      <c r="E813" s="9">
        <v>6</v>
      </c>
      <c r="F813" s="9">
        <v>384.81</v>
      </c>
      <c r="G813" s="9">
        <v>0</v>
      </c>
      <c r="H813" s="9">
        <v>0</v>
      </c>
      <c r="I813" s="9">
        <v>8.9</v>
      </c>
      <c r="J813" s="9">
        <v>71</v>
      </c>
      <c r="K813" s="158">
        <v>0.55833333333333302</v>
      </c>
      <c r="L813" s="9"/>
      <c r="M813" s="9"/>
      <c r="N813" s="9"/>
      <c r="O813" s="9"/>
      <c r="P813" s="278" t="str">
        <f t="shared" si="28"/>
        <v/>
      </c>
      <c r="Q813" s="276" t="str">
        <f t="shared" si="27"/>
        <v/>
      </c>
      <c r="R813" s="9"/>
      <c r="S813" s="9"/>
      <c r="U813" s="367"/>
      <c r="AS813" s="9"/>
      <c r="AT813" s="9"/>
      <c r="AU813" s="426"/>
      <c r="AW813" s="9"/>
      <c r="AX813" s="470"/>
      <c r="AY813" s="467"/>
      <c r="BG813" s="373"/>
      <c r="BH813" s="373"/>
      <c r="BI813" s="9"/>
      <c r="BJ813" s="9"/>
      <c r="CJ813"/>
      <c r="CK813"/>
    </row>
    <row r="814" spans="1:89">
      <c r="A814" s="9">
        <v>1004</v>
      </c>
      <c r="B814" s="9">
        <v>8.094299842239824</v>
      </c>
      <c r="C814" s="9">
        <v>270</v>
      </c>
      <c r="D814" s="9">
        <v>7.2</v>
      </c>
      <c r="E814" s="9">
        <v>6.8</v>
      </c>
      <c r="F814" s="9">
        <v>384.81</v>
      </c>
      <c r="G814" s="9">
        <v>0</v>
      </c>
      <c r="H814" s="9">
        <v>0</v>
      </c>
      <c r="I814" s="9">
        <v>9</v>
      </c>
      <c r="J814" s="9">
        <v>71</v>
      </c>
      <c r="K814" s="158">
        <v>0.55902777777777801</v>
      </c>
      <c r="L814" s="9"/>
      <c r="M814" s="9"/>
      <c r="N814" s="9"/>
      <c r="O814" s="9"/>
      <c r="P814" s="278" t="str">
        <f t="shared" si="28"/>
        <v/>
      </c>
      <c r="Q814" s="276" t="str">
        <f t="shared" si="27"/>
        <v/>
      </c>
      <c r="R814" s="9"/>
      <c r="S814" s="9"/>
      <c r="U814" s="367"/>
      <c r="AS814" s="9"/>
      <c r="AT814" s="9"/>
      <c r="AU814" s="426"/>
      <c r="AW814" s="9"/>
      <c r="AX814" s="470"/>
      <c r="AY814" s="467"/>
      <c r="BG814" s="373"/>
      <c r="BH814" s="373"/>
      <c r="BI814" s="9"/>
      <c r="BJ814" s="9"/>
      <c r="CJ814"/>
      <c r="CK814"/>
    </row>
    <row r="815" spans="1:89">
      <c r="A815" s="9">
        <v>1004</v>
      </c>
      <c r="B815" s="9">
        <v>6.9482470813546691</v>
      </c>
      <c r="C815" s="9">
        <v>292</v>
      </c>
      <c r="D815" s="9">
        <v>13.6</v>
      </c>
      <c r="E815" s="9">
        <v>9.6</v>
      </c>
      <c r="F815" s="9">
        <v>384.81</v>
      </c>
      <c r="G815" s="9">
        <v>0</v>
      </c>
      <c r="H815" s="9">
        <v>0</v>
      </c>
      <c r="I815" s="9">
        <v>9</v>
      </c>
      <c r="J815" s="9">
        <v>71</v>
      </c>
      <c r="K815" s="158">
        <v>0.55972222222222201</v>
      </c>
      <c r="L815" s="9"/>
      <c r="M815" s="9"/>
      <c r="N815" s="9"/>
      <c r="O815" s="9"/>
      <c r="P815" s="278" t="str">
        <f t="shared" si="28"/>
        <v/>
      </c>
      <c r="Q815" s="276" t="str">
        <f t="shared" si="27"/>
        <v/>
      </c>
      <c r="R815" s="9"/>
      <c r="S815" s="9"/>
      <c r="U815" s="367"/>
      <c r="AS815" s="9"/>
      <c r="AT815" s="9"/>
      <c r="AU815" s="426"/>
      <c r="AW815" s="9"/>
      <c r="AX815" s="470"/>
      <c r="AY815" s="467"/>
      <c r="BG815" s="373"/>
      <c r="BH815" s="373"/>
      <c r="BI815" s="9"/>
      <c r="BJ815" s="9"/>
      <c r="CJ815"/>
      <c r="CK815"/>
    </row>
    <row r="816" spans="1:89">
      <c r="A816" s="9">
        <v>1004</v>
      </c>
      <c r="B816" s="9">
        <v>7.8635043792046417</v>
      </c>
      <c r="C816" s="9">
        <v>337</v>
      </c>
      <c r="D816" s="9">
        <v>8.8000000000000007</v>
      </c>
      <c r="E816" s="9">
        <v>6.4</v>
      </c>
      <c r="F816" s="9">
        <v>384.81</v>
      </c>
      <c r="G816" s="9">
        <v>0</v>
      </c>
      <c r="H816" s="9">
        <v>0</v>
      </c>
      <c r="I816" s="9">
        <v>9.1</v>
      </c>
      <c r="J816" s="9">
        <v>71</v>
      </c>
      <c r="K816" s="158">
        <v>0.56041666666666701</v>
      </c>
      <c r="L816" s="9"/>
      <c r="M816" s="9"/>
      <c r="N816" s="9"/>
      <c r="O816" s="9"/>
      <c r="P816" s="278" t="str">
        <f t="shared" si="28"/>
        <v/>
      </c>
      <c r="Q816" s="276" t="str">
        <f t="shared" si="27"/>
        <v/>
      </c>
      <c r="R816" s="9"/>
      <c r="S816" s="9"/>
      <c r="U816" s="367"/>
      <c r="AS816" s="9"/>
      <c r="AT816" s="9"/>
      <c r="AU816" s="426"/>
      <c r="AW816" s="9"/>
      <c r="AX816" s="470"/>
      <c r="AY816" s="467"/>
      <c r="BG816" s="373"/>
      <c r="BH816" s="373"/>
      <c r="BI816" s="9"/>
      <c r="BJ816" s="9"/>
      <c r="CJ816"/>
      <c r="CK816"/>
    </row>
    <row r="817" spans="1:89">
      <c r="A817" s="9">
        <v>1004</v>
      </c>
      <c r="B817" s="9">
        <v>8.3077337792477213</v>
      </c>
      <c r="C817" s="9">
        <v>337</v>
      </c>
      <c r="D817" s="9">
        <v>6.8</v>
      </c>
      <c r="E817" s="9">
        <v>8</v>
      </c>
      <c r="F817" s="9">
        <v>384.81</v>
      </c>
      <c r="G817" s="9">
        <v>0</v>
      </c>
      <c r="H817" s="9">
        <v>0</v>
      </c>
      <c r="I817" s="9">
        <v>9.1</v>
      </c>
      <c r="J817" s="9">
        <v>71</v>
      </c>
      <c r="K817" s="158">
        <v>0.56111111111111101</v>
      </c>
      <c r="L817" s="9"/>
      <c r="M817" s="9"/>
      <c r="N817" s="9"/>
      <c r="O817" s="9"/>
      <c r="P817" s="278" t="str">
        <f t="shared" si="28"/>
        <v/>
      </c>
      <c r="Q817" s="276" t="str">
        <f t="shared" si="27"/>
        <v/>
      </c>
      <c r="R817" s="9"/>
      <c r="S817" s="9"/>
      <c r="U817" s="367"/>
      <c r="AS817" s="9"/>
      <c r="AT817" s="9"/>
      <c r="AU817" s="426"/>
      <c r="AW817" s="9"/>
      <c r="AX817" s="470"/>
      <c r="AY817" s="467"/>
      <c r="BG817" s="373"/>
      <c r="BH817" s="373"/>
      <c r="BI817" s="9"/>
      <c r="BJ817" s="9"/>
      <c r="CJ817"/>
      <c r="CK817"/>
    </row>
    <row r="818" spans="1:89">
      <c r="A818" s="9">
        <v>1004</v>
      </c>
      <c r="B818" s="9">
        <v>7.7094035095904108</v>
      </c>
      <c r="C818" s="9">
        <v>337</v>
      </c>
      <c r="D818" s="9">
        <v>9.6</v>
      </c>
      <c r="E818" s="9">
        <v>5.6</v>
      </c>
      <c r="F818" s="9">
        <v>384.81</v>
      </c>
      <c r="G818" s="9">
        <v>0</v>
      </c>
      <c r="H818" s="9">
        <v>0</v>
      </c>
      <c r="I818" s="9">
        <v>9.1</v>
      </c>
      <c r="J818" s="9">
        <v>71</v>
      </c>
      <c r="K818" s="158">
        <v>0.561805555555556</v>
      </c>
      <c r="L818" s="9"/>
      <c r="M818" s="9"/>
      <c r="N818" s="9"/>
      <c r="O818" s="9"/>
      <c r="P818" s="278" t="str">
        <f t="shared" si="28"/>
        <v/>
      </c>
      <c r="Q818" s="276" t="str">
        <f t="shared" si="27"/>
        <v/>
      </c>
      <c r="R818" s="9"/>
      <c r="S818" s="9"/>
      <c r="U818" s="367"/>
      <c r="AS818" s="9"/>
      <c r="AT818" s="9"/>
      <c r="AU818" s="426"/>
      <c r="AW818" s="9"/>
      <c r="AX818" s="470"/>
      <c r="AY818" s="467"/>
      <c r="BG818" s="373"/>
      <c r="BH818" s="373"/>
      <c r="BI818" s="9"/>
      <c r="BJ818" s="9"/>
      <c r="CJ818"/>
      <c r="CK818"/>
    </row>
    <row r="819" spans="1:89">
      <c r="A819" s="9">
        <v>1004</v>
      </c>
      <c r="B819" s="9">
        <v>7.0046907170810808</v>
      </c>
      <c r="C819" s="9">
        <v>0</v>
      </c>
      <c r="D819" s="9">
        <v>13.2</v>
      </c>
      <c r="E819" s="9">
        <v>13.2</v>
      </c>
      <c r="F819" s="9">
        <v>384.81</v>
      </c>
      <c r="G819" s="9">
        <v>0</v>
      </c>
      <c r="H819" s="9">
        <v>0</v>
      </c>
      <c r="I819" s="9">
        <v>9</v>
      </c>
      <c r="J819" s="9">
        <v>71</v>
      </c>
      <c r="K819" s="158">
        <v>0.5625</v>
      </c>
      <c r="L819" s="9"/>
      <c r="M819" s="9"/>
      <c r="N819" s="9"/>
      <c r="O819" s="9"/>
      <c r="P819" s="278" t="str">
        <f t="shared" si="28"/>
        <v/>
      </c>
      <c r="Q819" s="276" t="str">
        <f t="shared" si="27"/>
        <v/>
      </c>
      <c r="R819" s="9"/>
      <c r="S819" s="9"/>
      <c r="U819" s="367"/>
      <c r="AS819" s="9"/>
      <c r="AT819" s="9"/>
      <c r="AU819" s="426"/>
      <c r="AW819" s="9"/>
      <c r="AX819" s="470"/>
      <c r="AY819" s="467"/>
      <c r="BG819" s="373"/>
      <c r="BH819" s="373"/>
      <c r="BI819" s="9"/>
      <c r="BJ819" s="9"/>
      <c r="CJ819"/>
      <c r="CK819"/>
    </row>
    <row r="820" spans="1:89">
      <c r="A820" s="9">
        <v>1004</v>
      </c>
      <c r="B820" s="9">
        <v>8.2940413220074536</v>
      </c>
      <c r="C820" s="9">
        <v>315</v>
      </c>
      <c r="D820" s="9">
        <v>6.4</v>
      </c>
      <c r="E820" s="9">
        <v>9.1999999999999993</v>
      </c>
      <c r="F820" s="9">
        <v>384.81</v>
      </c>
      <c r="G820" s="9">
        <v>0</v>
      </c>
      <c r="H820" s="9">
        <v>0</v>
      </c>
      <c r="I820" s="9">
        <v>9</v>
      </c>
      <c r="J820" s="9">
        <v>71</v>
      </c>
      <c r="K820" s="158">
        <v>0.563194444444444</v>
      </c>
      <c r="L820" s="9"/>
      <c r="M820" s="9"/>
      <c r="N820" s="9"/>
      <c r="O820" s="9"/>
      <c r="P820" s="278" t="str">
        <f t="shared" si="28"/>
        <v/>
      </c>
      <c r="Q820" s="276" t="str">
        <f t="shared" si="27"/>
        <v/>
      </c>
      <c r="R820" s="9"/>
      <c r="S820" s="9"/>
      <c r="U820" s="367"/>
      <c r="AS820" s="9"/>
      <c r="AT820" s="9"/>
      <c r="AU820" s="426"/>
      <c r="AW820" s="9"/>
      <c r="AX820" s="470"/>
      <c r="AY820" s="467"/>
      <c r="BG820" s="373"/>
      <c r="BH820" s="373"/>
      <c r="BI820" s="9"/>
      <c r="BJ820" s="9"/>
      <c r="CJ820"/>
      <c r="CK820"/>
    </row>
    <row r="821" spans="1:89">
      <c r="A821" s="9">
        <v>1004</v>
      </c>
      <c r="B821" s="9">
        <v>6.7705494725329167</v>
      </c>
      <c r="C821" s="9">
        <v>0</v>
      </c>
      <c r="D821" s="9">
        <v>14</v>
      </c>
      <c r="E821" s="9">
        <v>7.6</v>
      </c>
      <c r="F821" s="9">
        <v>384.81</v>
      </c>
      <c r="G821" s="9">
        <v>0</v>
      </c>
      <c r="H821" s="9">
        <v>0</v>
      </c>
      <c r="I821" s="9">
        <v>8.9</v>
      </c>
      <c r="J821" s="9">
        <v>71</v>
      </c>
      <c r="K821" s="158">
        <v>0.56388888888888899</v>
      </c>
      <c r="L821" s="9"/>
      <c r="M821" s="9"/>
      <c r="N821" s="9"/>
      <c r="O821" s="9"/>
      <c r="P821" s="278" t="str">
        <f t="shared" si="28"/>
        <v/>
      </c>
      <c r="Q821" s="276" t="str">
        <f t="shared" si="27"/>
        <v/>
      </c>
      <c r="R821" s="9"/>
      <c r="S821" s="9"/>
      <c r="U821" s="367"/>
      <c r="AS821" s="9"/>
      <c r="AT821" s="9"/>
      <c r="AU821" s="426"/>
      <c r="AW821" s="9"/>
      <c r="AX821" s="470"/>
      <c r="AY821" s="467"/>
      <c r="BG821" s="373"/>
      <c r="BH821" s="373"/>
      <c r="BI821" s="9"/>
      <c r="BJ821" s="9"/>
      <c r="CJ821"/>
      <c r="CK821"/>
    </row>
    <row r="822" spans="1:89">
      <c r="A822" s="9">
        <v>1004</v>
      </c>
      <c r="B822" s="9">
        <v>6.8790922079253551</v>
      </c>
      <c r="C822" s="9">
        <v>337</v>
      </c>
      <c r="D822" s="9">
        <v>12.4</v>
      </c>
      <c r="E822" s="9">
        <v>12.4</v>
      </c>
      <c r="F822" s="9">
        <v>384.81</v>
      </c>
      <c r="G822" s="9">
        <v>0</v>
      </c>
      <c r="H822" s="9">
        <v>0</v>
      </c>
      <c r="I822" s="9">
        <v>8.8000000000000007</v>
      </c>
      <c r="J822" s="9">
        <v>71</v>
      </c>
      <c r="K822" s="158">
        <v>0.56458333333333299</v>
      </c>
      <c r="L822" s="9"/>
      <c r="M822" s="9"/>
      <c r="N822" s="9"/>
      <c r="O822" s="9"/>
      <c r="P822" s="278" t="str">
        <f t="shared" si="28"/>
        <v/>
      </c>
      <c r="Q822" s="276" t="str">
        <f t="shared" si="27"/>
        <v/>
      </c>
      <c r="R822" s="9"/>
      <c r="S822" s="9"/>
      <c r="U822" s="367"/>
      <c r="AS822" s="9"/>
      <c r="AT822" s="9"/>
      <c r="AU822" s="426"/>
      <c r="AW822" s="9"/>
      <c r="AX822" s="470"/>
      <c r="AY822" s="467"/>
      <c r="BG822" s="373"/>
      <c r="BH822" s="373"/>
      <c r="BI822" s="9"/>
      <c r="BJ822" s="9"/>
      <c r="CJ822"/>
      <c r="CK822"/>
    </row>
    <row r="823" spans="1:89">
      <c r="A823" s="9">
        <v>1004</v>
      </c>
      <c r="B823" s="9">
        <v>7.2779782547054968</v>
      </c>
      <c r="C823" s="9">
        <v>337</v>
      </c>
      <c r="D823" s="9">
        <v>10</v>
      </c>
      <c r="E823" s="9">
        <v>9.1999999999999993</v>
      </c>
      <c r="F823" s="9">
        <v>384.81</v>
      </c>
      <c r="G823" s="9">
        <v>0</v>
      </c>
      <c r="H823" s="9">
        <v>0</v>
      </c>
      <c r="I823" s="9">
        <v>8.8000000000000007</v>
      </c>
      <c r="J823" s="9">
        <v>71</v>
      </c>
      <c r="K823" s="158">
        <v>0.56527777777777799</v>
      </c>
      <c r="L823" s="9"/>
      <c r="M823" s="9"/>
      <c r="N823" s="9"/>
      <c r="O823" s="9"/>
      <c r="P823" s="278" t="str">
        <f t="shared" si="28"/>
        <v/>
      </c>
      <c r="Q823" s="276" t="str">
        <f t="shared" si="27"/>
        <v/>
      </c>
      <c r="R823" s="9"/>
      <c r="S823" s="9"/>
      <c r="U823" s="367"/>
      <c r="AS823" s="9"/>
      <c r="AT823" s="9"/>
      <c r="AU823" s="426"/>
      <c r="AW823" s="9"/>
      <c r="AX823" s="470"/>
      <c r="AY823" s="467"/>
      <c r="BG823" s="373"/>
      <c r="BH823" s="373"/>
      <c r="BI823" s="9"/>
      <c r="BJ823" s="9"/>
      <c r="CJ823"/>
      <c r="CK823"/>
    </row>
    <row r="824" spans="1:89">
      <c r="A824" s="9">
        <v>1004</v>
      </c>
      <c r="B824" s="9">
        <v>7.8843425938017528</v>
      </c>
      <c r="C824" s="9">
        <v>315</v>
      </c>
      <c r="D824" s="9">
        <v>7.6</v>
      </c>
      <c r="E824" s="9">
        <v>6.8</v>
      </c>
      <c r="F824" s="9">
        <v>384.81</v>
      </c>
      <c r="G824" s="9">
        <v>0</v>
      </c>
      <c r="H824" s="9">
        <v>0</v>
      </c>
      <c r="I824" s="9">
        <v>8.9</v>
      </c>
      <c r="J824" s="9">
        <v>71</v>
      </c>
      <c r="K824" s="158">
        <v>0.56597222222222199</v>
      </c>
      <c r="L824" s="9"/>
      <c r="M824" s="9"/>
      <c r="N824" s="9"/>
      <c r="O824" s="9"/>
      <c r="P824" s="278" t="str">
        <f t="shared" si="28"/>
        <v/>
      </c>
      <c r="Q824" s="276" t="str">
        <f t="shared" si="27"/>
        <v/>
      </c>
      <c r="R824" s="9"/>
      <c r="S824" s="9"/>
      <c r="U824" s="367"/>
      <c r="AS824" s="9"/>
      <c r="AT824" s="9"/>
      <c r="AU824" s="426"/>
      <c r="AW824" s="9"/>
      <c r="AX824" s="470"/>
      <c r="AY824" s="467"/>
      <c r="BG824" s="373"/>
      <c r="BH824" s="373"/>
      <c r="BI824" s="9"/>
      <c r="BJ824" s="9"/>
      <c r="CJ824"/>
      <c r="CK824"/>
    </row>
    <row r="825" spans="1:89">
      <c r="A825" s="9">
        <v>1004</v>
      </c>
      <c r="B825" s="9">
        <v>7.9777726985808854</v>
      </c>
      <c r="C825" s="9">
        <v>315</v>
      </c>
      <c r="D825" s="9">
        <v>7.2</v>
      </c>
      <c r="E825" s="9">
        <v>6.4</v>
      </c>
      <c r="F825" s="9">
        <v>384.81</v>
      </c>
      <c r="G825" s="9">
        <v>0</v>
      </c>
      <c r="H825" s="9">
        <v>0</v>
      </c>
      <c r="I825" s="9">
        <v>8.9</v>
      </c>
      <c r="J825" s="9">
        <v>71</v>
      </c>
      <c r="K825" s="158">
        <v>0.56666666666666698</v>
      </c>
      <c r="L825" s="9"/>
      <c r="M825" s="9"/>
      <c r="N825" s="9"/>
      <c r="O825" s="9"/>
      <c r="P825" s="278" t="str">
        <f t="shared" si="28"/>
        <v/>
      </c>
      <c r="Q825" s="276" t="str">
        <f t="shared" si="27"/>
        <v/>
      </c>
      <c r="R825" s="9"/>
      <c r="S825" s="9"/>
      <c r="U825" s="367"/>
      <c r="AS825" s="9"/>
      <c r="AT825" s="9"/>
      <c r="AU825" s="426"/>
      <c r="AW825" s="9"/>
      <c r="AX825" s="470"/>
      <c r="AY825" s="467"/>
      <c r="BG825" s="373"/>
      <c r="BH825" s="373"/>
      <c r="BI825" s="9"/>
      <c r="BJ825" s="9"/>
      <c r="CJ825"/>
      <c r="CK825"/>
    </row>
    <row r="826" spans="1:89">
      <c r="A826" s="9">
        <v>1004</v>
      </c>
      <c r="B826" s="9">
        <v>8.6170760000000008</v>
      </c>
      <c r="C826" s="9">
        <v>270</v>
      </c>
      <c r="D826" s="9">
        <v>3.6</v>
      </c>
      <c r="E826" s="9">
        <v>4.8</v>
      </c>
      <c r="F826" s="9">
        <v>384.81</v>
      </c>
      <c r="G826" s="9">
        <v>0</v>
      </c>
      <c r="H826" s="9">
        <v>0</v>
      </c>
      <c r="I826" s="9">
        <v>8.9</v>
      </c>
      <c r="J826" s="9">
        <v>71</v>
      </c>
      <c r="K826" s="158">
        <v>0.56736111111111098</v>
      </c>
      <c r="L826" s="9"/>
      <c r="M826" s="9"/>
      <c r="N826" s="9"/>
      <c r="O826" s="9"/>
      <c r="P826" s="278" t="str">
        <f t="shared" si="28"/>
        <v/>
      </c>
      <c r="Q826" s="276" t="str">
        <f t="shared" si="27"/>
        <v/>
      </c>
      <c r="R826" s="9"/>
      <c r="S826" s="9"/>
      <c r="U826" s="367"/>
      <c r="AS826" s="9"/>
      <c r="AT826" s="9"/>
      <c r="AU826" s="426"/>
      <c r="AW826" s="9"/>
      <c r="AX826" s="470"/>
      <c r="AY826" s="467"/>
      <c r="BG826" s="373"/>
      <c r="BH826" s="373"/>
      <c r="BI826" s="9"/>
      <c r="BJ826" s="9"/>
      <c r="CJ826"/>
      <c r="CK826"/>
    </row>
    <row r="827" spans="1:89">
      <c r="A827" s="9">
        <v>1004</v>
      </c>
      <c r="B827" s="9">
        <v>8.1785293356481095</v>
      </c>
      <c r="C827" s="9">
        <v>270</v>
      </c>
      <c r="D827" s="9">
        <v>6.4</v>
      </c>
      <c r="E827" s="9">
        <v>4.8</v>
      </c>
      <c r="F827" s="9">
        <v>384.81</v>
      </c>
      <c r="G827" s="9">
        <v>0</v>
      </c>
      <c r="H827" s="9">
        <v>0</v>
      </c>
      <c r="I827" s="9">
        <v>8.9</v>
      </c>
      <c r="J827" s="9">
        <v>71</v>
      </c>
      <c r="K827" s="158">
        <v>0.56805555555555598</v>
      </c>
      <c r="L827" s="9"/>
      <c r="M827" s="9"/>
      <c r="N827" s="9"/>
      <c r="O827" s="9"/>
      <c r="P827" s="278" t="str">
        <f t="shared" si="28"/>
        <v/>
      </c>
      <c r="Q827" s="276" t="str">
        <f t="shared" si="27"/>
        <v/>
      </c>
      <c r="R827" s="9"/>
      <c r="S827" s="9"/>
      <c r="U827" s="367"/>
      <c r="AS827" s="9"/>
      <c r="AT827" s="9"/>
      <c r="AU827" s="426"/>
      <c r="AW827" s="9"/>
      <c r="AX827" s="470"/>
      <c r="AY827" s="467"/>
      <c r="BG827" s="373"/>
      <c r="BH827" s="373"/>
      <c r="BI827" s="9"/>
      <c r="BJ827" s="9"/>
      <c r="CJ827"/>
      <c r="CK827"/>
    </row>
    <row r="828" spans="1:89">
      <c r="A828" s="9">
        <v>1004</v>
      </c>
      <c r="B828" s="9">
        <v>7.352137786530287</v>
      </c>
      <c r="C828" s="9">
        <v>315</v>
      </c>
      <c r="D828" s="9">
        <v>9.6</v>
      </c>
      <c r="E828" s="9">
        <v>8</v>
      </c>
      <c r="F828" s="9">
        <v>384.81</v>
      </c>
      <c r="G828" s="9">
        <v>0</v>
      </c>
      <c r="H828" s="9">
        <v>0</v>
      </c>
      <c r="I828" s="9">
        <v>8.8000000000000007</v>
      </c>
      <c r="J828" s="9">
        <v>71</v>
      </c>
      <c r="K828" s="158">
        <v>0.56874999999999998</v>
      </c>
      <c r="L828" s="9"/>
      <c r="M828" s="9"/>
      <c r="N828" s="9"/>
      <c r="O828" s="9"/>
      <c r="P828" s="278" t="str">
        <f t="shared" si="28"/>
        <v/>
      </c>
      <c r="Q828" s="276" t="str">
        <f t="shared" si="27"/>
        <v/>
      </c>
      <c r="R828" s="9"/>
      <c r="S828" s="9"/>
      <c r="U828" s="367"/>
      <c r="AS828" s="9"/>
      <c r="AT828" s="9"/>
      <c r="AU828" s="426"/>
      <c r="AW828" s="9"/>
      <c r="AX828" s="470"/>
      <c r="AY828" s="467"/>
      <c r="BG828" s="373"/>
      <c r="BH828" s="373"/>
      <c r="BI828" s="9"/>
      <c r="BJ828" s="9"/>
      <c r="CJ828"/>
      <c r="CK828"/>
    </row>
    <row r="829" spans="1:89">
      <c r="A829" s="9">
        <v>1004</v>
      </c>
      <c r="B829" s="9">
        <v>7.0695418704500668</v>
      </c>
      <c r="C829" s="9">
        <v>315</v>
      </c>
      <c r="D829" s="9">
        <v>11.2</v>
      </c>
      <c r="E829" s="9">
        <v>8.8000000000000007</v>
      </c>
      <c r="F829" s="9">
        <v>384.81</v>
      </c>
      <c r="G829" s="9">
        <v>0</v>
      </c>
      <c r="H829" s="9">
        <v>0</v>
      </c>
      <c r="I829" s="9">
        <v>8.8000000000000007</v>
      </c>
      <c r="J829" s="9">
        <v>71</v>
      </c>
      <c r="K829" s="158">
        <v>0.56944444444444398</v>
      </c>
      <c r="L829" s="9"/>
      <c r="M829" s="9"/>
      <c r="N829" s="9"/>
      <c r="O829" s="9"/>
      <c r="P829" s="278" t="str">
        <f t="shared" si="28"/>
        <v/>
      </c>
      <c r="Q829" s="276" t="str">
        <f t="shared" si="27"/>
        <v/>
      </c>
      <c r="R829" s="9"/>
      <c r="S829" s="9"/>
      <c r="U829" s="367"/>
      <c r="AS829" s="9"/>
      <c r="AT829" s="9"/>
      <c r="AU829" s="426"/>
      <c r="AW829" s="9"/>
      <c r="AX829" s="470"/>
      <c r="AY829" s="467"/>
      <c r="BG829" s="373"/>
      <c r="BH829" s="373"/>
      <c r="BI829" s="9"/>
      <c r="BJ829" s="9"/>
      <c r="CJ829"/>
      <c r="CK829"/>
    </row>
    <row r="830" spans="1:89">
      <c r="A830" s="9">
        <v>1004</v>
      </c>
      <c r="B830" s="9">
        <v>7.7673430062213917</v>
      </c>
      <c r="C830" s="9">
        <v>337</v>
      </c>
      <c r="D830" s="9">
        <v>7.6</v>
      </c>
      <c r="E830" s="9">
        <v>8.8000000000000007</v>
      </c>
      <c r="F830" s="9">
        <v>384.81</v>
      </c>
      <c r="G830" s="9">
        <v>0</v>
      </c>
      <c r="H830" s="9">
        <v>0</v>
      </c>
      <c r="I830" s="9">
        <v>8.8000000000000007</v>
      </c>
      <c r="J830" s="9">
        <v>71</v>
      </c>
      <c r="K830" s="158">
        <v>0.57013888888888897</v>
      </c>
      <c r="L830" s="9"/>
      <c r="M830" s="9"/>
      <c r="N830" s="9"/>
      <c r="O830" s="9"/>
      <c r="P830" s="278" t="str">
        <f t="shared" si="28"/>
        <v/>
      </c>
      <c r="Q830" s="276" t="str">
        <f t="shared" si="27"/>
        <v/>
      </c>
      <c r="R830" s="9"/>
      <c r="S830" s="9"/>
      <c r="U830" s="367"/>
      <c r="AS830" s="9"/>
      <c r="AT830" s="9"/>
      <c r="AU830" s="426"/>
      <c r="AW830" s="9"/>
      <c r="AX830" s="470"/>
      <c r="AY830" s="467"/>
      <c r="BG830" s="373"/>
      <c r="BH830" s="373"/>
      <c r="BI830" s="9"/>
      <c r="BJ830" s="9"/>
      <c r="CJ830"/>
      <c r="CK830"/>
    </row>
    <row r="831" spans="1:89">
      <c r="A831" s="9">
        <v>1004</v>
      </c>
      <c r="B831" s="9">
        <v>7.7949557005965193</v>
      </c>
      <c r="C831" s="9">
        <v>315</v>
      </c>
      <c r="D831" s="9">
        <v>8</v>
      </c>
      <c r="E831" s="9">
        <v>6.8</v>
      </c>
      <c r="F831" s="9">
        <v>384.81</v>
      </c>
      <c r="G831" s="9">
        <v>0</v>
      </c>
      <c r="H831" s="9">
        <v>0</v>
      </c>
      <c r="I831" s="9">
        <v>8.9</v>
      </c>
      <c r="J831" s="9">
        <v>71</v>
      </c>
      <c r="K831" s="158">
        <v>0.57083333333333297</v>
      </c>
      <c r="L831" s="9"/>
      <c r="M831" s="9"/>
      <c r="N831" s="9"/>
      <c r="O831" s="9"/>
      <c r="P831" s="278" t="str">
        <f t="shared" si="28"/>
        <v/>
      </c>
      <c r="Q831" s="276" t="str">
        <f t="shared" si="27"/>
        <v/>
      </c>
      <c r="R831" s="9"/>
      <c r="S831" s="9"/>
      <c r="U831" s="367"/>
      <c r="AS831" s="9"/>
      <c r="AT831" s="9"/>
      <c r="AU831" s="426"/>
      <c r="AW831" s="9"/>
      <c r="AX831" s="470"/>
      <c r="AY831" s="467"/>
      <c r="BG831" s="373"/>
      <c r="BH831" s="373"/>
      <c r="BI831" s="9"/>
      <c r="BJ831" s="9"/>
      <c r="CJ831"/>
      <c r="CK831"/>
    </row>
    <row r="832" spans="1:89">
      <c r="A832" s="9">
        <v>1004</v>
      </c>
      <c r="B832" s="9">
        <v>7.4459149327594449</v>
      </c>
      <c r="C832" s="9">
        <v>292</v>
      </c>
      <c r="D832" s="9">
        <v>10.4</v>
      </c>
      <c r="E832" s="9">
        <v>8.4</v>
      </c>
      <c r="F832" s="9">
        <v>384.81</v>
      </c>
      <c r="G832" s="9">
        <v>0</v>
      </c>
      <c r="H832" s="9">
        <v>0</v>
      </c>
      <c r="I832" s="9">
        <v>9</v>
      </c>
      <c r="J832" s="9">
        <v>71</v>
      </c>
      <c r="K832" s="158">
        <v>0.57152777777777797</v>
      </c>
      <c r="L832" s="9"/>
      <c r="M832" s="9"/>
      <c r="N832" s="9"/>
      <c r="O832" s="9"/>
      <c r="P832" s="278" t="str">
        <f t="shared" si="28"/>
        <v/>
      </c>
      <c r="Q832" s="276" t="str">
        <f t="shared" si="27"/>
        <v/>
      </c>
      <c r="R832" s="9"/>
      <c r="S832" s="9"/>
      <c r="U832" s="367"/>
      <c r="AS832" s="9"/>
      <c r="AT832" s="9"/>
      <c r="AU832" s="426"/>
      <c r="AW832" s="9"/>
      <c r="AX832" s="470"/>
      <c r="AY832" s="467"/>
      <c r="BG832" s="373"/>
      <c r="BH832" s="373"/>
      <c r="BI832" s="9"/>
      <c r="BJ832" s="9"/>
      <c r="CJ832"/>
      <c r="CK832"/>
    </row>
    <row r="833" spans="1:89">
      <c r="A833" s="9">
        <v>1004</v>
      </c>
      <c r="B833" s="9">
        <v>8.4095533083667942</v>
      </c>
      <c r="C833" s="9">
        <v>292</v>
      </c>
      <c r="D833" s="9">
        <v>6.4</v>
      </c>
      <c r="E833" s="9">
        <v>7.2</v>
      </c>
      <c r="F833" s="9">
        <v>384.81</v>
      </c>
      <c r="G833" s="9">
        <v>0</v>
      </c>
      <c r="H833" s="9">
        <v>0</v>
      </c>
      <c r="I833" s="9">
        <v>9.1</v>
      </c>
      <c r="J833" s="9">
        <v>71</v>
      </c>
      <c r="K833" s="158">
        <v>0.57222222222222197</v>
      </c>
      <c r="L833" s="9"/>
      <c r="M833" s="9"/>
      <c r="N833" s="9"/>
      <c r="O833" s="9"/>
      <c r="P833" s="278" t="str">
        <f t="shared" si="28"/>
        <v/>
      </c>
      <c r="Q833" s="276" t="str">
        <f t="shared" si="27"/>
        <v/>
      </c>
      <c r="R833" s="9"/>
      <c r="S833" s="9"/>
      <c r="U833" s="367"/>
      <c r="AS833" s="9"/>
      <c r="AT833" s="9"/>
      <c r="AU833" s="426"/>
      <c r="AW833" s="9"/>
      <c r="AX833" s="470"/>
      <c r="AY833" s="467"/>
      <c r="BG833" s="373"/>
      <c r="BH833" s="373"/>
      <c r="BI833" s="9"/>
      <c r="BJ833" s="9"/>
      <c r="CJ833"/>
      <c r="CK833"/>
    </row>
    <row r="834" spans="1:89">
      <c r="A834" s="9">
        <v>1004</v>
      </c>
      <c r="B834" s="9">
        <v>8.4237658921657523</v>
      </c>
      <c r="C834" s="9">
        <v>292</v>
      </c>
      <c r="D834" s="9">
        <v>6.8</v>
      </c>
      <c r="E834" s="9">
        <v>6</v>
      </c>
      <c r="F834" s="9">
        <v>384.81</v>
      </c>
      <c r="G834" s="9">
        <v>0</v>
      </c>
      <c r="H834" s="9">
        <v>0</v>
      </c>
      <c r="I834" s="9">
        <v>9.1999999999999993</v>
      </c>
      <c r="J834" s="9">
        <v>71</v>
      </c>
      <c r="K834" s="158">
        <v>0.57291666666666696</v>
      </c>
      <c r="L834" s="9"/>
      <c r="M834" s="9"/>
      <c r="N834" s="9"/>
      <c r="O834" s="9"/>
      <c r="P834" s="278" t="str">
        <f t="shared" si="28"/>
        <v/>
      </c>
      <c r="Q834" s="276" t="str">
        <f t="shared" si="27"/>
        <v/>
      </c>
      <c r="R834" s="9"/>
      <c r="S834" s="9"/>
      <c r="U834" s="367"/>
      <c r="AS834" s="9"/>
      <c r="AT834" s="9"/>
      <c r="AU834" s="426"/>
      <c r="AW834" s="9"/>
      <c r="AX834" s="470"/>
      <c r="AY834" s="467"/>
      <c r="BG834" s="373"/>
      <c r="BH834" s="373"/>
      <c r="BI834" s="9"/>
      <c r="BJ834" s="9"/>
      <c r="CJ834"/>
      <c r="CK834"/>
    </row>
    <row r="835" spans="1:89">
      <c r="A835" s="9">
        <v>1004</v>
      </c>
      <c r="B835" s="9">
        <v>8.4237658921657523</v>
      </c>
      <c r="C835" s="9">
        <v>337</v>
      </c>
      <c r="D835" s="9">
        <v>6.8</v>
      </c>
      <c r="E835" s="9">
        <v>6.4</v>
      </c>
      <c r="F835" s="9">
        <v>384.81</v>
      </c>
      <c r="G835" s="9">
        <v>0</v>
      </c>
      <c r="H835" s="9">
        <v>0</v>
      </c>
      <c r="I835" s="9">
        <v>9.1999999999999993</v>
      </c>
      <c r="J835" s="9">
        <v>71</v>
      </c>
      <c r="K835" s="158">
        <v>0.57361111111111096</v>
      </c>
      <c r="L835" s="9"/>
      <c r="M835" s="9"/>
      <c r="N835" s="9"/>
      <c r="O835" s="9"/>
      <c r="P835" s="278" t="str">
        <f t="shared" si="28"/>
        <v/>
      </c>
      <c r="Q835" s="276" t="str">
        <f t="shared" si="27"/>
        <v/>
      </c>
      <c r="R835" s="9"/>
      <c r="S835" s="9"/>
      <c r="U835" s="367"/>
      <c r="AS835" s="9"/>
      <c r="AT835" s="9"/>
      <c r="AU835" s="426"/>
      <c r="AW835" s="9"/>
      <c r="AX835" s="470"/>
      <c r="AY835" s="467"/>
      <c r="BG835" s="373"/>
      <c r="BH835" s="373"/>
      <c r="BI835" s="9"/>
      <c r="BJ835" s="9"/>
      <c r="CJ835"/>
      <c r="CK835"/>
    </row>
    <row r="836" spans="1:89">
      <c r="A836" s="9">
        <v>1004</v>
      </c>
      <c r="B836" s="9">
        <v>8.8617577807041297</v>
      </c>
      <c r="C836" s="9">
        <v>315</v>
      </c>
      <c r="D836" s="9">
        <v>6</v>
      </c>
      <c r="E836" s="9">
        <v>5.6</v>
      </c>
      <c r="F836" s="9">
        <v>384.81</v>
      </c>
      <c r="G836" s="9">
        <v>0</v>
      </c>
      <c r="H836" s="9">
        <v>0</v>
      </c>
      <c r="I836" s="9">
        <v>9.4</v>
      </c>
      <c r="J836" s="9">
        <v>71</v>
      </c>
      <c r="K836" s="158">
        <v>0.57430555555555596</v>
      </c>
      <c r="L836" s="9"/>
      <c r="M836" s="9"/>
      <c r="N836" s="9"/>
      <c r="O836" s="9"/>
      <c r="P836" s="278" t="str">
        <f t="shared" si="28"/>
        <v/>
      </c>
      <c r="Q836" s="276" t="str">
        <f t="shared" si="27"/>
        <v/>
      </c>
      <c r="R836" s="9"/>
      <c r="S836" s="9"/>
      <c r="U836" s="367"/>
      <c r="AS836" s="9"/>
      <c r="AT836" s="9"/>
      <c r="AU836" s="426"/>
      <c r="AW836" s="9"/>
      <c r="AX836" s="470"/>
      <c r="AY836" s="467"/>
      <c r="BG836" s="373"/>
      <c r="BH836" s="373"/>
      <c r="BI836" s="9"/>
      <c r="BJ836" s="9"/>
      <c r="CJ836"/>
      <c r="CK836"/>
    </row>
    <row r="837" spans="1:89">
      <c r="A837" s="9">
        <v>1004</v>
      </c>
      <c r="B837" s="9">
        <v>8.8617577807041297</v>
      </c>
      <c r="C837" s="9">
        <v>315</v>
      </c>
      <c r="D837" s="9">
        <v>6</v>
      </c>
      <c r="E837" s="9">
        <v>5.6</v>
      </c>
      <c r="F837" s="9">
        <v>384.81</v>
      </c>
      <c r="G837" s="9">
        <v>0</v>
      </c>
      <c r="H837" s="9">
        <v>0</v>
      </c>
      <c r="I837" s="9">
        <v>9.4</v>
      </c>
      <c r="J837" s="9">
        <v>71</v>
      </c>
      <c r="K837" s="158">
        <v>0.57499999999999996</v>
      </c>
      <c r="L837" s="9"/>
      <c r="M837" s="9"/>
      <c r="N837" s="9"/>
      <c r="O837" s="9"/>
      <c r="P837" s="278" t="str">
        <f t="shared" si="28"/>
        <v/>
      </c>
      <c r="Q837" s="276" t="str">
        <f t="shared" si="27"/>
        <v/>
      </c>
      <c r="R837" s="9"/>
      <c r="S837" s="9"/>
      <c r="U837" s="367"/>
      <c r="AS837" s="9"/>
      <c r="AT837" s="9"/>
      <c r="AU837" s="426"/>
      <c r="AW837" s="9"/>
      <c r="AX837" s="470"/>
      <c r="AY837" s="467"/>
      <c r="BG837" s="373"/>
      <c r="BH837" s="373"/>
      <c r="BI837" s="9"/>
      <c r="BJ837" s="9"/>
      <c r="CJ837"/>
      <c r="CK837"/>
    </row>
    <row r="838" spans="1:89">
      <c r="A838" s="9">
        <v>1004</v>
      </c>
      <c r="B838" s="9">
        <v>8.8617577807041297</v>
      </c>
      <c r="C838" s="9">
        <v>315</v>
      </c>
      <c r="D838" s="9">
        <v>6</v>
      </c>
      <c r="E838" s="9">
        <v>5.6</v>
      </c>
      <c r="F838" s="9">
        <v>384.81</v>
      </c>
      <c r="G838" s="9">
        <v>0</v>
      </c>
      <c r="H838" s="9">
        <v>0</v>
      </c>
      <c r="I838" s="9">
        <v>9.4</v>
      </c>
      <c r="J838" s="9">
        <v>71</v>
      </c>
      <c r="K838" s="158">
        <v>0.57569444444444495</v>
      </c>
      <c r="L838" s="9"/>
      <c r="M838" s="9"/>
      <c r="N838" s="9"/>
      <c r="O838" s="9"/>
      <c r="P838" s="278" t="str">
        <f t="shared" si="28"/>
        <v/>
      </c>
      <c r="Q838" s="276" t="str">
        <f t="shared" si="27"/>
        <v/>
      </c>
      <c r="R838" s="9"/>
      <c r="S838" s="9"/>
      <c r="U838" s="367"/>
      <c r="AS838" s="9"/>
      <c r="AT838" s="9"/>
      <c r="AU838" s="426"/>
      <c r="AW838" s="9"/>
      <c r="AX838" s="470"/>
      <c r="AY838" s="467"/>
      <c r="BG838" s="373"/>
      <c r="BH838" s="373"/>
      <c r="BI838" s="9"/>
      <c r="BJ838" s="9"/>
      <c r="CJ838"/>
      <c r="CK838"/>
    </row>
    <row r="839" spans="1:89">
      <c r="A839" s="9">
        <v>1004</v>
      </c>
      <c r="B839" s="9">
        <v>6.8369901093308876</v>
      </c>
      <c r="C839" s="9">
        <v>337</v>
      </c>
      <c r="D839" s="9">
        <v>21.2</v>
      </c>
      <c r="E839" s="9">
        <v>16.399999999999999</v>
      </c>
      <c r="F839" s="9">
        <v>384.81</v>
      </c>
      <c r="G839" s="9">
        <v>0</v>
      </c>
      <c r="H839" s="9">
        <v>0</v>
      </c>
      <c r="I839" s="9">
        <v>9.6</v>
      </c>
      <c r="J839" s="9">
        <v>71</v>
      </c>
      <c r="K839" s="158">
        <v>0.57638888888888895</v>
      </c>
      <c r="L839" s="9"/>
      <c r="M839" s="9"/>
      <c r="N839" s="9"/>
      <c r="O839" s="9"/>
      <c r="P839" s="278" t="str">
        <f t="shared" si="28"/>
        <v/>
      </c>
      <c r="Q839" s="276" t="str">
        <f t="shared" si="27"/>
        <v/>
      </c>
      <c r="R839" s="9"/>
      <c r="S839" s="9"/>
      <c r="U839" s="367"/>
      <c r="AS839" s="9"/>
      <c r="AT839" s="9"/>
      <c r="AU839" s="426"/>
      <c r="AW839" s="9"/>
      <c r="AX839" s="470"/>
      <c r="AY839" s="467"/>
      <c r="BG839" s="373"/>
      <c r="BH839" s="373"/>
      <c r="BI839" s="9"/>
      <c r="BJ839" s="9"/>
      <c r="CJ839"/>
      <c r="CK839"/>
    </row>
    <row r="840" spans="1:89">
      <c r="A840" s="9">
        <v>1004</v>
      </c>
      <c r="B840" s="9">
        <v>7.0309258424087133</v>
      </c>
      <c r="C840" s="9">
        <v>247</v>
      </c>
      <c r="D840" s="9">
        <v>19.2</v>
      </c>
      <c r="E840" s="9">
        <v>16</v>
      </c>
      <c r="F840" s="9">
        <v>384.81</v>
      </c>
      <c r="G840" s="9">
        <v>0</v>
      </c>
      <c r="H840" s="9">
        <v>0</v>
      </c>
      <c r="I840" s="9">
        <v>9.6</v>
      </c>
      <c r="J840" s="9">
        <v>71</v>
      </c>
      <c r="K840" s="158">
        <v>0.57708333333333295</v>
      </c>
      <c r="L840" s="9"/>
      <c r="M840" s="9"/>
      <c r="N840" s="9"/>
      <c r="O840" s="9"/>
      <c r="P840" s="278" t="str">
        <f t="shared" si="28"/>
        <v/>
      </c>
      <c r="Q840" s="276" t="str">
        <f t="shared" si="27"/>
        <v/>
      </c>
      <c r="R840" s="9"/>
      <c r="S840" s="9"/>
      <c r="U840" s="367"/>
      <c r="AS840" s="9"/>
      <c r="AT840" s="9"/>
      <c r="AU840" s="426"/>
      <c r="AW840" s="9"/>
      <c r="AX840" s="470"/>
      <c r="AY840" s="467"/>
      <c r="BG840" s="373"/>
      <c r="BH840" s="373"/>
      <c r="BI840" s="9"/>
      <c r="BJ840" s="9"/>
      <c r="CJ840"/>
      <c r="CK840"/>
    </row>
    <row r="841" spans="1:89">
      <c r="A841" s="9">
        <v>1004</v>
      </c>
      <c r="B841" s="9">
        <v>7.5037593217267631</v>
      </c>
      <c r="C841" s="9">
        <v>292</v>
      </c>
      <c r="D841" s="9">
        <v>16</v>
      </c>
      <c r="E841" s="9">
        <v>16</v>
      </c>
      <c r="F841" s="9">
        <v>384.81</v>
      </c>
      <c r="G841" s="9">
        <v>0</v>
      </c>
      <c r="H841" s="9">
        <v>0</v>
      </c>
      <c r="I841" s="9">
        <v>9.6999999999999993</v>
      </c>
      <c r="J841" s="9">
        <v>71</v>
      </c>
      <c r="K841" s="158">
        <v>0.57777777777777795</v>
      </c>
      <c r="L841" s="9"/>
      <c r="M841" s="9"/>
      <c r="N841" s="9"/>
      <c r="O841" s="9"/>
      <c r="P841" s="278" t="str">
        <f t="shared" si="28"/>
        <v/>
      </c>
      <c r="Q841" s="276" t="str">
        <f t="shared" si="27"/>
        <v/>
      </c>
      <c r="R841" s="9"/>
      <c r="S841" s="9"/>
      <c r="U841" s="367"/>
      <c r="AS841" s="9"/>
      <c r="AT841" s="9"/>
      <c r="AU841" s="426"/>
      <c r="AW841" s="9"/>
      <c r="AX841" s="470"/>
      <c r="AY841" s="467"/>
      <c r="BG841" s="373"/>
      <c r="BH841" s="373"/>
      <c r="BI841" s="9"/>
      <c r="BJ841" s="9"/>
      <c r="CJ841"/>
      <c r="CK841"/>
    </row>
    <row r="842" spans="1:89">
      <c r="A842" s="9">
        <v>1004</v>
      </c>
      <c r="B842" s="9">
        <v>7.9723093236498777</v>
      </c>
      <c r="C842" s="9">
        <v>337</v>
      </c>
      <c r="D842" s="9">
        <v>12.4</v>
      </c>
      <c r="E842" s="9">
        <v>14.4</v>
      </c>
      <c r="F842" s="9">
        <v>384.81</v>
      </c>
      <c r="G842" s="9">
        <v>0</v>
      </c>
      <c r="H842" s="9">
        <v>0</v>
      </c>
      <c r="I842" s="9">
        <v>9.6999999999999993</v>
      </c>
      <c r="J842" s="9">
        <v>71</v>
      </c>
      <c r="K842" s="158">
        <v>0.57847222222222205</v>
      </c>
      <c r="L842" s="9"/>
      <c r="M842" s="9"/>
      <c r="N842" s="9"/>
      <c r="O842" s="9"/>
      <c r="P842" s="278" t="str">
        <f t="shared" si="28"/>
        <v/>
      </c>
      <c r="Q842" s="276" t="str">
        <f t="shared" si="27"/>
        <v/>
      </c>
      <c r="R842" s="9"/>
      <c r="S842" s="9"/>
      <c r="U842" s="367"/>
      <c r="AS842" s="9"/>
      <c r="AT842" s="9"/>
      <c r="AU842" s="426"/>
      <c r="AW842" s="9"/>
      <c r="AX842" s="470"/>
      <c r="AY842" s="467"/>
      <c r="BG842" s="373"/>
      <c r="BH842" s="373"/>
      <c r="BI842" s="9"/>
      <c r="BJ842" s="9"/>
      <c r="CJ842"/>
      <c r="CK842"/>
    </row>
    <row r="843" spans="1:89">
      <c r="A843" s="9">
        <v>1004</v>
      </c>
      <c r="B843" s="9">
        <v>8.0336248720099643</v>
      </c>
      <c r="C843" s="9">
        <v>315</v>
      </c>
      <c r="D843" s="9">
        <v>11.2</v>
      </c>
      <c r="E843" s="9">
        <v>12.4</v>
      </c>
      <c r="F843" s="9">
        <v>384.81</v>
      </c>
      <c r="G843" s="9">
        <v>0</v>
      </c>
      <c r="H843" s="9">
        <v>0</v>
      </c>
      <c r="I843" s="9">
        <v>9.6</v>
      </c>
      <c r="J843" s="9">
        <v>70</v>
      </c>
      <c r="K843" s="158">
        <v>0.57916666666666705</v>
      </c>
      <c r="L843" s="9"/>
      <c r="M843" s="9"/>
      <c r="N843" s="9"/>
      <c r="O843" s="9"/>
      <c r="P843" s="278" t="str">
        <f t="shared" si="28"/>
        <v/>
      </c>
      <c r="Q843" s="276" t="str">
        <f t="shared" ref="Q843:Q906" si="29">IF(H843&gt;0,60,"")</f>
        <v/>
      </c>
      <c r="R843" s="9"/>
      <c r="S843" s="9"/>
      <c r="U843" s="367"/>
      <c r="AS843" s="9"/>
      <c r="AT843" s="9"/>
      <c r="AU843" s="426"/>
      <c r="AW843" s="9"/>
      <c r="AX843" s="470"/>
      <c r="AY843" s="467"/>
      <c r="BG843" s="373"/>
      <c r="BH843" s="373"/>
      <c r="BI843" s="9"/>
      <c r="BJ843" s="9"/>
      <c r="CJ843"/>
      <c r="CK843"/>
    </row>
    <row r="844" spans="1:89">
      <c r="A844" s="9">
        <v>1004</v>
      </c>
      <c r="B844" s="9">
        <v>8.2598551272535214</v>
      </c>
      <c r="C844" s="9">
        <v>292</v>
      </c>
      <c r="D844" s="9">
        <v>9.1999999999999993</v>
      </c>
      <c r="E844" s="9">
        <v>8.8000000000000007</v>
      </c>
      <c r="F844" s="9">
        <v>384.81</v>
      </c>
      <c r="G844" s="9">
        <v>0</v>
      </c>
      <c r="H844" s="9">
        <v>0</v>
      </c>
      <c r="I844" s="9">
        <v>9.5</v>
      </c>
      <c r="J844" s="9">
        <v>70</v>
      </c>
      <c r="K844" s="158">
        <v>0.57986111111111105</v>
      </c>
      <c r="L844" s="9"/>
      <c r="M844" s="9"/>
      <c r="N844" s="9"/>
      <c r="O844" s="9"/>
      <c r="P844" s="278" t="str">
        <f t="shared" si="28"/>
        <v/>
      </c>
      <c r="Q844" s="276" t="str">
        <f t="shared" si="29"/>
        <v/>
      </c>
      <c r="R844" s="9"/>
      <c r="S844" s="9"/>
      <c r="U844" s="367"/>
      <c r="AS844" s="9"/>
      <c r="AT844" s="9"/>
      <c r="AU844" s="426"/>
      <c r="AW844" s="9"/>
      <c r="AX844" s="470"/>
      <c r="AY844" s="467"/>
      <c r="BG844" s="373"/>
      <c r="BH844" s="373"/>
      <c r="BI844" s="9"/>
      <c r="BJ844" s="9"/>
      <c r="CJ844"/>
      <c r="CK844"/>
    </row>
    <row r="845" spans="1:89">
      <c r="A845" s="9">
        <v>1004</v>
      </c>
      <c r="B845" s="9">
        <v>8.7718622309198491</v>
      </c>
      <c r="C845" s="9">
        <v>337</v>
      </c>
      <c r="D845" s="9">
        <v>6.8</v>
      </c>
      <c r="E845" s="9">
        <v>6.8</v>
      </c>
      <c r="F845" s="9">
        <v>384.81</v>
      </c>
      <c r="G845" s="9">
        <v>0</v>
      </c>
      <c r="H845" s="9">
        <v>0</v>
      </c>
      <c r="I845" s="9">
        <v>9.5</v>
      </c>
      <c r="J845" s="9">
        <v>70</v>
      </c>
      <c r="K845" s="158">
        <v>0.58055555555555605</v>
      </c>
      <c r="L845" s="9"/>
      <c r="M845" s="9"/>
      <c r="N845" s="9"/>
      <c r="O845" s="9"/>
      <c r="P845" s="278" t="str">
        <f t="shared" ref="P845:P908" si="30">IF(D845&lt;2,60,"")</f>
        <v/>
      </c>
      <c r="Q845" s="276" t="str">
        <f t="shared" si="29"/>
        <v/>
      </c>
      <c r="R845" s="9"/>
      <c r="S845" s="9"/>
      <c r="U845" s="367"/>
      <c r="AS845" s="9"/>
      <c r="AT845" s="9"/>
      <c r="AU845" s="426"/>
      <c r="AW845" s="9"/>
      <c r="AX845" s="470"/>
      <c r="AY845" s="467"/>
      <c r="BG845" s="373"/>
      <c r="BH845" s="373"/>
      <c r="BI845" s="9"/>
      <c r="BJ845" s="9"/>
      <c r="CJ845"/>
      <c r="CK845"/>
    </row>
    <row r="846" spans="1:89">
      <c r="A846" s="9">
        <v>1004</v>
      </c>
      <c r="B846" s="9">
        <v>8.0450272655903667</v>
      </c>
      <c r="C846" s="9">
        <v>315</v>
      </c>
      <c r="D846" s="9">
        <v>10.4</v>
      </c>
      <c r="E846" s="9">
        <v>8.8000000000000007</v>
      </c>
      <c r="F846" s="9">
        <v>384.81</v>
      </c>
      <c r="G846" s="9">
        <v>0</v>
      </c>
      <c r="H846" s="9">
        <v>0</v>
      </c>
      <c r="I846" s="9">
        <v>9.5</v>
      </c>
      <c r="J846" s="9">
        <v>70</v>
      </c>
      <c r="K846" s="158">
        <v>0.58125000000000004</v>
      </c>
      <c r="L846" s="9"/>
      <c r="M846" s="9"/>
      <c r="N846" s="9"/>
      <c r="O846" s="9"/>
      <c r="P846" s="278" t="str">
        <f t="shared" si="30"/>
        <v/>
      </c>
      <c r="Q846" s="276" t="str">
        <f t="shared" si="29"/>
        <v/>
      </c>
      <c r="R846" s="9"/>
      <c r="S846" s="9"/>
      <c r="U846" s="367"/>
      <c r="AS846" s="9"/>
      <c r="AT846" s="9"/>
      <c r="AU846" s="426"/>
      <c r="AW846" s="9"/>
      <c r="AX846" s="470"/>
      <c r="AY846" s="467"/>
      <c r="BG846" s="373"/>
      <c r="BH846" s="373"/>
      <c r="BI846" s="9"/>
      <c r="BJ846" s="9"/>
      <c r="CJ846"/>
      <c r="CK846"/>
    </row>
    <row r="847" spans="1:89">
      <c r="A847" s="9">
        <v>1004</v>
      </c>
      <c r="B847" s="9">
        <v>7.5600060400320288</v>
      </c>
      <c r="C847" s="9">
        <v>315</v>
      </c>
      <c r="D847" s="9">
        <v>13.6</v>
      </c>
      <c r="E847" s="9">
        <v>9.6</v>
      </c>
      <c r="F847" s="9">
        <v>384.81</v>
      </c>
      <c r="G847" s="9">
        <v>0</v>
      </c>
      <c r="H847" s="9">
        <v>0</v>
      </c>
      <c r="I847" s="9">
        <v>9.5</v>
      </c>
      <c r="J847" s="9">
        <v>70</v>
      </c>
      <c r="K847" s="158">
        <v>0.58194444444444404</v>
      </c>
      <c r="L847" s="9"/>
      <c r="M847" s="9"/>
      <c r="N847" s="9"/>
      <c r="O847" s="9"/>
      <c r="P847" s="278" t="str">
        <f t="shared" si="30"/>
        <v/>
      </c>
      <c r="Q847" s="276" t="str">
        <f t="shared" si="29"/>
        <v/>
      </c>
      <c r="R847" s="9"/>
      <c r="S847" s="9"/>
      <c r="U847" s="367"/>
      <c r="AS847" s="9"/>
      <c r="AT847" s="9"/>
      <c r="AU847" s="426"/>
      <c r="AW847" s="9"/>
      <c r="AX847" s="470"/>
      <c r="AY847" s="467"/>
      <c r="BG847" s="373"/>
      <c r="BH847" s="373"/>
      <c r="BI847" s="9"/>
      <c r="BJ847" s="9"/>
      <c r="CJ847"/>
      <c r="CK847"/>
    </row>
    <row r="848" spans="1:89">
      <c r="A848" s="9">
        <v>1003</v>
      </c>
      <c r="B848" s="9">
        <v>7.6677345772071241</v>
      </c>
      <c r="C848" s="9">
        <v>337</v>
      </c>
      <c r="D848" s="9">
        <v>12</v>
      </c>
      <c r="E848" s="9">
        <v>12.8</v>
      </c>
      <c r="F848" s="9">
        <v>384.81</v>
      </c>
      <c r="G848" s="9">
        <v>0</v>
      </c>
      <c r="H848" s="9">
        <v>0</v>
      </c>
      <c r="I848" s="9">
        <v>9.4</v>
      </c>
      <c r="J848" s="9">
        <v>71</v>
      </c>
      <c r="K848" s="158">
        <v>0.58263888888888904</v>
      </c>
      <c r="L848" s="9"/>
      <c r="M848" s="9"/>
      <c r="N848" s="9"/>
      <c r="O848" s="9"/>
      <c r="P848" s="278" t="str">
        <f t="shared" si="30"/>
        <v/>
      </c>
      <c r="Q848" s="276" t="str">
        <f t="shared" si="29"/>
        <v/>
      </c>
      <c r="R848" s="9"/>
      <c r="S848" s="9"/>
      <c r="U848" s="367"/>
      <c r="AS848" s="9"/>
      <c r="AT848" s="9"/>
      <c r="AU848" s="426"/>
      <c r="AW848" s="9"/>
      <c r="AX848" s="470"/>
      <c r="AY848" s="467"/>
      <c r="BG848" s="373"/>
      <c r="BH848" s="373"/>
      <c r="BI848" s="9"/>
      <c r="BJ848" s="9"/>
      <c r="CJ848"/>
      <c r="CK848"/>
    </row>
    <row r="849" spans="1:89">
      <c r="A849" s="9">
        <v>1003</v>
      </c>
      <c r="B849" s="9">
        <v>8.5604084168755659</v>
      </c>
      <c r="C849" s="9">
        <v>292</v>
      </c>
      <c r="D849" s="9">
        <v>7.2</v>
      </c>
      <c r="E849" s="9">
        <v>9.6</v>
      </c>
      <c r="F849" s="9">
        <v>384.81</v>
      </c>
      <c r="G849" s="9">
        <v>0</v>
      </c>
      <c r="H849" s="9">
        <v>0</v>
      </c>
      <c r="I849" s="9">
        <v>9.4</v>
      </c>
      <c r="J849" s="9">
        <v>71</v>
      </c>
      <c r="K849" s="158">
        <v>0.58333333333333304</v>
      </c>
      <c r="L849" s="9"/>
      <c r="M849" s="9"/>
      <c r="N849" s="9"/>
      <c r="O849" s="9"/>
      <c r="P849" s="278" t="str">
        <f t="shared" si="30"/>
        <v/>
      </c>
      <c r="Q849" s="276" t="str">
        <f t="shared" si="29"/>
        <v/>
      </c>
      <c r="R849" s="9"/>
      <c r="S849" s="9"/>
      <c r="U849" s="367"/>
      <c r="AS849" s="9"/>
      <c r="AT849" s="9"/>
      <c r="AU849" s="426"/>
      <c r="AW849" s="9"/>
      <c r="AX849" s="470"/>
      <c r="AY849" s="467"/>
      <c r="BG849" s="373"/>
      <c r="BH849" s="373"/>
      <c r="BI849" s="9"/>
      <c r="BJ849" s="9"/>
      <c r="CJ849"/>
      <c r="CK849"/>
    </row>
    <row r="850" spans="1:89">
      <c r="A850" s="9">
        <v>1003</v>
      </c>
      <c r="B850" s="9">
        <v>8.1857578070039096</v>
      </c>
      <c r="C850" s="9">
        <v>292</v>
      </c>
      <c r="D850" s="9">
        <v>9.6</v>
      </c>
      <c r="E850" s="9">
        <v>9.6</v>
      </c>
      <c r="F850" s="9">
        <v>384.81</v>
      </c>
      <c r="G850" s="9">
        <v>0</v>
      </c>
      <c r="H850" s="9">
        <v>0</v>
      </c>
      <c r="I850" s="9">
        <v>9.5</v>
      </c>
      <c r="J850" s="9">
        <v>71</v>
      </c>
      <c r="K850" s="158">
        <v>0.58402777777777803</v>
      </c>
      <c r="L850" s="9"/>
      <c r="M850" s="9"/>
      <c r="N850" s="9"/>
      <c r="O850" s="9"/>
      <c r="P850" s="278" t="str">
        <f t="shared" si="30"/>
        <v/>
      </c>
      <c r="Q850" s="276" t="str">
        <f t="shared" si="29"/>
        <v/>
      </c>
      <c r="R850" s="9"/>
      <c r="S850" s="9"/>
      <c r="U850" s="367"/>
      <c r="AS850" s="9"/>
      <c r="AT850" s="9"/>
      <c r="AU850" s="426"/>
      <c r="AW850" s="9"/>
      <c r="AX850" s="470"/>
      <c r="AY850" s="467"/>
      <c r="BG850" s="373"/>
      <c r="BH850" s="373"/>
      <c r="BI850" s="9"/>
      <c r="BJ850" s="9"/>
      <c r="CJ850"/>
      <c r="CK850"/>
    </row>
    <row r="851" spans="1:89">
      <c r="A851" s="9">
        <v>1003</v>
      </c>
      <c r="B851" s="9">
        <v>8.6558301180018145</v>
      </c>
      <c r="C851" s="9">
        <v>270</v>
      </c>
      <c r="D851" s="9">
        <v>6.8</v>
      </c>
      <c r="E851" s="9">
        <v>4.8</v>
      </c>
      <c r="F851" s="9">
        <v>384.81</v>
      </c>
      <c r="G851" s="9">
        <v>0</v>
      </c>
      <c r="H851" s="9">
        <v>0</v>
      </c>
      <c r="I851" s="9">
        <v>9.4</v>
      </c>
      <c r="J851" s="9">
        <v>71</v>
      </c>
      <c r="K851" s="158">
        <v>0.58472222222222203</v>
      </c>
      <c r="L851" s="9"/>
      <c r="M851" s="9"/>
      <c r="N851" s="9"/>
      <c r="O851" s="9"/>
      <c r="P851" s="278" t="str">
        <f t="shared" si="30"/>
        <v/>
      </c>
      <c r="Q851" s="276" t="str">
        <f t="shared" si="29"/>
        <v/>
      </c>
      <c r="R851" s="9"/>
      <c r="S851" s="9"/>
      <c r="U851" s="367"/>
      <c r="AS851" s="9"/>
      <c r="AT851" s="9"/>
      <c r="AU851" s="426"/>
      <c r="AW851" s="9"/>
      <c r="AX851" s="470"/>
      <c r="AY851" s="467"/>
      <c r="BG851" s="373"/>
      <c r="BH851" s="373"/>
      <c r="BI851" s="9"/>
      <c r="BJ851" s="9"/>
      <c r="CJ851"/>
      <c r="CK851"/>
    </row>
    <row r="852" spans="1:89">
      <c r="A852" s="9">
        <v>1003</v>
      </c>
      <c r="B852" s="9">
        <v>8.6769355605345044</v>
      </c>
      <c r="C852" s="9">
        <v>315</v>
      </c>
      <c r="D852" s="9">
        <v>7.2</v>
      </c>
      <c r="E852" s="9">
        <v>6.8</v>
      </c>
      <c r="F852" s="9">
        <v>384.81</v>
      </c>
      <c r="G852" s="9">
        <v>0</v>
      </c>
      <c r="H852" s="9">
        <v>0</v>
      </c>
      <c r="I852" s="9">
        <v>9.5</v>
      </c>
      <c r="J852" s="9">
        <v>71</v>
      </c>
      <c r="K852" s="158">
        <v>0.58541666666666703</v>
      </c>
      <c r="L852" s="9"/>
      <c r="M852" s="9"/>
      <c r="N852" s="9"/>
      <c r="O852" s="9"/>
      <c r="P852" s="278" t="str">
        <f t="shared" si="30"/>
        <v/>
      </c>
      <c r="Q852" s="276" t="str">
        <f t="shared" si="29"/>
        <v/>
      </c>
      <c r="R852" s="9"/>
      <c r="S852" s="9"/>
      <c r="U852" s="367"/>
      <c r="AS852" s="9"/>
      <c r="AT852" s="9"/>
      <c r="AU852" s="426"/>
      <c r="AW852" s="9"/>
      <c r="AX852" s="470"/>
      <c r="AY852" s="467"/>
      <c r="BG852" s="373"/>
      <c r="BH852" s="373"/>
      <c r="BI852" s="9"/>
      <c r="BJ852" s="9"/>
      <c r="CJ852"/>
      <c r="CK852"/>
    </row>
    <row r="853" spans="1:89">
      <c r="A853" s="9">
        <v>1003</v>
      </c>
      <c r="B853" s="9">
        <v>8.3367098914804707</v>
      </c>
      <c r="C853" s="9">
        <v>292</v>
      </c>
      <c r="D853" s="9">
        <v>8.8000000000000007</v>
      </c>
      <c r="E853" s="9">
        <v>7.6</v>
      </c>
      <c r="F853" s="9">
        <v>384.81</v>
      </c>
      <c r="G853" s="9">
        <v>0</v>
      </c>
      <c r="H853" s="9">
        <v>0</v>
      </c>
      <c r="I853" s="9">
        <v>9.5</v>
      </c>
      <c r="J853" s="9">
        <v>71</v>
      </c>
      <c r="K853" s="158">
        <v>0.58611111111111103</v>
      </c>
      <c r="L853" s="9"/>
      <c r="M853" s="9"/>
      <c r="N853" s="9"/>
      <c r="O853" s="9"/>
      <c r="P853" s="278" t="str">
        <f t="shared" si="30"/>
        <v/>
      </c>
      <c r="Q853" s="276" t="str">
        <f t="shared" si="29"/>
        <v/>
      </c>
      <c r="R853" s="9"/>
      <c r="S853" s="9"/>
      <c r="U853" s="367"/>
      <c r="AS853" s="9"/>
      <c r="AT853" s="9"/>
      <c r="AU853" s="426"/>
      <c r="AW853" s="9"/>
      <c r="AX853" s="470"/>
      <c r="AY853" s="467"/>
      <c r="BG853" s="373"/>
      <c r="BH853" s="373"/>
      <c r="BI853" s="9"/>
      <c r="BJ853" s="9"/>
      <c r="CJ853"/>
      <c r="CK853"/>
    </row>
    <row r="854" spans="1:89">
      <c r="A854" s="9">
        <v>1003</v>
      </c>
      <c r="B854" s="9">
        <v>8.1142100630760279</v>
      </c>
      <c r="C854" s="9">
        <v>292</v>
      </c>
      <c r="D854" s="9">
        <v>10</v>
      </c>
      <c r="E854" s="9">
        <v>12.4</v>
      </c>
      <c r="F854" s="9">
        <v>384.81</v>
      </c>
      <c r="G854" s="9">
        <v>0</v>
      </c>
      <c r="H854" s="9">
        <v>0</v>
      </c>
      <c r="I854" s="9">
        <v>9.5</v>
      </c>
      <c r="J854" s="9">
        <v>71</v>
      </c>
      <c r="K854" s="158">
        <v>0.58680555555555602</v>
      </c>
      <c r="L854" s="9"/>
      <c r="M854" s="9"/>
      <c r="N854" s="9"/>
      <c r="O854" s="9"/>
      <c r="P854" s="278" t="str">
        <f t="shared" si="30"/>
        <v/>
      </c>
      <c r="Q854" s="276" t="str">
        <f t="shared" si="29"/>
        <v/>
      </c>
      <c r="R854" s="9"/>
      <c r="S854" s="9"/>
      <c r="U854" s="367"/>
      <c r="AS854" s="9"/>
      <c r="AT854" s="9"/>
      <c r="AU854" s="426"/>
      <c r="AW854" s="9"/>
      <c r="AX854" s="470"/>
      <c r="AY854" s="467"/>
      <c r="BG854" s="373"/>
      <c r="BH854" s="373"/>
      <c r="BI854" s="9"/>
      <c r="BJ854" s="9"/>
      <c r="CJ854"/>
      <c r="CK854"/>
    </row>
    <row r="855" spans="1:89">
      <c r="A855" s="9">
        <v>1003</v>
      </c>
      <c r="B855" s="9">
        <v>8.0450272655903667</v>
      </c>
      <c r="C855" s="9">
        <v>292</v>
      </c>
      <c r="D855" s="9">
        <v>10.4</v>
      </c>
      <c r="E855" s="9">
        <v>9.6</v>
      </c>
      <c r="F855" s="9">
        <v>384.81</v>
      </c>
      <c r="G855" s="9">
        <v>0</v>
      </c>
      <c r="H855" s="9">
        <v>0</v>
      </c>
      <c r="I855" s="9">
        <v>9.5</v>
      </c>
      <c r="J855" s="9">
        <v>71</v>
      </c>
      <c r="K855" s="158">
        <v>0.58750000000000002</v>
      </c>
      <c r="L855" s="9"/>
      <c r="M855" s="9"/>
      <c r="N855" s="9"/>
      <c r="O855" s="9"/>
      <c r="P855" s="278" t="str">
        <f t="shared" si="30"/>
        <v/>
      </c>
      <c r="Q855" s="276" t="str">
        <f t="shared" si="29"/>
        <v/>
      </c>
      <c r="R855" s="9"/>
      <c r="S855" s="9"/>
      <c r="U855" s="367"/>
      <c r="AS855" s="9"/>
      <c r="AT855" s="9"/>
      <c r="AU855" s="426"/>
      <c r="AW855" s="9"/>
      <c r="AX855" s="470"/>
      <c r="AY855" s="467"/>
      <c r="BG855" s="373"/>
      <c r="BH855" s="373"/>
      <c r="BI855" s="9"/>
      <c r="BJ855" s="9"/>
      <c r="CJ855"/>
      <c r="CK855"/>
    </row>
    <row r="856" spans="1:89">
      <c r="A856" s="9">
        <v>1003</v>
      </c>
      <c r="B856" s="9">
        <v>7.576850575365695</v>
      </c>
      <c r="C856" s="9">
        <v>315</v>
      </c>
      <c r="D856" s="9">
        <v>14.4</v>
      </c>
      <c r="E856" s="9">
        <v>12.4</v>
      </c>
      <c r="F856" s="9">
        <v>384.81</v>
      </c>
      <c r="G856" s="9">
        <v>0</v>
      </c>
      <c r="H856" s="9">
        <v>0</v>
      </c>
      <c r="I856" s="9">
        <v>9.6</v>
      </c>
      <c r="J856" s="9">
        <v>71</v>
      </c>
      <c r="K856" s="158">
        <v>0.58819444444444402</v>
      </c>
      <c r="L856" s="9"/>
      <c r="M856" s="9"/>
      <c r="N856" s="9"/>
      <c r="O856" s="9"/>
      <c r="P856" s="278" t="str">
        <f t="shared" si="30"/>
        <v/>
      </c>
      <c r="Q856" s="276" t="str">
        <f t="shared" si="29"/>
        <v/>
      </c>
      <c r="R856" s="9"/>
      <c r="S856" s="9"/>
      <c r="U856" s="367"/>
      <c r="AS856" s="9"/>
      <c r="AT856" s="9"/>
      <c r="AU856" s="426"/>
      <c r="AW856" s="9"/>
      <c r="AX856" s="470"/>
      <c r="AY856" s="467"/>
      <c r="BG856" s="373"/>
      <c r="BH856" s="373"/>
      <c r="BI856" s="9"/>
      <c r="BJ856" s="9"/>
      <c r="CJ856"/>
      <c r="CK856"/>
    </row>
    <row r="857" spans="1:89">
      <c r="A857" s="9">
        <v>1003</v>
      </c>
      <c r="B857" s="9">
        <v>8.1857578070039096</v>
      </c>
      <c r="C857" s="9">
        <v>315</v>
      </c>
      <c r="D857" s="9">
        <v>9.6</v>
      </c>
      <c r="E857" s="9">
        <v>10.4</v>
      </c>
      <c r="F857" s="9">
        <v>384.81</v>
      </c>
      <c r="G857" s="9">
        <v>0</v>
      </c>
      <c r="H857" s="9">
        <v>0</v>
      </c>
      <c r="I857" s="9">
        <v>9.5</v>
      </c>
      <c r="J857" s="9">
        <v>71</v>
      </c>
      <c r="K857" s="158">
        <v>0.58888888888888902</v>
      </c>
      <c r="L857" s="9"/>
      <c r="M857" s="9"/>
      <c r="N857" s="9"/>
      <c r="O857" s="9"/>
      <c r="P857" s="278" t="str">
        <f t="shared" si="30"/>
        <v/>
      </c>
      <c r="Q857" s="276" t="str">
        <f t="shared" si="29"/>
        <v/>
      </c>
      <c r="R857" s="9"/>
      <c r="S857" s="9"/>
      <c r="U857" s="367"/>
      <c r="AS857" s="9"/>
      <c r="AT857" s="9"/>
      <c r="AU857" s="426"/>
      <c r="AW857" s="9"/>
      <c r="AX857" s="470"/>
      <c r="AY857" s="467"/>
      <c r="BG857" s="373"/>
      <c r="BH857" s="373"/>
      <c r="BI857" s="9"/>
      <c r="BJ857" s="9"/>
      <c r="CJ857"/>
      <c r="CK857"/>
    </row>
    <row r="858" spans="1:89">
      <c r="A858" s="9">
        <v>1003</v>
      </c>
      <c r="B858" s="9">
        <v>7.7888927532939185</v>
      </c>
      <c r="C858" s="9">
        <v>292</v>
      </c>
      <c r="D858" s="9">
        <v>12</v>
      </c>
      <c r="E858" s="9">
        <v>10</v>
      </c>
      <c r="F858" s="9">
        <v>384.81</v>
      </c>
      <c r="G858" s="9">
        <v>0</v>
      </c>
      <c r="H858" s="9">
        <v>0</v>
      </c>
      <c r="I858" s="9">
        <v>9.5</v>
      </c>
      <c r="J858" s="9">
        <v>71</v>
      </c>
      <c r="K858" s="158">
        <v>0.58958333333333302</v>
      </c>
      <c r="L858" s="9"/>
      <c r="M858" s="9"/>
      <c r="N858" s="9"/>
      <c r="O858" s="9"/>
      <c r="P858" s="278" t="str">
        <f t="shared" si="30"/>
        <v/>
      </c>
      <c r="Q858" s="276" t="str">
        <f t="shared" si="29"/>
        <v/>
      </c>
      <c r="R858" s="9"/>
      <c r="S858" s="9"/>
      <c r="U858" s="367"/>
      <c r="AS858" s="9"/>
      <c r="AT858" s="9"/>
      <c r="AU858" s="426"/>
      <c r="AW858" s="9"/>
      <c r="AX858" s="470"/>
      <c r="AY858" s="467"/>
      <c r="BG858" s="373"/>
      <c r="BH858" s="373"/>
      <c r="BI858" s="9"/>
      <c r="BJ858" s="9"/>
      <c r="CJ858"/>
      <c r="CK858"/>
    </row>
    <row r="859" spans="1:89">
      <c r="A859" s="9">
        <v>1003</v>
      </c>
      <c r="B859" s="9">
        <v>8.2336717499861045</v>
      </c>
      <c r="C859" s="9">
        <v>315</v>
      </c>
      <c r="D859" s="9">
        <v>10</v>
      </c>
      <c r="E859" s="9">
        <v>10.8</v>
      </c>
      <c r="F859" s="9">
        <v>384.81</v>
      </c>
      <c r="G859" s="9">
        <v>0</v>
      </c>
      <c r="H859" s="9">
        <v>0</v>
      </c>
      <c r="I859" s="9">
        <v>9.6</v>
      </c>
      <c r="J859" s="9">
        <v>70</v>
      </c>
      <c r="K859" s="158">
        <v>0.59027777777777801</v>
      </c>
      <c r="L859" s="9"/>
      <c r="M859" s="9"/>
      <c r="N859" s="9"/>
      <c r="O859" s="9"/>
      <c r="P859" s="278" t="str">
        <f t="shared" si="30"/>
        <v/>
      </c>
      <c r="Q859" s="276" t="str">
        <f t="shared" si="29"/>
        <v/>
      </c>
      <c r="R859" s="9"/>
      <c r="S859" s="9"/>
      <c r="U859" s="367"/>
      <c r="AS859" s="9"/>
      <c r="AT859" s="9"/>
      <c r="AU859" s="426"/>
      <c r="AW859" s="9"/>
      <c r="AX859" s="470"/>
      <c r="AY859" s="467"/>
      <c r="BG859" s="373"/>
      <c r="BH859" s="373"/>
      <c r="BI859" s="9"/>
      <c r="BJ859" s="9"/>
      <c r="CJ859"/>
      <c r="CK859"/>
    </row>
    <row r="860" spans="1:89">
      <c r="A860" s="9">
        <v>1003</v>
      </c>
      <c r="B860" s="9">
        <v>7.8501038979378919</v>
      </c>
      <c r="C860" s="9">
        <v>292</v>
      </c>
      <c r="D860" s="9">
        <v>11.6</v>
      </c>
      <c r="E860" s="9">
        <v>11.2</v>
      </c>
      <c r="F860" s="9">
        <v>384.81</v>
      </c>
      <c r="G860" s="9">
        <v>0</v>
      </c>
      <c r="H860" s="9">
        <v>0</v>
      </c>
      <c r="I860" s="9">
        <v>9.5</v>
      </c>
      <c r="J860" s="9">
        <v>70</v>
      </c>
      <c r="K860" s="158">
        <v>0.59097222222222201</v>
      </c>
      <c r="L860" s="9"/>
      <c r="M860" s="9"/>
      <c r="N860" s="9"/>
      <c r="O860" s="9"/>
      <c r="P860" s="278" t="str">
        <f t="shared" si="30"/>
        <v/>
      </c>
      <c r="Q860" s="276" t="str">
        <f t="shared" si="29"/>
        <v/>
      </c>
      <c r="R860" s="9"/>
      <c r="S860" s="9"/>
      <c r="U860" s="367"/>
      <c r="AS860" s="9"/>
      <c r="AT860" s="9"/>
      <c r="AU860" s="426"/>
      <c r="AW860" s="9"/>
      <c r="AX860" s="470"/>
      <c r="AY860" s="467"/>
      <c r="BG860" s="373"/>
      <c r="BH860" s="373"/>
      <c r="BI860" s="9"/>
      <c r="BJ860" s="9"/>
      <c r="CJ860"/>
      <c r="CK860"/>
    </row>
    <row r="861" spans="1:89">
      <c r="A861" s="9">
        <v>1003</v>
      </c>
      <c r="B861" s="9">
        <v>8.7718622309198491</v>
      </c>
      <c r="C861" s="9">
        <v>292</v>
      </c>
      <c r="D861" s="9">
        <v>6.8</v>
      </c>
      <c r="E861" s="9">
        <v>8</v>
      </c>
      <c r="F861" s="9">
        <v>384.81</v>
      </c>
      <c r="G861" s="9">
        <v>0</v>
      </c>
      <c r="H861" s="9">
        <v>0</v>
      </c>
      <c r="I861" s="9">
        <v>9.5</v>
      </c>
      <c r="J861" s="9">
        <v>70</v>
      </c>
      <c r="K861" s="158">
        <v>0.59166666666666701</v>
      </c>
      <c r="L861" s="9"/>
      <c r="M861" s="9"/>
      <c r="N861" s="9"/>
      <c r="O861" s="9"/>
      <c r="P861" s="278" t="str">
        <f t="shared" si="30"/>
        <v/>
      </c>
      <c r="Q861" s="276" t="str">
        <f t="shared" si="29"/>
        <v/>
      </c>
      <c r="R861" s="9"/>
      <c r="S861" s="9"/>
      <c r="U861" s="367"/>
      <c r="AS861" s="9"/>
      <c r="AT861" s="9"/>
      <c r="AU861" s="426"/>
      <c r="AW861" s="9"/>
      <c r="AX861" s="470"/>
      <c r="AY861" s="467"/>
      <c r="BG861" s="373"/>
      <c r="BH861" s="373"/>
      <c r="BI861" s="9"/>
      <c r="BJ861" s="9"/>
      <c r="CJ861"/>
      <c r="CK861"/>
    </row>
    <row r="862" spans="1:89">
      <c r="A862" s="9">
        <v>1003</v>
      </c>
      <c r="B862" s="9">
        <v>8.5863401192839302</v>
      </c>
      <c r="C862" s="9">
        <v>337</v>
      </c>
      <c r="D862" s="9">
        <v>7.6</v>
      </c>
      <c r="E862" s="9">
        <v>6.8</v>
      </c>
      <c r="F862" s="9">
        <v>384.81</v>
      </c>
      <c r="G862" s="9">
        <v>0</v>
      </c>
      <c r="H862" s="9">
        <v>0</v>
      </c>
      <c r="I862" s="9">
        <v>9.5</v>
      </c>
      <c r="J862" s="9">
        <v>70</v>
      </c>
      <c r="K862" s="158">
        <v>0.59236111111111101</v>
      </c>
      <c r="L862" s="9"/>
      <c r="M862" s="9"/>
      <c r="N862" s="9"/>
      <c r="O862" s="9"/>
      <c r="P862" s="278" t="str">
        <f t="shared" si="30"/>
        <v/>
      </c>
      <c r="Q862" s="276" t="str">
        <f t="shared" si="29"/>
        <v/>
      </c>
      <c r="R862" s="9"/>
      <c r="S862" s="9"/>
      <c r="U862" s="367"/>
      <c r="AS862" s="9"/>
      <c r="AT862" s="9"/>
      <c r="AU862" s="426"/>
      <c r="AW862" s="9"/>
      <c r="AX862" s="470"/>
      <c r="AY862" s="467"/>
      <c r="BG862" s="373"/>
      <c r="BH862" s="373"/>
      <c r="BI862" s="9"/>
      <c r="BJ862" s="9"/>
      <c r="CJ862"/>
      <c r="CK862"/>
    </row>
    <row r="863" spans="1:89">
      <c r="A863" s="9">
        <v>1003</v>
      </c>
      <c r="B863" s="9">
        <v>8.8878943438378801</v>
      </c>
      <c r="C863" s="9">
        <v>315</v>
      </c>
      <c r="D863" s="9">
        <v>6.8</v>
      </c>
      <c r="E863" s="9">
        <v>6.8</v>
      </c>
      <c r="F863" s="9">
        <v>384.81</v>
      </c>
      <c r="G863" s="9">
        <v>0</v>
      </c>
      <c r="H863" s="9">
        <v>0</v>
      </c>
      <c r="I863" s="9">
        <v>9.6</v>
      </c>
      <c r="J863" s="9">
        <v>70</v>
      </c>
      <c r="K863" s="158">
        <v>0.593055555555556</v>
      </c>
      <c r="L863" s="9"/>
      <c r="M863" s="9"/>
      <c r="N863" s="9"/>
      <c r="O863" s="9"/>
      <c r="P863" s="278" t="str">
        <f t="shared" si="30"/>
        <v/>
      </c>
      <c r="Q863" s="276" t="str">
        <f t="shared" si="29"/>
        <v/>
      </c>
      <c r="R863" s="9"/>
      <c r="S863" s="9"/>
      <c r="U863" s="367"/>
      <c r="AS863" s="9"/>
      <c r="AT863" s="9"/>
      <c r="AU863" s="426"/>
      <c r="AW863" s="9"/>
      <c r="AX863" s="470"/>
      <c r="AY863" s="467"/>
      <c r="BG863" s="373"/>
      <c r="BH863" s="373"/>
      <c r="BI863" s="9"/>
      <c r="BJ863" s="9"/>
      <c r="CJ863"/>
      <c r="CK863"/>
    </row>
    <row r="864" spans="1:89">
      <c r="A864" s="9">
        <v>1003</v>
      </c>
      <c r="B864" s="9">
        <v>9.4335049946847498</v>
      </c>
      <c r="C864" s="9">
        <v>337</v>
      </c>
      <c r="D864" s="9">
        <v>5.2</v>
      </c>
      <c r="E864" s="9">
        <v>6.8</v>
      </c>
      <c r="F864" s="9">
        <v>384.81</v>
      </c>
      <c r="G864" s="9">
        <v>0</v>
      </c>
      <c r="H864" s="9">
        <v>0</v>
      </c>
      <c r="I864" s="9">
        <v>9.6999999999999993</v>
      </c>
      <c r="J864" s="9">
        <v>70</v>
      </c>
      <c r="K864" s="158">
        <v>0.59375</v>
      </c>
      <c r="L864" s="9"/>
      <c r="M864" s="9"/>
      <c r="N864" s="9"/>
      <c r="O864" s="9"/>
      <c r="P864" s="278" t="str">
        <f t="shared" si="30"/>
        <v/>
      </c>
      <c r="Q864" s="276" t="str">
        <f t="shared" si="29"/>
        <v/>
      </c>
      <c r="R864" s="9"/>
      <c r="S864" s="9"/>
      <c r="U864" s="367"/>
      <c r="AS864" s="9"/>
      <c r="AT864" s="9"/>
      <c r="AU864" s="426"/>
      <c r="AW864" s="9"/>
      <c r="AX864" s="470"/>
      <c r="AY864" s="467"/>
      <c r="BG864" s="373"/>
      <c r="BH864" s="373"/>
      <c r="BI864" s="9"/>
      <c r="BJ864" s="9"/>
      <c r="CJ864"/>
      <c r="CK864"/>
    </row>
    <row r="865" spans="1:89">
      <c r="A865" s="9">
        <v>1003</v>
      </c>
      <c r="B865" s="9">
        <v>8.4550112695494253</v>
      </c>
      <c r="C865" s="9">
        <v>270</v>
      </c>
      <c r="D865" s="9">
        <v>8.8000000000000007</v>
      </c>
      <c r="E865" s="9">
        <v>7.2</v>
      </c>
      <c r="F865" s="9">
        <v>384.81</v>
      </c>
      <c r="G865" s="9">
        <v>0</v>
      </c>
      <c r="H865" s="9">
        <v>0</v>
      </c>
      <c r="I865" s="9">
        <v>9.6</v>
      </c>
      <c r="J865" s="9">
        <v>70</v>
      </c>
      <c r="K865" s="158">
        <v>0.594444444444444</v>
      </c>
      <c r="L865" s="9"/>
      <c r="M865" s="9"/>
      <c r="N865" s="9"/>
      <c r="O865" s="9"/>
      <c r="P865" s="278" t="str">
        <f t="shared" si="30"/>
        <v/>
      </c>
      <c r="Q865" s="276" t="str">
        <f t="shared" si="29"/>
        <v/>
      </c>
      <c r="R865" s="9"/>
      <c r="S865" s="9"/>
      <c r="U865" s="367"/>
      <c r="AS865" s="9"/>
      <c r="AT865" s="9"/>
      <c r="AU865" s="426"/>
      <c r="AW865" s="9"/>
      <c r="AX865" s="470"/>
      <c r="AY865" s="467"/>
      <c r="BG865" s="373"/>
      <c r="BH865" s="373"/>
      <c r="BI865" s="9"/>
      <c r="BJ865" s="9"/>
      <c r="CJ865"/>
      <c r="CK865"/>
    </row>
    <row r="866" spans="1:89">
      <c r="A866" s="9">
        <v>1003</v>
      </c>
      <c r="B866" s="9">
        <v>8.164849732156549</v>
      </c>
      <c r="C866" s="9">
        <v>337</v>
      </c>
      <c r="D866" s="9">
        <v>10.4</v>
      </c>
      <c r="E866" s="9">
        <v>8</v>
      </c>
      <c r="F866" s="9">
        <v>384.81</v>
      </c>
      <c r="G866" s="9">
        <v>0</v>
      </c>
      <c r="H866" s="9">
        <v>0</v>
      </c>
      <c r="I866" s="9">
        <v>9.6</v>
      </c>
      <c r="J866" s="9">
        <v>70</v>
      </c>
      <c r="K866" s="158">
        <v>0.59513888888888899</v>
      </c>
      <c r="L866" s="9"/>
      <c r="M866" s="9"/>
      <c r="N866" s="9"/>
      <c r="O866" s="9"/>
      <c r="P866" s="278" t="str">
        <f t="shared" si="30"/>
        <v/>
      </c>
      <c r="Q866" s="276" t="str">
        <f t="shared" si="29"/>
        <v/>
      </c>
      <c r="R866" s="9"/>
      <c r="S866" s="9"/>
      <c r="U866" s="367"/>
      <c r="AS866" s="9"/>
      <c r="AT866" s="9"/>
      <c r="AU866" s="426"/>
      <c r="AW866" s="9"/>
      <c r="AX866" s="470"/>
      <c r="AY866" s="467"/>
      <c r="BG866" s="373"/>
      <c r="BH866" s="373"/>
      <c r="BI866" s="9"/>
      <c r="BJ866" s="9"/>
      <c r="CJ866"/>
      <c r="CK866"/>
    </row>
    <row r="867" spans="1:89">
      <c r="A867" s="9">
        <v>1003</v>
      </c>
      <c r="B867" s="9">
        <v>8.1142100630760279</v>
      </c>
      <c r="C867" s="9">
        <v>315</v>
      </c>
      <c r="D867" s="9">
        <v>10</v>
      </c>
      <c r="E867" s="9">
        <v>9.6</v>
      </c>
      <c r="F867" s="9">
        <v>384.81</v>
      </c>
      <c r="G867" s="9">
        <v>0</v>
      </c>
      <c r="H867" s="9">
        <v>0</v>
      </c>
      <c r="I867" s="9">
        <v>9.5</v>
      </c>
      <c r="J867" s="9">
        <v>70</v>
      </c>
      <c r="K867" s="158">
        <v>0.59583333333333299</v>
      </c>
      <c r="L867" s="9"/>
      <c r="M867" s="9"/>
      <c r="N867" s="9"/>
      <c r="O867" s="9"/>
      <c r="P867" s="278" t="str">
        <f t="shared" si="30"/>
        <v/>
      </c>
      <c r="Q867" s="276" t="str">
        <f t="shared" si="29"/>
        <v/>
      </c>
      <c r="R867" s="9"/>
      <c r="S867" s="9"/>
      <c r="U867" s="367"/>
      <c r="AS867" s="9"/>
      <c r="AT867" s="9"/>
      <c r="AU867" s="426"/>
      <c r="AW867" s="9"/>
      <c r="AX867" s="470"/>
      <c r="AY867" s="467"/>
      <c r="BG867" s="373"/>
      <c r="BH867" s="373"/>
      <c r="BI867" s="9"/>
      <c r="BJ867" s="9"/>
      <c r="CJ867"/>
      <c r="CK867"/>
    </row>
    <row r="868" spans="1:89">
      <c r="A868" s="9">
        <v>1003</v>
      </c>
      <c r="B868" s="9">
        <v>7.4376542482965551</v>
      </c>
      <c r="C868" s="9">
        <v>315</v>
      </c>
      <c r="D868" s="9">
        <v>13.6</v>
      </c>
      <c r="E868" s="9">
        <v>9.6</v>
      </c>
      <c r="F868" s="9">
        <v>384.81</v>
      </c>
      <c r="G868" s="9">
        <v>0</v>
      </c>
      <c r="H868" s="9">
        <v>0</v>
      </c>
      <c r="I868" s="9">
        <v>9.4</v>
      </c>
      <c r="J868" s="9">
        <v>70</v>
      </c>
      <c r="K868" s="158">
        <v>0.59652777777777799</v>
      </c>
      <c r="L868" s="9"/>
      <c r="M868" s="9"/>
      <c r="N868" s="9"/>
      <c r="O868" s="9"/>
      <c r="P868" s="278" t="str">
        <f t="shared" si="30"/>
        <v/>
      </c>
      <c r="Q868" s="276" t="str">
        <f t="shared" si="29"/>
        <v/>
      </c>
      <c r="R868" s="9"/>
      <c r="S868" s="9"/>
      <c r="U868" s="367"/>
      <c r="AS868" s="9"/>
      <c r="AT868" s="9"/>
      <c r="AU868" s="426"/>
      <c r="AW868" s="9"/>
      <c r="AX868" s="470"/>
      <c r="AY868" s="467"/>
      <c r="BG868" s="373"/>
      <c r="BH868" s="373"/>
      <c r="BI868" s="9"/>
      <c r="BJ868" s="9"/>
      <c r="CJ868"/>
      <c r="CK868"/>
    </row>
    <row r="869" spans="1:89">
      <c r="A869" s="9">
        <v>1003</v>
      </c>
      <c r="B869" s="9">
        <v>7.7926041216199877</v>
      </c>
      <c r="C869" s="9">
        <v>315</v>
      </c>
      <c r="D869" s="9">
        <v>11.2</v>
      </c>
      <c r="E869" s="9">
        <v>12.8</v>
      </c>
      <c r="F869" s="9">
        <v>384.81</v>
      </c>
      <c r="G869" s="9">
        <v>0</v>
      </c>
      <c r="H869" s="9">
        <v>0</v>
      </c>
      <c r="I869" s="9">
        <v>9.4</v>
      </c>
      <c r="J869" s="9">
        <v>70</v>
      </c>
      <c r="K869" s="158">
        <v>0.59722222222222199</v>
      </c>
      <c r="L869" s="9"/>
      <c r="M869" s="9"/>
      <c r="N869" s="9"/>
      <c r="O869" s="9"/>
      <c r="P869" s="278" t="str">
        <f t="shared" si="30"/>
        <v/>
      </c>
      <c r="Q869" s="276" t="str">
        <f t="shared" si="29"/>
        <v/>
      </c>
      <c r="R869" s="9"/>
      <c r="S869" s="9"/>
      <c r="U869" s="367"/>
      <c r="AS869" s="9"/>
      <c r="AT869" s="9"/>
      <c r="AU869" s="426"/>
      <c r="AW869" s="9"/>
      <c r="AX869" s="470"/>
      <c r="AY869" s="467"/>
      <c r="BG869" s="373"/>
      <c r="BH869" s="373"/>
      <c r="BI869" s="9"/>
      <c r="BJ869" s="9"/>
      <c r="CJ869"/>
      <c r="CK869"/>
    </row>
    <row r="870" spans="1:89">
      <c r="A870" s="9">
        <v>1003</v>
      </c>
      <c r="B870" s="9">
        <v>8.382213632450485</v>
      </c>
      <c r="C870" s="9">
        <v>315</v>
      </c>
      <c r="D870" s="9">
        <v>8</v>
      </c>
      <c r="E870" s="9">
        <v>9.6</v>
      </c>
      <c r="F870" s="9">
        <v>384.81</v>
      </c>
      <c r="G870" s="9">
        <v>0</v>
      </c>
      <c r="H870" s="9">
        <v>0</v>
      </c>
      <c r="I870" s="9">
        <v>9.4</v>
      </c>
      <c r="J870" s="9">
        <v>70</v>
      </c>
      <c r="K870" s="158">
        <v>0.59791666666666698</v>
      </c>
      <c r="L870" s="9"/>
      <c r="M870" s="9"/>
      <c r="N870" s="9"/>
      <c r="O870" s="9"/>
      <c r="P870" s="278" t="str">
        <f t="shared" si="30"/>
        <v/>
      </c>
      <c r="Q870" s="276" t="str">
        <f t="shared" si="29"/>
        <v/>
      </c>
      <c r="R870" s="9"/>
      <c r="S870" s="9"/>
      <c r="U870" s="367"/>
      <c r="AS870" s="9"/>
      <c r="AT870" s="9"/>
      <c r="AU870" s="426"/>
      <c r="AW870" s="9"/>
      <c r="AX870" s="470"/>
      <c r="AY870" s="467"/>
      <c r="BG870" s="373"/>
      <c r="BH870" s="373"/>
      <c r="BI870" s="9"/>
      <c r="BJ870" s="9"/>
      <c r="CJ870"/>
      <c r="CK870"/>
    </row>
    <row r="871" spans="1:89">
      <c r="A871" s="9">
        <v>1003</v>
      </c>
      <c r="B871" s="9">
        <v>7.7926041216199877</v>
      </c>
      <c r="C871" s="9">
        <v>292</v>
      </c>
      <c r="D871" s="9">
        <v>11.2</v>
      </c>
      <c r="E871" s="9">
        <v>10.4</v>
      </c>
      <c r="F871" s="9">
        <v>384.81</v>
      </c>
      <c r="G871" s="9">
        <v>0</v>
      </c>
      <c r="H871" s="9">
        <v>0</v>
      </c>
      <c r="I871" s="9">
        <v>9.4</v>
      </c>
      <c r="J871" s="9">
        <v>70</v>
      </c>
      <c r="K871" s="158">
        <v>0.59861111111111098</v>
      </c>
      <c r="L871" s="9"/>
      <c r="M871" s="9"/>
      <c r="N871" s="9"/>
      <c r="O871" s="9"/>
      <c r="P871" s="278" t="str">
        <f t="shared" si="30"/>
        <v/>
      </c>
      <c r="Q871" s="276" t="str">
        <f t="shared" si="29"/>
        <v/>
      </c>
      <c r="R871" s="9"/>
      <c r="S871" s="9"/>
      <c r="U871" s="367"/>
      <c r="AS871" s="9"/>
      <c r="AT871" s="9"/>
      <c r="AU871" s="426"/>
      <c r="AW871" s="9"/>
      <c r="AX871" s="470"/>
      <c r="AY871" s="467"/>
      <c r="BG871" s="373"/>
      <c r="BH871" s="373"/>
      <c r="BI871" s="9"/>
      <c r="BJ871" s="9"/>
      <c r="CJ871"/>
      <c r="CK871"/>
    </row>
    <row r="872" spans="1:89">
      <c r="A872" s="9">
        <v>1003</v>
      </c>
      <c r="B872" s="9">
        <v>8.9735191535489953</v>
      </c>
      <c r="C872" s="9">
        <v>247</v>
      </c>
      <c r="D872" s="9">
        <v>5.6</v>
      </c>
      <c r="E872" s="9">
        <v>6.8</v>
      </c>
      <c r="F872" s="9">
        <v>384.81</v>
      </c>
      <c r="G872" s="9">
        <v>0</v>
      </c>
      <c r="H872" s="9">
        <v>0</v>
      </c>
      <c r="I872" s="9">
        <v>9.4</v>
      </c>
      <c r="J872" s="9">
        <v>70</v>
      </c>
      <c r="K872" s="158">
        <v>0.59930555555555598</v>
      </c>
      <c r="L872" s="9"/>
      <c r="M872" s="9"/>
      <c r="N872" s="9"/>
      <c r="O872" s="9"/>
      <c r="P872" s="278" t="str">
        <f t="shared" si="30"/>
        <v/>
      </c>
      <c r="Q872" s="276" t="str">
        <f t="shared" si="29"/>
        <v/>
      </c>
      <c r="R872" s="9"/>
      <c r="S872" s="9"/>
      <c r="U872" s="367"/>
      <c r="AS872" s="9"/>
      <c r="AT872" s="9"/>
      <c r="AU872" s="426"/>
      <c r="AW872" s="9"/>
      <c r="AX872" s="470"/>
      <c r="AY872" s="467"/>
      <c r="BG872" s="373"/>
      <c r="BH872" s="373"/>
      <c r="BI872" s="9"/>
      <c r="BJ872" s="9"/>
      <c r="CJ872"/>
      <c r="CK872"/>
    </row>
    <row r="873" spans="1:89">
      <c r="A873" s="9">
        <v>1003</v>
      </c>
      <c r="B873" s="9">
        <v>8.382213632450485</v>
      </c>
      <c r="C873" s="9">
        <v>315</v>
      </c>
      <c r="D873" s="9">
        <v>8</v>
      </c>
      <c r="E873" s="9">
        <v>6.4</v>
      </c>
      <c r="F873" s="9">
        <v>384.81</v>
      </c>
      <c r="G873" s="9">
        <v>0</v>
      </c>
      <c r="H873" s="9">
        <v>0</v>
      </c>
      <c r="I873" s="9">
        <v>9.4</v>
      </c>
      <c r="J873" s="9">
        <v>70</v>
      </c>
      <c r="K873" s="158">
        <v>0.6</v>
      </c>
      <c r="L873" s="9"/>
      <c r="M873" s="9"/>
      <c r="N873" s="9"/>
      <c r="O873" s="9"/>
      <c r="P873" s="278" t="str">
        <f t="shared" si="30"/>
        <v/>
      </c>
      <c r="Q873" s="276" t="str">
        <f t="shared" si="29"/>
        <v/>
      </c>
      <c r="R873" s="9"/>
      <c r="S873" s="9"/>
      <c r="U873" s="367"/>
      <c r="AS873" s="9"/>
      <c r="AT873" s="9"/>
      <c r="AU873" s="426"/>
      <c r="AW873" s="9"/>
      <c r="AX873" s="470"/>
      <c r="AY873" s="467"/>
      <c r="BG873" s="373"/>
      <c r="BH873" s="373"/>
      <c r="BI873" s="9"/>
      <c r="BJ873" s="9"/>
      <c r="CJ873"/>
      <c r="CK873"/>
    </row>
    <row r="874" spans="1:89">
      <c r="A874" s="9">
        <v>1003</v>
      </c>
      <c r="B874" s="9">
        <v>7.9780446425117653</v>
      </c>
      <c r="C874" s="9">
        <v>315</v>
      </c>
      <c r="D874" s="9">
        <v>10.8</v>
      </c>
      <c r="E874" s="9">
        <v>10</v>
      </c>
      <c r="F874" s="9">
        <v>384.81</v>
      </c>
      <c r="G874" s="9">
        <v>0</v>
      </c>
      <c r="H874" s="9">
        <v>0</v>
      </c>
      <c r="I874" s="9">
        <v>9.5</v>
      </c>
      <c r="J874" s="9">
        <v>70</v>
      </c>
      <c r="K874" s="158">
        <v>0.60069444444444398</v>
      </c>
      <c r="L874" s="9"/>
      <c r="M874" s="9"/>
      <c r="N874" s="9"/>
      <c r="O874" s="9"/>
      <c r="P874" s="278" t="str">
        <f t="shared" si="30"/>
        <v/>
      </c>
      <c r="Q874" s="276" t="str">
        <f t="shared" si="29"/>
        <v/>
      </c>
      <c r="R874" s="9"/>
      <c r="S874" s="9"/>
      <c r="U874" s="367"/>
      <c r="AS874" s="9"/>
      <c r="AT874" s="9"/>
      <c r="AU874" s="426"/>
      <c r="AW874" s="9"/>
      <c r="AX874" s="470"/>
      <c r="AY874" s="467"/>
      <c r="BG874" s="373"/>
      <c r="BH874" s="373"/>
      <c r="BI874" s="9"/>
      <c r="BJ874" s="9"/>
      <c r="CJ874"/>
      <c r="CK874"/>
    </row>
    <row r="875" spans="1:89">
      <c r="A875" s="9">
        <v>1003</v>
      </c>
      <c r="B875" s="9">
        <v>8.1411529611792233</v>
      </c>
      <c r="C875" s="9">
        <v>315</v>
      </c>
      <c r="D875" s="9">
        <v>9.1999999999999993</v>
      </c>
      <c r="E875" s="9">
        <v>10</v>
      </c>
      <c r="F875" s="9">
        <v>384.81</v>
      </c>
      <c r="G875" s="9">
        <v>0</v>
      </c>
      <c r="H875" s="9">
        <v>0</v>
      </c>
      <c r="I875" s="9">
        <v>9.4</v>
      </c>
      <c r="J875" s="9">
        <v>70</v>
      </c>
      <c r="K875" s="158">
        <v>0.60138888888888897</v>
      </c>
      <c r="L875" s="9"/>
      <c r="M875" s="9"/>
      <c r="N875" s="9"/>
      <c r="O875" s="9"/>
      <c r="P875" s="278" t="str">
        <f t="shared" si="30"/>
        <v/>
      </c>
      <c r="Q875" s="276" t="str">
        <f t="shared" si="29"/>
        <v/>
      </c>
      <c r="R875" s="9"/>
      <c r="S875" s="9"/>
      <c r="U875" s="367"/>
      <c r="AS875" s="9"/>
      <c r="AT875" s="9"/>
      <c r="AU875" s="426"/>
      <c r="AW875" s="9"/>
      <c r="AX875" s="470"/>
      <c r="AY875" s="467"/>
      <c r="BG875" s="373"/>
      <c r="BH875" s="373"/>
      <c r="BI875" s="9"/>
      <c r="BJ875" s="9"/>
      <c r="CJ875"/>
      <c r="CK875"/>
    </row>
    <row r="876" spans="1:89">
      <c r="A876" s="9">
        <v>1003</v>
      </c>
      <c r="B876" s="9">
        <v>8.9735191535489953</v>
      </c>
      <c r="C876" s="9">
        <v>292</v>
      </c>
      <c r="D876" s="9">
        <v>5.6</v>
      </c>
      <c r="E876" s="9">
        <v>8.8000000000000007</v>
      </c>
      <c r="F876" s="9">
        <v>384.81</v>
      </c>
      <c r="G876" s="9">
        <v>0</v>
      </c>
      <c r="H876" s="9">
        <v>0</v>
      </c>
      <c r="I876" s="9">
        <v>9.4</v>
      </c>
      <c r="J876" s="9">
        <v>70</v>
      </c>
      <c r="K876" s="158">
        <v>0.60208333333333297</v>
      </c>
      <c r="L876" s="9"/>
      <c r="M876" s="9"/>
      <c r="N876" s="9"/>
      <c r="O876" s="9"/>
      <c r="P876" s="278" t="str">
        <f t="shared" si="30"/>
        <v/>
      </c>
      <c r="Q876" s="276" t="str">
        <f t="shared" si="29"/>
        <v/>
      </c>
      <c r="R876" s="9"/>
      <c r="S876" s="9"/>
      <c r="U876" s="367"/>
      <c r="AS876" s="9"/>
      <c r="AT876" s="9"/>
      <c r="AU876" s="426"/>
      <c r="AW876" s="9"/>
      <c r="AX876" s="470"/>
      <c r="AY876" s="467"/>
      <c r="BG876" s="373"/>
      <c r="BH876" s="373"/>
      <c r="BI876" s="9"/>
      <c r="BJ876" s="9"/>
      <c r="CJ876"/>
      <c r="CK876"/>
    </row>
    <row r="877" spans="1:89">
      <c r="A877" s="9">
        <v>1003</v>
      </c>
      <c r="B877" s="9">
        <v>8.7718622309198491</v>
      </c>
      <c r="C877" s="9">
        <v>292</v>
      </c>
      <c r="D877" s="9">
        <v>6.8</v>
      </c>
      <c r="E877" s="9">
        <v>6.8</v>
      </c>
      <c r="F877" s="9">
        <v>384.81</v>
      </c>
      <c r="G877" s="9">
        <v>0</v>
      </c>
      <c r="H877" s="9">
        <v>0</v>
      </c>
      <c r="I877" s="9">
        <v>9.5</v>
      </c>
      <c r="J877" s="9">
        <v>70</v>
      </c>
      <c r="K877" s="158">
        <v>0.60277777777777797</v>
      </c>
      <c r="L877" s="9"/>
      <c r="M877" s="9"/>
      <c r="N877" s="9"/>
      <c r="O877" s="9"/>
      <c r="P877" s="278" t="str">
        <f t="shared" si="30"/>
        <v/>
      </c>
      <c r="Q877" s="276" t="str">
        <f t="shared" si="29"/>
        <v/>
      </c>
      <c r="R877" s="9"/>
      <c r="S877" s="9"/>
      <c r="U877" s="367"/>
      <c r="AS877" s="9"/>
      <c r="AT877" s="9"/>
      <c r="AU877" s="426"/>
      <c r="AW877" s="9"/>
      <c r="AX877" s="470"/>
      <c r="AY877" s="467"/>
      <c r="BG877" s="373"/>
      <c r="BH877" s="373"/>
      <c r="BI877" s="9"/>
      <c r="BJ877" s="9"/>
      <c r="CJ877"/>
      <c r="CK877"/>
    </row>
    <row r="878" spans="1:89">
      <c r="A878" s="9">
        <v>1003</v>
      </c>
      <c r="B878" s="9">
        <v>8.7718622309198491</v>
      </c>
      <c r="C878" s="9">
        <v>0</v>
      </c>
      <c r="D878" s="9">
        <v>6.8</v>
      </c>
      <c r="E878" s="9">
        <v>6</v>
      </c>
      <c r="F878" s="9">
        <v>384.81</v>
      </c>
      <c r="G878" s="9">
        <v>0</v>
      </c>
      <c r="H878" s="9">
        <v>0</v>
      </c>
      <c r="I878" s="9">
        <v>9.5</v>
      </c>
      <c r="J878" s="9">
        <v>70</v>
      </c>
      <c r="K878" s="158">
        <v>0.60347222222222197</v>
      </c>
      <c r="L878" s="9"/>
      <c r="M878" s="9"/>
      <c r="N878" s="9"/>
      <c r="O878" s="9"/>
      <c r="P878" s="278" t="str">
        <f t="shared" si="30"/>
        <v/>
      </c>
      <c r="Q878" s="276" t="str">
        <f t="shared" si="29"/>
        <v/>
      </c>
      <c r="R878" s="9"/>
      <c r="S878" s="9"/>
      <c r="U878" s="367"/>
      <c r="AS878" s="9"/>
      <c r="AT878" s="9"/>
      <c r="AU878" s="426"/>
      <c r="AW878" s="9"/>
      <c r="AX878" s="470"/>
      <c r="AY878" s="467"/>
      <c r="BG878" s="373"/>
      <c r="BH878" s="373"/>
      <c r="BI878" s="9"/>
      <c r="BJ878" s="9"/>
      <c r="CJ878"/>
      <c r="CK878"/>
    </row>
    <row r="879" spans="1:89">
      <c r="A879" s="9">
        <v>1003</v>
      </c>
      <c r="B879" s="9">
        <v>8.3367098914804707</v>
      </c>
      <c r="C879" s="9">
        <v>0</v>
      </c>
      <c r="D879" s="9">
        <v>8.8000000000000007</v>
      </c>
      <c r="E879" s="9">
        <v>8.4</v>
      </c>
      <c r="F879" s="9">
        <v>384.81</v>
      </c>
      <c r="G879" s="9">
        <v>0</v>
      </c>
      <c r="H879" s="9">
        <v>0</v>
      </c>
      <c r="I879" s="9">
        <v>9.5</v>
      </c>
      <c r="J879" s="9">
        <v>70</v>
      </c>
      <c r="K879" s="158">
        <v>0.60416666666666696</v>
      </c>
      <c r="L879" s="9"/>
      <c r="M879" s="9"/>
      <c r="N879" s="9"/>
      <c r="O879" s="9"/>
      <c r="P879" s="278" t="str">
        <f t="shared" si="30"/>
        <v/>
      </c>
      <c r="Q879" s="276" t="str">
        <f t="shared" si="29"/>
        <v/>
      </c>
      <c r="R879" s="9"/>
      <c r="S879" s="9"/>
      <c r="U879" s="367"/>
      <c r="AS879" s="9"/>
      <c r="AT879" s="9"/>
      <c r="AU879" s="426"/>
      <c r="AW879" s="9"/>
      <c r="AX879" s="470"/>
      <c r="AY879" s="467"/>
      <c r="BG879" s="373"/>
      <c r="BH879" s="373"/>
      <c r="BI879" s="9"/>
      <c r="BJ879" s="9"/>
      <c r="CJ879"/>
      <c r="CK879"/>
    </row>
    <row r="880" spans="1:89">
      <c r="A880" s="9">
        <v>1003</v>
      </c>
      <c r="B880" s="9">
        <v>9.3319257505371613</v>
      </c>
      <c r="C880" s="9">
        <v>337</v>
      </c>
      <c r="D880" s="9">
        <v>4.8</v>
      </c>
      <c r="E880" s="9">
        <v>6</v>
      </c>
      <c r="F880" s="9">
        <v>384.81</v>
      </c>
      <c r="G880" s="9">
        <v>0</v>
      </c>
      <c r="H880" s="9">
        <v>0</v>
      </c>
      <c r="I880" s="9">
        <v>9.5</v>
      </c>
      <c r="J880" s="9">
        <v>70</v>
      </c>
      <c r="K880" s="158">
        <v>0.60486111111111096</v>
      </c>
      <c r="L880" s="9"/>
      <c r="M880" s="9"/>
      <c r="N880" s="9"/>
      <c r="O880" s="9"/>
      <c r="P880" s="278" t="str">
        <f t="shared" si="30"/>
        <v/>
      </c>
      <c r="Q880" s="276" t="str">
        <f t="shared" si="29"/>
        <v/>
      </c>
      <c r="R880" s="9"/>
      <c r="S880" s="9"/>
      <c r="U880" s="367"/>
      <c r="AS880" s="9"/>
      <c r="AT880" s="9"/>
      <c r="AU880" s="426"/>
      <c r="AW880" s="9"/>
      <c r="AX880" s="470"/>
      <c r="AY880" s="467"/>
      <c r="BG880" s="373"/>
      <c r="BH880" s="373"/>
      <c r="BI880" s="9"/>
      <c r="BJ880" s="9"/>
      <c r="CJ880"/>
      <c r="CK880"/>
    </row>
    <row r="881" spans="1:89">
      <c r="A881" s="9">
        <v>1003</v>
      </c>
      <c r="B881" s="9">
        <v>8.6171168051920741</v>
      </c>
      <c r="C881" s="9">
        <v>337</v>
      </c>
      <c r="D881" s="9">
        <v>8</v>
      </c>
      <c r="E881" s="9">
        <v>5.6</v>
      </c>
      <c r="F881" s="9">
        <v>384.81</v>
      </c>
      <c r="G881" s="9">
        <v>0</v>
      </c>
      <c r="H881" s="9">
        <v>0</v>
      </c>
      <c r="I881" s="9">
        <v>9.6</v>
      </c>
      <c r="J881" s="9">
        <v>70</v>
      </c>
      <c r="K881" s="158">
        <v>0.60555555555555596</v>
      </c>
      <c r="L881" s="9"/>
      <c r="M881" s="9"/>
      <c r="N881" s="9"/>
      <c r="O881" s="9"/>
      <c r="P881" s="278" t="str">
        <f t="shared" si="30"/>
        <v/>
      </c>
      <c r="Q881" s="276" t="str">
        <f t="shared" si="29"/>
        <v/>
      </c>
      <c r="R881" s="9"/>
      <c r="S881" s="9"/>
      <c r="U881" s="367"/>
      <c r="AS881" s="9"/>
      <c r="AT881" s="9"/>
      <c r="AU881" s="426"/>
      <c r="AW881" s="9"/>
      <c r="AX881" s="470"/>
      <c r="AY881" s="467"/>
      <c r="BG881" s="373"/>
      <c r="BH881" s="373"/>
      <c r="BI881" s="9"/>
      <c r="BJ881" s="9"/>
      <c r="CJ881"/>
      <c r="CK881"/>
    </row>
    <row r="882" spans="1:89">
      <c r="A882" s="9">
        <v>1003</v>
      </c>
      <c r="B882" s="9">
        <v>8.7033397068642913</v>
      </c>
      <c r="C882" s="9">
        <v>292</v>
      </c>
      <c r="D882" s="9">
        <v>7.6</v>
      </c>
      <c r="E882" s="9">
        <v>10.4</v>
      </c>
      <c r="F882" s="9">
        <v>384.81</v>
      </c>
      <c r="G882" s="9">
        <v>0</v>
      </c>
      <c r="H882" s="9">
        <v>0</v>
      </c>
      <c r="I882" s="9">
        <v>9.6</v>
      </c>
      <c r="J882" s="9">
        <v>70</v>
      </c>
      <c r="K882" s="158">
        <v>0.60624999999999996</v>
      </c>
      <c r="L882" s="9"/>
      <c r="M882" s="9"/>
      <c r="N882" s="9"/>
      <c r="O882" s="9"/>
      <c r="P882" s="278" t="str">
        <f t="shared" si="30"/>
        <v/>
      </c>
      <c r="Q882" s="276" t="str">
        <f t="shared" si="29"/>
        <v/>
      </c>
      <c r="R882" s="9"/>
      <c r="S882" s="9"/>
      <c r="U882" s="367"/>
      <c r="AS882" s="9"/>
      <c r="AT882" s="9"/>
      <c r="AU882" s="426"/>
      <c r="AW882" s="9"/>
      <c r="AX882" s="470"/>
      <c r="AY882" s="467"/>
      <c r="BG882" s="373"/>
      <c r="BH882" s="373"/>
      <c r="BI882" s="9"/>
      <c r="BJ882" s="9"/>
      <c r="CJ882"/>
      <c r="CK882"/>
    </row>
    <row r="883" spans="1:89">
      <c r="A883" s="9">
        <v>1003</v>
      </c>
      <c r="B883" s="9">
        <v>8.4550112695494253</v>
      </c>
      <c r="C883" s="9">
        <v>315</v>
      </c>
      <c r="D883" s="9">
        <v>8.8000000000000007</v>
      </c>
      <c r="E883" s="9">
        <v>8.8000000000000007</v>
      </c>
      <c r="F883" s="9">
        <v>384.81</v>
      </c>
      <c r="G883" s="9">
        <v>0</v>
      </c>
      <c r="H883" s="9">
        <v>0</v>
      </c>
      <c r="I883" s="9">
        <v>9.6</v>
      </c>
      <c r="J883" s="9">
        <v>70</v>
      </c>
      <c r="K883" s="158">
        <v>0.60694444444444495</v>
      </c>
      <c r="L883" s="9"/>
      <c r="M883" s="9"/>
      <c r="N883" s="9"/>
      <c r="O883" s="9"/>
      <c r="P883" s="278" t="str">
        <f t="shared" si="30"/>
        <v/>
      </c>
      <c r="Q883" s="276" t="str">
        <f t="shared" si="29"/>
        <v/>
      </c>
      <c r="R883" s="9"/>
      <c r="S883" s="9"/>
      <c r="U883" s="367"/>
      <c r="AS883" s="9"/>
      <c r="AT883" s="9"/>
      <c r="AU883" s="426"/>
      <c r="AW883" s="9"/>
      <c r="AX883" s="470"/>
      <c r="AY883" s="467"/>
      <c r="BG883" s="373"/>
      <c r="BH883" s="373"/>
      <c r="BI883" s="9"/>
      <c r="BJ883" s="9"/>
      <c r="CJ883"/>
      <c r="CK883"/>
    </row>
    <row r="884" spans="1:89">
      <c r="A884" s="9">
        <v>1003</v>
      </c>
      <c r="B884" s="9">
        <v>8.304846381357283</v>
      </c>
      <c r="C884" s="9">
        <v>292</v>
      </c>
      <c r="D884" s="9">
        <v>9.6</v>
      </c>
      <c r="E884" s="9">
        <v>10.4</v>
      </c>
      <c r="F884" s="9">
        <v>384.81</v>
      </c>
      <c r="G884" s="9">
        <v>0</v>
      </c>
      <c r="H884" s="9">
        <v>0</v>
      </c>
      <c r="I884" s="9">
        <v>9.6</v>
      </c>
      <c r="J884" s="9">
        <v>70</v>
      </c>
      <c r="K884" s="158">
        <v>0.60763888888888895</v>
      </c>
      <c r="L884" s="9"/>
      <c r="M884" s="9"/>
      <c r="N884" s="9"/>
      <c r="O884" s="9"/>
      <c r="P884" s="278" t="str">
        <f t="shared" si="30"/>
        <v/>
      </c>
      <c r="Q884" s="276" t="str">
        <f t="shared" si="29"/>
        <v/>
      </c>
      <c r="R884" s="9"/>
      <c r="S884" s="9"/>
      <c r="U884" s="367"/>
      <c r="AS884" s="9"/>
      <c r="AT884" s="9"/>
      <c r="AU884" s="426"/>
      <c r="AW884" s="9"/>
      <c r="AX884" s="470"/>
      <c r="AY884" s="467"/>
      <c r="BG884" s="373"/>
      <c r="BH884" s="373"/>
      <c r="BI884" s="9"/>
      <c r="BJ884" s="9"/>
      <c r="CJ884"/>
      <c r="CK884"/>
    </row>
    <row r="885" spans="1:89">
      <c r="A885" s="9">
        <v>1003</v>
      </c>
      <c r="B885" s="9">
        <v>8.164849732156549</v>
      </c>
      <c r="C885" s="9">
        <v>315</v>
      </c>
      <c r="D885" s="9">
        <v>10.4</v>
      </c>
      <c r="E885" s="9">
        <v>8.4</v>
      </c>
      <c r="F885" s="9">
        <v>384.81</v>
      </c>
      <c r="G885" s="9">
        <v>0</v>
      </c>
      <c r="H885" s="9">
        <v>0</v>
      </c>
      <c r="I885" s="9">
        <v>9.6</v>
      </c>
      <c r="J885" s="9">
        <v>70</v>
      </c>
      <c r="K885" s="158">
        <v>0.60833333333333295</v>
      </c>
      <c r="L885" s="9"/>
      <c r="M885" s="9"/>
      <c r="N885" s="9"/>
      <c r="O885" s="9"/>
      <c r="P885" s="278" t="str">
        <f t="shared" si="30"/>
        <v/>
      </c>
      <c r="Q885" s="276" t="str">
        <f t="shared" si="29"/>
        <v/>
      </c>
      <c r="R885" s="9"/>
      <c r="S885" s="9"/>
      <c r="U885" s="367"/>
      <c r="AS885" s="9"/>
      <c r="AT885" s="9"/>
      <c r="AU885" s="426"/>
      <c r="AW885" s="9"/>
      <c r="AX885" s="470"/>
      <c r="AY885" s="467"/>
      <c r="BG885" s="373"/>
      <c r="BH885" s="373"/>
      <c r="BI885" s="9"/>
      <c r="BJ885" s="9"/>
      <c r="CJ885"/>
      <c r="CK885"/>
    </row>
    <row r="886" spans="1:89">
      <c r="A886" s="9">
        <v>1003</v>
      </c>
      <c r="B886" s="9">
        <v>7.2874504399919253</v>
      </c>
      <c r="C886" s="9">
        <v>292</v>
      </c>
      <c r="D886" s="9">
        <v>16.8</v>
      </c>
      <c r="E886" s="9">
        <v>12.4</v>
      </c>
      <c r="F886" s="9">
        <v>384.81</v>
      </c>
      <c r="G886" s="9">
        <v>0</v>
      </c>
      <c r="H886" s="9">
        <v>0</v>
      </c>
      <c r="I886" s="9">
        <v>9.6</v>
      </c>
      <c r="J886" s="9">
        <v>70</v>
      </c>
      <c r="K886" s="158">
        <v>0.60902777777777795</v>
      </c>
      <c r="L886" s="9"/>
      <c r="M886" s="9"/>
      <c r="N886" s="9"/>
      <c r="O886" s="9"/>
      <c r="P886" s="278" t="str">
        <f t="shared" si="30"/>
        <v/>
      </c>
      <c r="Q886" s="276" t="str">
        <f t="shared" si="29"/>
        <v/>
      </c>
      <c r="R886" s="9"/>
      <c r="S886" s="9"/>
      <c r="U886" s="367"/>
      <c r="AS886" s="9"/>
      <c r="AT886" s="9"/>
      <c r="AU886" s="426"/>
      <c r="AW886" s="9"/>
      <c r="AX886" s="470"/>
      <c r="AY886" s="467"/>
      <c r="BG886" s="373"/>
      <c r="BH886" s="373"/>
      <c r="BI886" s="9"/>
      <c r="BJ886" s="9"/>
      <c r="CJ886"/>
      <c r="CK886"/>
    </row>
    <row r="887" spans="1:89">
      <c r="A887" s="9">
        <v>1003</v>
      </c>
      <c r="B887" s="9">
        <v>7.2292918321411097</v>
      </c>
      <c r="C887" s="9">
        <v>315</v>
      </c>
      <c r="D887" s="9">
        <v>15.2</v>
      </c>
      <c r="E887" s="9">
        <v>13.6</v>
      </c>
      <c r="F887" s="9">
        <v>384.81</v>
      </c>
      <c r="G887" s="9">
        <v>0</v>
      </c>
      <c r="H887" s="9">
        <v>0</v>
      </c>
      <c r="I887" s="9">
        <v>9.4</v>
      </c>
      <c r="J887" s="9">
        <v>70</v>
      </c>
      <c r="K887" s="158">
        <v>0.60972222222222205</v>
      </c>
      <c r="L887" s="9"/>
      <c r="M887" s="9"/>
      <c r="N887" s="9"/>
      <c r="O887" s="9"/>
      <c r="P887" s="278" t="str">
        <f t="shared" si="30"/>
        <v/>
      </c>
      <c r="Q887" s="276" t="str">
        <f t="shared" si="29"/>
        <v/>
      </c>
      <c r="R887" s="9"/>
      <c r="S887" s="9"/>
      <c r="U887" s="367"/>
      <c r="AS887" s="9"/>
      <c r="AT887" s="9"/>
      <c r="AU887" s="426"/>
      <c r="AW887" s="9"/>
      <c r="AX887" s="470"/>
      <c r="AY887" s="467"/>
      <c r="BG887" s="373"/>
      <c r="BH887" s="373"/>
      <c r="BI887" s="9"/>
      <c r="BJ887" s="9"/>
      <c r="CJ887"/>
      <c r="CK887"/>
    </row>
    <row r="888" spans="1:89">
      <c r="A888" s="9">
        <v>1003</v>
      </c>
      <c r="B888" s="9">
        <v>6.9489287155728956</v>
      </c>
      <c r="C888" s="9">
        <v>292</v>
      </c>
      <c r="D888" s="9">
        <v>17.600000000000001</v>
      </c>
      <c r="E888" s="9">
        <v>13.2</v>
      </c>
      <c r="F888" s="9">
        <v>384.81</v>
      </c>
      <c r="G888" s="9">
        <v>0</v>
      </c>
      <c r="H888" s="9">
        <v>0</v>
      </c>
      <c r="I888" s="9">
        <v>9.4</v>
      </c>
      <c r="J888" s="9">
        <v>70</v>
      </c>
      <c r="K888" s="158">
        <v>0.61041666666666705</v>
      </c>
      <c r="L888" s="9"/>
      <c r="M888" s="9"/>
      <c r="N888" s="9"/>
      <c r="O888" s="9"/>
      <c r="P888" s="278" t="str">
        <f t="shared" si="30"/>
        <v/>
      </c>
      <c r="Q888" s="276" t="str">
        <f t="shared" si="29"/>
        <v/>
      </c>
      <c r="R888" s="9"/>
      <c r="S888" s="9"/>
      <c r="U888" s="367"/>
      <c r="AS888" s="9"/>
      <c r="AT888" s="9"/>
      <c r="AU888" s="426"/>
      <c r="AW888" s="9"/>
      <c r="AX888" s="470"/>
      <c r="AY888" s="467"/>
      <c r="BG888" s="373"/>
      <c r="BH888" s="373"/>
      <c r="BI888" s="9"/>
      <c r="BJ888" s="9"/>
      <c r="CJ888"/>
      <c r="CK888"/>
    </row>
    <row r="889" spans="1:89">
      <c r="A889" s="9">
        <v>1003</v>
      </c>
      <c r="B889" s="9">
        <v>7.3708854923426603</v>
      </c>
      <c r="C889" s="9">
        <v>292</v>
      </c>
      <c r="D889" s="9">
        <v>13.2</v>
      </c>
      <c r="E889" s="9">
        <v>12.4</v>
      </c>
      <c r="F889" s="9">
        <v>384.81</v>
      </c>
      <c r="G889" s="9">
        <v>0</v>
      </c>
      <c r="H889" s="9">
        <v>0</v>
      </c>
      <c r="I889" s="9">
        <v>9.3000000000000007</v>
      </c>
      <c r="J889" s="9">
        <v>70</v>
      </c>
      <c r="K889" s="158">
        <v>0.61111111111111105</v>
      </c>
      <c r="L889" s="9"/>
      <c r="M889" s="9"/>
      <c r="N889" s="9"/>
      <c r="O889" s="9"/>
      <c r="P889" s="278" t="str">
        <f t="shared" si="30"/>
        <v/>
      </c>
      <c r="Q889" s="276" t="str">
        <f t="shared" si="29"/>
        <v/>
      </c>
      <c r="R889" s="9"/>
      <c r="S889" s="9"/>
      <c r="U889" s="367"/>
      <c r="AS889" s="9"/>
      <c r="AT889" s="9"/>
      <c r="AU889" s="426"/>
      <c r="AW889" s="9"/>
      <c r="AX889" s="470"/>
      <c r="AY889" s="467"/>
      <c r="BG889" s="373"/>
      <c r="BH889" s="373"/>
      <c r="BI889" s="9"/>
      <c r="BJ889" s="9"/>
      <c r="CJ889"/>
      <c r="CK889"/>
    </row>
    <row r="890" spans="1:89">
      <c r="A890" s="9">
        <v>1003</v>
      </c>
      <c r="B890" s="9">
        <v>7.0332451366896258</v>
      </c>
      <c r="C890" s="9">
        <v>315</v>
      </c>
      <c r="D890" s="9">
        <v>14.8</v>
      </c>
      <c r="E890" s="9">
        <v>12.4</v>
      </c>
      <c r="F890" s="9">
        <v>384.81</v>
      </c>
      <c r="G890" s="9">
        <v>0</v>
      </c>
      <c r="H890" s="9">
        <v>0</v>
      </c>
      <c r="I890" s="9">
        <v>9.1999999999999993</v>
      </c>
      <c r="J890" s="9">
        <v>70</v>
      </c>
      <c r="K890" s="158">
        <v>0.61180555555555605</v>
      </c>
      <c r="L890" s="9"/>
      <c r="M890" s="9"/>
      <c r="N890" s="9"/>
      <c r="O890" s="9"/>
      <c r="P890" s="278" t="str">
        <f t="shared" si="30"/>
        <v/>
      </c>
      <c r="Q890" s="276" t="str">
        <f t="shared" si="29"/>
        <v/>
      </c>
      <c r="R890" s="9"/>
      <c r="S890" s="9"/>
      <c r="U890" s="367"/>
      <c r="AS890" s="9"/>
      <c r="AT890" s="9"/>
      <c r="AU890" s="426"/>
      <c r="AW890" s="9"/>
      <c r="AX890" s="470"/>
      <c r="AY890" s="467"/>
      <c r="BG890" s="373"/>
      <c r="BH890" s="373"/>
      <c r="BI890" s="9"/>
      <c r="BJ890" s="9"/>
      <c r="CJ890"/>
      <c r="CK890"/>
    </row>
    <row r="891" spans="1:89">
      <c r="A891" s="9">
        <v>1003</v>
      </c>
      <c r="B891" s="9">
        <v>6.6653405385862996</v>
      </c>
      <c r="C891" s="9">
        <v>315</v>
      </c>
      <c r="D891" s="9">
        <v>16.8</v>
      </c>
      <c r="E891" s="9">
        <v>12</v>
      </c>
      <c r="F891" s="9">
        <v>384.81</v>
      </c>
      <c r="G891" s="9">
        <v>0</v>
      </c>
      <c r="H891" s="9">
        <v>0</v>
      </c>
      <c r="I891" s="9">
        <v>9.1</v>
      </c>
      <c r="J891" s="9">
        <v>70</v>
      </c>
      <c r="K891" s="158">
        <v>0.61250000000000004</v>
      </c>
      <c r="L891" s="9"/>
      <c r="M891" s="9"/>
      <c r="N891" s="9"/>
      <c r="O891" s="9"/>
      <c r="P891" s="278" t="str">
        <f t="shared" si="30"/>
        <v/>
      </c>
      <c r="Q891" s="276" t="str">
        <f t="shared" si="29"/>
        <v/>
      </c>
      <c r="R891" s="9"/>
      <c r="S891" s="9"/>
      <c r="U891" s="367"/>
      <c r="AS891" s="9"/>
      <c r="AT891" s="9"/>
      <c r="AU891" s="426"/>
      <c r="AW891" s="9"/>
      <c r="AX891" s="470"/>
      <c r="AY891" s="467"/>
      <c r="BG891" s="373"/>
      <c r="BH891" s="373"/>
      <c r="BI891" s="9"/>
      <c r="BJ891" s="9"/>
      <c r="CJ891"/>
      <c r="CK891"/>
    </row>
    <row r="892" spans="1:89">
      <c r="A892" s="9">
        <v>1003</v>
      </c>
      <c r="B892" s="9">
        <v>7.6363633154357249</v>
      </c>
      <c r="C892" s="9">
        <v>292</v>
      </c>
      <c r="D892" s="9">
        <v>10</v>
      </c>
      <c r="E892" s="9">
        <v>12</v>
      </c>
      <c r="F892" s="9">
        <v>384.81</v>
      </c>
      <c r="G892" s="9">
        <v>0</v>
      </c>
      <c r="H892" s="9">
        <v>0</v>
      </c>
      <c r="I892" s="9">
        <v>9.1</v>
      </c>
      <c r="J892" s="9">
        <v>70</v>
      </c>
      <c r="K892" s="158">
        <v>0.61319444444444404</v>
      </c>
      <c r="L892" s="9"/>
      <c r="M892" s="9"/>
      <c r="N892" s="9"/>
      <c r="O892" s="9"/>
      <c r="P892" s="278" t="str">
        <f t="shared" si="30"/>
        <v/>
      </c>
      <c r="Q892" s="276" t="str">
        <f t="shared" si="29"/>
        <v/>
      </c>
      <c r="R892" s="9"/>
      <c r="S892" s="9"/>
      <c r="U892" s="367"/>
      <c r="AS892" s="9"/>
      <c r="AT892" s="9"/>
      <c r="AU892" s="426"/>
      <c r="AW892" s="9"/>
      <c r="AX892" s="470"/>
      <c r="AY892" s="467"/>
      <c r="BG892" s="373"/>
      <c r="BH892" s="373"/>
      <c r="BI892" s="9"/>
      <c r="BJ892" s="9"/>
      <c r="CJ892"/>
      <c r="CK892"/>
    </row>
    <row r="893" spans="1:89">
      <c r="A893" s="9">
        <v>1003</v>
      </c>
      <c r="B893" s="9">
        <v>6.7601328147242992</v>
      </c>
      <c r="C893" s="9">
        <v>315</v>
      </c>
      <c r="D893" s="9">
        <v>16</v>
      </c>
      <c r="E893" s="9">
        <v>12.4</v>
      </c>
      <c r="F893" s="9">
        <v>384.81</v>
      </c>
      <c r="G893" s="9">
        <v>0</v>
      </c>
      <c r="H893" s="9">
        <v>0</v>
      </c>
      <c r="I893" s="9">
        <v>9.1</v>
      </c>
      <c r="J893" s="9">
        <v>70</v>
      </c>
      <c r="K893" s="158">
        <v>0.61388888888888904</v>
      </c>
      <c r="L893" s="9"/>
      <c r="M893" s="9"/>
      <c r="N893" s="9"/>
      <c r="O893" s="9"/>
      <c r="P893" s="278" t="str">
        <f t="shared" si="30"/>
        <v/>
      </c>
      <c r="Q893" s="276" t="str">
        <f t="shared" si="29"/>
        <v/>
      </c>
      <c r="R893" s="9"/>
      <c r="S893" s="9"/>
      <c r="U893" s="367"/>
      <c r="AS893" s="9"/>
      <c r="AT893" s="9"/>
      <c r="AU893" s="426"/>
      <c r="AW893" s="9"/>
      <c r="AX893" s="470"/>
      <c r="AY893" s="467"/>
      <c r="BG893" s="373"/>
      <c r="BH893" s="373"/>
      <c r="BI893" s="9"/>
      <c r="BJ893" s="9"/>
      <c r="CJ893"/>
      <c r="CK893"/>
    </row>
    <row r="894" spans="1:89">
      <c r="A894" s="9">
        <v>1003</v>
      </c>
      <c r="B894" s="9">
        <v>6.9482470813546691</v>
      </c>
      <c r="C894" s="9">
        <v>315</v>
      </c>
      <c r="D894" s="9">
        <v>13.6</v>
      </c>
      <c r="E894" s="9">
        <v>12.4</v>
      </c>
      <c r="F894" s="9">
        <v>384.81</v>
      </c>
      <c r="G894" s="9">
        <v>0</v>
      </c>
      <c r="H894" s="9">
        <v>0</v>
      </c>
      <c r="I894" s="9">
        <v>9</v>
      </c>
      <c r="J894" s="9">
        <v>70</v>
      </c>
      <c r="K894" s="158">
        <v>0.61458333333333304</v>
      </c>
      <c r="L894" s="9"/>
      <c r="M894" s="9"/>
      <c r="N894" s="9"/>
      <c r="O894" s="9"/>
      <c r="P894" s="278" t="str">
        <f t="shared" si="30"/>
        <v/>
      </c>
      <c r="Q894" s="276" t="str">
        <f t="shared" si="29"/>
        <v/>
      </c>
      <c r="R894" s="9"/>
      <c r="S894" s="9"/>
      <c r="U894" s="367"/>
      <c r="AS894" s="9"/>
      <c r="AT894" s="9"/>
      <c r="AU894" s="426"/>
      <c r="AW894" s="9"/>
      <c r="AX894" s="470"/>
      <c r="AY894" s="467"/>
      <c r="BG894" s="373"/>
      <c r="BH894" s="373"/>
      <c r="BI894" s="9"/>
      <c r="BJ894" s="9"/>
      <c r="CJ894"/>
      <c r="CK894"/>
    </row>
    <row r="895" spans="1:89">
      <c r="A895" s="9">
        <v>1003</v>
      </c>
      <c r="B895" s="9">
        <v>6.6121281384805872</v>
      </c>
      <c r="C895" s="9">
        <v>315</v>
      </c>
      <c r="D895" s="9">
        <v>15.2</v>
      </c>
      <c r="E895" s="9">
        <v>11.2</v>
      </c>
      <c r="F895" s="9">
        <v>384.81</v>
      </c>
      <c r="G895" s="9">
        <v>0</v>
      </c>
      <c r="H895" s="9">
        <v>0</v>
      </c>
      <c r="I895" s="9">
        <v>8.9</v>
      </c>
      <c r="J895" s="9">
        <v>70</v>
      </c>
      <c r="K895" s="158">
        <v>0.61527777777777803</v>
      </c>
      <c r="L895" s="9"/>
      <c r="M895" s="9"/>
      <c r="N895" s="9"/>
      <c r="O895" s="9"/>
      <c r="P895" s="278" t="str">
        <f t="shared" si="30"/>
        <v/>
      </c>
      <c r="Q895" s="276" t="str">
        <f t="shared" si="29"/>
        <v/>
      </c>
      <c r="R895" s="9"/>
      <c r="S895" s="9"/>
      <c r="U895" s="367"/>
      <c r="AS895" s="9"/>
      <c r="AT895" s="9"/>
      <c r="AU895" s="426"/>
      <c r="AW895" s="9"/>
      <c r="AX895" s="470"/>
      <c r="AY895" s="467"/>
      <c r="BG895" s="373"/>
      <c r="BH895" s="373"/>
      <c r="BI895" s="9"/>
      <c r="BJ895" s="9"/>
      <c r="CJ895"/>
      <c r="CK895"/>
    </row>
    <row r="896" spans="1:89">
      <c r="A896" s="9">
        <v>1003</v>
      </c>
      <c r="B896" s="9">
        <v>7.7949557005965193</v>
      </c>
      <c r="C896" s="9">
        <v>315</v>
      </c>
      <c r="D896" s="9">
        <v>8</v>
      </c>
      <c r="E896" s="9">
        <v>11.6</v>
      </c>
      <c r="F896" s="9">
        <v>384.81</v>
      </c>
      <c r="G896" s="9">
        <v>0</v>
      </c>
      <c r="H896" s="9">
        <v>0</v>
      </c>
      <c r="I896" s="9">
        <v>8.9</v>
      </c>
      <c r="J896" s="9">
        <v>70</v>
      </c>
      <c r="K896" s="158">
        <v>0.61597222222222203</v>
      </c>
      <c r="L896" s="9"/>
      <c r="M896" s="9"/>
      <c r="N896" s="9"/>
      <c r="O896" s="9"/>
      <c r="P896" s="278" t="str">
        <f t="shared" si="30"/>
        <v/>
      </c>
      <c r="Q896" s="276" t="str">
        <f t="shared" si="29"/>
        <v/>
      </c>
      <c r="R896" s="9"/>
      <c r="S896" s="9"/>
      <c r="U896" s="367"/>
      <c r="AS896" s="9"/>
      <c r="AT896" s="9"/>
      <c r="AU896" s="426"/>
      <c r="AW896" s="9"/>
      <c r="AX896" s="470"/>
      <c r="AY896" s="467"/>
      <c r="BG896" s="373"/>
      <c r="BH896" s="373"/>
      <c r="BI896" s="9"/>
      <c r="BJ896" s="9"/>
      <c r="CJ896"/>
      <c r="CK896"/>
    </row>
    <row r="897" spans="1:89">
      <c r="A897" s="9">
        <v>1003</v>
      </c>
      <c r="B897" s="9">
        <v>7.352137786530287</v>
      </c>
      <c r="C897" s="9">
        <v>315</v>
      </c>
      <c r="D897" s="9">
        <v>9.6</v>
      </c>
      <c r="E897" s="9">
        <v>7.2</v>
      </c>
      <c r="F897" s="9">
        <v>384.81</v>
      </c>
      <c r="G897" s="9">
        <v>0</v>
      </c>
      <c r="H897" s="9">
        <v>0</v>
      </c>
      <c r="I897" s="9">
        <v>8.8000000000000007</v>
      </c>
      <c r="J897" s="9">
        <v>70</v>
      </c>
      <c r="K897" s="158">
        <v>0.61666666666666703</v>
      </c>
      <c r="L897" s="9"/>
      <c r="M897" s="9"/>
      <c r="N897" s="9"/>
      <c r="O897" s="9"/>
      <c r="P897" s="278" t="str">
        <f t="shared" si="30"/>
        <v/>
      </c>
      <c r="Q897" s="276" t="str">
        <f t="shared" si="29"/>
        <v/>
      </c>
      <c r="R897" s="9"/>
      <c r="S897" s="9"/>
      <c r="U897" s="367"/>
      <c r="AS897" s="9"/>
      <c r="AT897" s="9"/>
      <c r="AU897" s="426"/>
      <c r="AW897" s="9"/>
      <c r="AX897" s="470"/>
      <c r="AY897" s="467"/>
      <c r="BG897" s="373"/>
      <c r="BH897" s="373"/>
      <c r="BI897" s="9"/>
      <c r="BJ897" s="9"/>
      <c r="CJ897"/>
      <c r="CK897"/>
    </row>
    <row r="898" spans="1:89">
      <c r="A898" s="9">
        <v>1003</v>
      </c>
      <c r="B898" s="9">
        <v>6.2920745977429231</v>
      </c>
      <c r="C898" s="9">
        <v>292</v>
      </c>
      <c r="D898" s="9">
        <v>16.8</v>
      </c>
      <c r="E898" s="9">
        <v>13.6</v>
      </c>
      <c r="F898" s="9">
        <v>384.81</v>
      </c>
      <c r="G898" s="9">
        <v>0</v>
      </c>
      <c r="H898" s="9">
        <v>0</v>
      </c>
      <c r="I898" s="9">
        <v>8.8000000000000007</v>
      </c>
      <c r="J898" s="9">
        <v>70</v>
      </c>
      <c r="K898" s="158">
        <v>0.61736111111111103</v>
      </c>
      <c r="L898" s="9"/>
      <c r="M898" s="9"/>
      <c r="N898" s="9"/>
      <c r="O898" s="9"/>
      <c r="P898" s="278" t="str">
        <f t="shared" si="30"/>
        <v/>
      </c>
      <c r="Q898" s="276" t="str">
        <f t="shared" si="29"/>
        <v/>
      </c>
      <c r="R898" s="9"/>
      <c r="S898" s="9"/>
      <c r="U898" s="367"/>
      <c r="AS898" s="9"/>
      <c r="AT898" s="9"/>
      <c r="AU898" s="426"/>
      <c r="AW898" s="9"/>
      <c r="AX898" s="470"/>
      <c r="AY898" s="467"/>
      <c r="BG898" s="373"/>
      <c r="BH898" s="373"/>
      <c r="BI898" s="9"/>
      <c r="BJ898" s="9"/>
      <c r="CJ898"/>
      <c r="CK898"/>
    </row>
    <row r="899" spans="1:89">
      <c r="A899" s="9">
        <v>1003</v>
      </c>
      <c r="B899" s="9">
        <v>6.9407855206863793</v>
      </c>
      <c r="C899" s="9">
        <v>315</v>
      </c>
      <c r="D899" s="9">
        <v>12</v>
      </c>
      <c r="E899" s="9">
        <v>13.2</v>
      </c>
      <c r="F899" s="9">
        <v>384.81</v>
      </c>
      <c r="G899" s="9">
        <v>0</v>
      </c>
      <c r="H899" s="9">
        <v>0</v>
      </c>
      <c r="I899" s="9">
        <v>8.8000000000000007</v>
      </c>
      <c r="J899" s="9">
        <v>70</v>
      </c>
      <c r="K899" s="158">
        <v>0.61805555555555602</v>
      </c>
      <c r="L899" s="9"/>
      <c r="M899" s="9"/>
      <c r="N899" s="9"/>
      <c r="O899" s="9"/>
      <c r="P899" s="278" t="str">
        <f t="shared" si="30"/>
        <v/>
      </c>
      <c r="Q899" s="276" t="str">
        <f t="shared" si="29"/>
        <v/>
      </c>
      <c r="R899" s="9"/>
      <c r="S899" s="9"/>
      <c r="U899" s="367"/>
      <c r="AS899" s="9"/>
      <c r="AT899" s="9"/>
      <c r="AU899" s="426"/>
      <c r="AW899" s="9"/>
      <c r="AX899" s="470"/>
      <c r="AY899" s="467"/>
      <c r="BG899" s="373"/>
      <c r="BH899" s="373"/>
      <c r="BI899" s="9"/>
      <c r="BJ899" s="9"/>
      <c r="CJ899"/>
      <c r="CK899"/>
    </row>
    <row r="900" spans="1:89">
      <c r="A900" s="9">
        <v>1003</v>
      </c>
      <c r="B900" s="9">
        <v>6.5936115096438179</v>
      </c>
      <c r="C900" s="9">
        <v>292</v>
      </c>
      <c r="D900" s="9">
        <v>14.4</v>
      </c>
      <c r="E900" s="9">
        <v>12.4</v>
      </c>
      <c r="F900" s="9">
        <v>384.81</v>
      </c>
      <c r="G900" s="9">
        <v>0</v>
      </c>
      <c r="H900" s="9">
        <v>0</v>
      </c>
      <c r="I900" s="9">
        <v>8.8000000000000007</v>
      </c>
      <c r="J900" s="9">
        <v>70</v>
      </c>
      <c r="K900" s="158">
        <v>0.61875000000000002</v>
      </c>
      <c r="L900" s="9"/>
      <c r="M900" s="9"/>
      <c r="N900" s="9"/>
      <c r="O900" s="9"/>
      <c r="P900" s="278" t="str">
        <f t="shared" si="30"/>
        <v/>
      </c>
      <c r="Q900" s="276" t="str">
        <f t="shared" si="29"/>
        <v/>
      </c>
      <c r="R900" s="9"/>
      <c r="S900" s="9"/>
      <c r="U900" s="367"/>
      <c r="AS900" s="9"/>
      <c r="AT900" s="9"/>
      <c r="AU900" s="426"/>
      <c r="AW900" s="9"/>
      <c r="AX900" s="470"/>
      <c r="AY900" s="467"/>
      <c r="BG900" s="373"/>
      <c r="BH900" s="373"/>
      <c r="BI900" s="9"/>
      <c r="BJ900" s="9"/>
      <c r="CJ900"/>
      <c r="CK900"/>
    </row>
    <row r="901" spans="1:89">
      <c r="A901" s="9">
        <v>1003</v>
      </c>
      <c r="B901" s="9">
        <v>7.2779782547054968</v>
      </c>
      <c r="C901" s="9">
        <v>315</v>
      </c>
      <c r="D901" s="9">
        <v>10</v>
      </c>
      <c r="E901" s="9">
        <v>12</v>
      </c>
      <c r="F901" s="9">
        <v>384.81</v>
      </c>
      <c r="G901" s="9">
        <v>0</v>
      </c>
      <c r="H901" s="9">
        <v>0</v>
      </c>
      <c r="I901" s="9">
        <v>8.8000000000000007</v>
      </c>
      <c r="J901" s="9">
        <v>70</v>
      </c>
      <c r="K901" s="158">
        <v>0.61944444444444402</v>
      </c>
      <c r="L901" s="9"/>
      <c r="M901" s="9"/>
      <c r="N901" s="9"/>
      <c r="O901" s="9"/>
      <c r="P901" s="278" t="str">
        <f t="shared" si="30"/>
        <v/>
      </c>
      <c r="Q901" s="276" t="str">
        <f t="shared" si="29"/>
        <v/>
      </c>
      <c r="R901" s="9"/>
      <c r="S901" s="9"/>
      <c r="U901" s="367"/>
      <c r="AS901" s="9"/>
      <c r="AT901" s="9"/>
      <c r="AU901" s="426"/>
      <c r="AW901" s="9"/>
      <c r="AX901" s="470"/>
      <c r="AY901" s="467"/>
      <c r="BG901" s="373"/>
      <c r="BH901" s="373"/>
      <c r="BI901" s="9"/>
      <c r="BJ901" s="9"/>
      <c r="CJ901"/>
      <c r="CK901"/>
    </row>
    <row r="902" spans="1:89">
      <c r="A902" s="9">
        <v>1003</v>
      </c>
      <c r="B902" s="9">
        <v>7.9475053629294266</v>
      </c>
      <c r="C902" s="9">
        <v>22</v>
      </c>
      <c r="D902" s="9">
        <v>6.4</v>
      </c>
      <c r="E902" s="9">
        <v>7.6</v>
      </c>
      <c r="F902" s="9">
        <v>384.81</v>
      </c>
      <c r="G902" s="9">
        <v>0</v>
      </c>
      <c r="H902" s="9">
        <v>0</v>
      </c>
      <c r="I902" s="9">
        <v>8.6999999999999993</v>
      </c>
      <c r="J902" s="9">
        <v>70</v>
      </c>
      <c r="K902" s="158">
        <v>0.62013888888888902</v>
      </c>
      <c r="L902" s="9"/>
      <c r="M902" s="9"/>
      <c r="N902" s="9"/>
      <c r="O902" s="9"/>
      <c r="P902" s="278" t="str">
        <f t="shared" si="30"/>
        <v/>
      </c>
      <c r="Q902" s="276" t="str">
        <f t="shared" si="29"/>
        <v/>
      </c>
      <c r="R902" s="9"/>
      <c r="S902" s="9"/>
      <c r="U902" s="367"/>
      <c r="AS902" s="9"/>
      <c r="AT902" s="9"/>
      <c r="AU902" s="426"/>
      <c r="AW902" s="9"/>
      <c r="AX902" s="470"/>
      <c r="AY902" s="467"/>
      <c r="BG902" s="373"/>
      <c r="BH902" s="373"/>
      <c r="BI902" s="9"/>
      <c r="BJ902" s="9"/>
      <c r="CJ902"/>
      <c r="CK902"/>
    </row>
    <row r="903" spans="1:89">
      <c r="A903" s="9">
        <v>1003</v>
      </c>
      <c r="B903" s="9">
        <v>7.2330492121769137</v>
      </c>
      <c r="C903" s="9">
        <v>292</v>
      </c>
      <c r="D903" s="9">
        <v>9.6</v>
      </c>
      <c r="E903" s="9">
        <v>8</v>
      </c>
      <c r="F903" s="9">
        <v>384.81</v>
      </c>
      <c r="G903" s="9">
        <v>0</v>
      </c>
      <c r="H903" s="9">
        <v>0</v>
      </c>
      <c r="I903" s="9">
        <v>8.6999999999999993</v>
      </c>
      <c r="J903" s="9">
        <v>70</v>
      </c>
      <c r="K903" s="158">
        <v>0.62083333333333302</v>
      </c>
      <c r="L903" s="9"/>
      <c r="M903" s="9"/>
      <c r="N903" s="9"/>
      <c r="O903" s="9"/>
      <c r="P903" s="278" t="str">
        <f t="shared" si="30"/>
        <v/>
      </c>
      <c r="Q903" s="276" t="str">
        <f t="shared" si="29"/>
        <v/>
      </c>
      <c r="R903" s="9"/>
      <c r="S903" s="9"/>
      <c r="U903" s="367"/>
      <c r="AS903" s="9"/>
      <c r="AT903" s="9"/>
      <c r="AU903" s="426"/>
      <c r="AW903" s="9"/>
      <c r="AX903" s="470"/>
      <c r="AY903" s="467"/>
      <c r="BG903" s="373"/>
      <c r="BH903" s="373"/>
      <c r="BI903" s="9"/>
      <c r="BJ903" s="9"/>
      <c r="CJ903"/>
      <c r="CK903"/>
    </row>
    <row r="904" spans="1:89">
      <c r="A904" s="9">
        <v>1003</v>
      </c>
      <c r="B904" s="9">
        <v>8.1728311609110644</v>
      </c>
      <c r="C904" s="9">
        <v>0</v>
      </c>
      <c r="D904" s="9">
        <v>5.6</v>
      </c>
      <c r="E904" s="9">
        <v>5.6</v>
      </c>
      <c r="F904" s="9">
        <v>384.81</v>
      </c>
      <c r="G904" s="9">
        <v>0</v>
      </c>
      <c r="H904" s="9">
        <v>0</v>
      </c>
      <c r="I904" s="9">
        <v>8.6999999999999993</v>
      </c>
      <c r="J904" s="9">
        <v>70</v>
      </c>
      <c r="K904" s="158">
        <v>0.62152777777777801</v>
      </c>
      <c r="L904" s="9"/>
      <c r="M904" s="9"/>
      <c r="N904" s="9"/>
      <c r="O904" s="9"/>
      <c r="P904" s="278" t="str">
        <f t="shared" si="30"/>
        <v/>
      </c>
      <c r="Q904" s="276" t="str">
        <f t="shared" si="29"/>
        <v/>
      </c>
      <c r="R904" s="9"/>
      <c r="S904" s="9"/>
      <c r="U904" s="367"/>
      <c r="AS904" s="9"/>
      <c r="AT904" s="9"/>
      <c r="AU904" s="426"/>
      <c r="AW904" s="9"/>
      <c r="AX904" s="470"/>
      <c r="AY904" s="467"/>
      <c r="BG904" s="373"/>
      <c r="BH904" s="373"/>
      <c r="BI904" s="9"/>
      <c r="BJ904" s="9"/>
      <c r="CJ904"/>
      <c r="CK904"/>
    </row>
    <row r="905" spans="1:89">
      <c r="A905" s="9">
        <v>1003</v>
      </c>
      <c r="B905" s="9">
        <v>7.3102377986591485</v>
      </c>
      <c r="C905" s="9">
        <v>292</v>
      </c>
      <c r="D905" s="9">
        <v>9.1999999999999993</v>
      </c>
      <c r="E905" s="9">
        <v>7.6</v>
      </c>
      <c r="F905" s="9">
        <v>384.81</v>
      </c>
      <c r="G905" s="9">
        <v>0</v>
      </c>
      <c r="H905" s="9">
        <v>0</v>
      </c>
      <c r="I905" s="9">
        <v>8.6999999999999993</v>
      </c>
      <c r="J905" s="9">
        <v>70</v>
      </c>
      <c r="K905" s="158">
        <v>0.62222222222222201</v>
      </c>
      <c r="L905" s="9"/>
      <c r="M905" s="9"/>
      <c r="N905" s="9"/>
      <c r="O905" s="9"/>
      <c r="P905" s="278" t="str">
        <f t="shared" si="30"/>
        <v/>
      </c>
      <c r="Q905" s="276" t="str">
        <f t="shared" si="29"/>
        <v/>
      </c>
      <c r="R905" s="9"/>
      <c r="S905" s="9"/>
      <c r="U905" s="367"/>
      <c r="AS905" s="9"/>
      <c r="AT905" s="9"/>
      <c r="AU905" s="426"/>
      <c r="AW905" s="9"/>
      <c r="AX905" s="470"/>
      <c r="AY905" s="467"/>
      <c r="BG905" s="373"/>
      <c r="BH905" s="373"/>
      <c r="BI905" s="9"/>
      <c r="BJ905" s="9"/>
      <c r="CJ905"/>
      <c r="CK905"/>
    </row>
    <row r="906" spans="1:89">
      <c r="A906" s="9">
        <v>1003</v>
      </c>
      <c r="B906" s="9">
        <v>7.8436053275755935</v>
      </c>
      <c r="C906" s="9">
        <v>292</v>
      </c>
      <c r="D906" s="9">
        <v>6.8</v>
      </c>
      <c r="E906" s="9">
        <v>6.8</v>
      </c>
      <c r="F906" s="9">
        <v>384.81</v>
      </c>
      <c r="G906" s="9">
        <v>0</v>
      </c>
      <c r="H906" s="9">
        <v>0</v>
      </c>
      <c r="I906" s="9">
        <v>8.6999999999999993</v>
      </c>
      <c r="J906" s="9">
        <v>70</v>
      </c>
      <c r="K906" s="158">
        <v>0.62291666666666701</v>
      </c>
      <c r="L906" s="9"/>
      <c r="M906" s="9"/>
      <c r="N906" s="9"/>
      <c r="O906" s="9"/>
      <c r="P906" s="278" t="str">
        <f t="shared" si="30"/>
        <v/>
      </c>
      <c r="Q906" s="276" t="str">
        <f t="shared" si="29"/>
        <v/>
      </c>
      <c r="R906" s="9"/>
      <c r="S906" s="9"/>
      <c r="U906" s="367"/>
      <c r="AS906" s="9"/>
      <c r="AT906" s="9"/>
      <c r="AU906" s="426"/>
      <c r="AW906" s="9"/>
      <c r="AX906" s="470"/>
      <c r="AY906" s="467"/>
      <c r="BG906" s="373"/>
      <c r="BH906" s="373"/>
      <c r="BI906" s="9"/>
      <c r="BJ906" s="9"/>
      <c r="CJ906"/>
      <c r="CK906"/>
    </row>
    <row r="907" spans="1:89">
      <c r="A907" s="9">
        <v>1003</v>
      </c>
      <c r="B907" s="9">
        <v>7.0864475330608911</v>
      </c>
      <c r="C907" s="9">
        <v>292</v>
      </c>
      <c r="D907" s="9">
        <v>10.4</v>
      </c>
      <c r="E907" s="9">
        <v>9.6</v>
      </c>
      <c r="F907" s="9">
        <v>384.81</v>
      </c>
      <c r="G907" s="9">
        <v>0</v>
      </c>
      <c r="H907" s="9">
        <v>0</v>
      </c>
      <c r="I907" s="9">
        <v>8.6999999999999993</v>
      </c>
      <c r="J907" s="9">
        <v>70</v>
      </c>
      <c r="K907" s="158">
        <v>0.62361111111111101</v>
      </c>
      <c r="L907" s="9"/>
      <c r="M907" s="9"/>
      <c r="N907" s="9"/>
      <c r="O907" s="9"/>
      <c r="P907" s="278" t="str">
        <f t="shared" si="30"/>
        <v/>
      </c>
      <c r="Q907" s="276" t="str">
        <f t="shared" ref="Q907:Q970" si="31">IF(H907&gt;0,60,"")</f>
        <v/>
      </c>
      <c r="R907" s="9"/>
      <c r="S907" s="9"/>
      <c r="U907" s="367"/>
      <c r="AS907" s="9"/>
      <c r="AT907" s="9"/>
      <c r="AU907" s="426"/>
      <c r="AW907" s="9"/>
      <c r="AX907" s="470"/>
      <c r="AY907" s="467"/>
      <c r="BG907" s="373"/>
      <c r="BH907" s="373"/>
      <c r="BI907" s="9"/>
      <c r="BJ907" s="9"/>
      <c r="CJ907"/>
      <c r="CK907"/>
    </row>
    <row r="908" spans="1:89">
      <c r="A908" s="9">
        <v>1003</v>
      </c>
      <c r="B908" s="9">
        <v>7.4426009414841374</v>
      </c>
      <c r="C908" s="9">
        <v>337</v>
      </c>
      <c r="D908" s="9">
        <v>8</v>
      </c>
      <c r="E908" s="9">
        <v>8.4</v>
      </c>
      <c r="F908" s="9">
        <v>384.81</v>
      </c>
      <c r="G908" s="9">
        <v>0</v>
      </c>
      <c r="H908" s="9">
        <v>0</v>
      </c>
      <c r="I908" s="9">
        <v>8.6</v>
      </c>
      <c r="J908" s="9">
        <v>70</v>
      </c>
      <c r="K908" s="158">
        <v>0.624305555555556</v>
      </c>
      <c r="L908" s="9"/>
      <c r="M908" s="9"/>
      <c r="N908" s="9"/>
      <c r="O908" s="9"/>
      <c r="P908" s="278" t="str">
        <f t="shared" si="30"/>
        <v/>
      </c>
      <c r="Q908" s="276" t="str">
        <f t="shared" si="31"/>
        <v/>
      </c>
      <c r="R908" s="9"/>
      <c r="S908" s="9"/>
      <c r="U908" s="367"/>
      <c r="AS908" s="9"/>
      <c r="AT908" s="9"/>
      <c r="AU908" s="426"/>
      <c r="AW908" s="9"/>
      <c r="AX908" s="470"/>
      <c r="AY908" s="467"/>
      <c r="BG908" s="373"/>
      <c r="BH908" s="373"/>
      <c r="BI908" s="9"/>
      <c r="BJ908" s="9"/>
      <c r="CJ908"/>
      <c r="CK908"/>
    </row>
    <row r="909" spans="1:89">
      <c r="A909" s="9">
        <v>1003</v>
      </c>
      <c r="B909" s="9">
        <v>7.1139606378235367</v>
      </c>
      <c r="C909" s="9">
        <v>337</v>
      </c>
      <c r="D909" s="9">
        <v>9.6</v>
      </c>
      <c r="E909" s="9">
        <v>8</v>
      </c>
      <c r="F909" s="9">
        <v>384.81</v>
      </c>
      <c r="G909" s="9">
        <v>0</v>
      </c>
      <c r="H909" s="9">
        <v>0</v>
      </c>
      <c r="I909" s="9">
        <v>8.6</v>
      </c>
      <c r="J909" s="9">
        <v>70</v>
      </c>
      <c r="K909" s="158">
        <v>0.625</v>
      </c>
      <c r="L909" s="9"/>
      <c r="M909" s="9"/>
      <c r="N909" s="9"/>
      <c r="O909" s="9"/>
      <c r="P909" s="278" t="str">
        <f t="shared" ref="P909:P972" si="32">IF(D909&lt;2,60,"")</f>
        <v/>
      </c>
      <c r="Q909" s="276" t="str">
        <f t="shared" si="31"/>
        <v/>
      </c>
      <c r="R909" s="9"/>
      <c r="S909" s="9"/>
      <c r="U909" s="367"/>
      <c r="AS909" s="9"/>
      <c r="AT909" s="9"/>
      <c r="AU909" s="426"/>
      <c r="AW909" s="9"/>
      <c r="AX909" s="470"/>
      <c r="AY909" s="467"/>
      <c r="BG909" s="373"/>
      <c r="BH909" s="373"/>
      <c r="BI909" s="9"/>
      <c r="BJ909" s="9"/>
      <c r="CJ909"/>
      <c r="CK909"/>
    </row>
    <row r="910" spans="1:89">
      <c r="A910" s="9">
        <v>1003</v>
      </c>
      <c r="B910" s="9">
        <v>6.9195931939752686</v>
      </c>
      <c r="C910" s="9">
        <v>337</v>
      </c>
      <c r="D910" s="9">
        <v>10</v>
      </c>
      <c r="E910" s="9">
        <v>9.1999999999999993</v>
      </c>
      <c r="F910" s="9">
        <v>384.81</v>
      </c>
      <c r="G910" s="9">
        <v>0</v>
      </c>
      <c r="H910" s="9">
        <v>0</v>
      </c>
      <c r="I910" s="9">
        <v>8.5</v>
      </c>
      <c r="J910" s="9">
        <v>70</v>
      </c>
      <c r="K910" s="158">
        <v>0.625694444444444</v>
      </c>
      <c r="L910" s="9"/>
      <c r="M910" s="9"/>
      <c r="N910" s="9"/>
      <c r="O910" s="9"/>
      <c r="P910" s="278" t="str">
        <f t="shared" si="32"/>
        <v/>
      </c>
      <c r="Q910" s="276" t="str">
        <f t="shared" si="31"/>
        <v/>
      </c>
      <c r="R910" s="9"/>
      <c r="S910" s="9"/>
      <c r="U910" s="367"/>
      <c r="AS910" s="9"/>
      <c r="AT910" s="9"/>
      <c r="AU910" s="426"/>
      <c r="AW910" s="9"/>
      <c r="AX910" s="470"/>
      <c r="AY910" s="467"/>
      <c r="BG910" s="373"/>
      <c r="BH910" s="373"/>
      <c r="BI910" s="9"/>
      <c r="BJ910" s="9"/>
      <c r="CJ910"/>
      <c r="CK910"/>
    </row>
    <row r="911" spans="1:89">
      <c r="A911" s="9">
        <v>1003</v>
      </c>
      <c r="B911" s="9">
        <v>7.3251493551133464</v>
      </c>
      <c r="C911" s="9">
        <v>337</v>
      </c>
      <c r="D911" s="9">
        <v>8</v>
      </c>
      <c r="E911" s="9">
        <v>8</v>
      </c>
      <c r="F911" s="9">
        <v>384.81</v>
      </c>
      <c r="G911" s="9">
        <v>0</v>
      </c>
      <c r="H911" s="9">
        <v>0</v>
      </c>
      <c r="I911" s="9">
        <v>8.5</v>
      </c>
      <c r="J911" s="9">
        <v>70</v>
      </c>
      <c r="K911" s="158">
        <v>0.62638888888888899</v>
      </c>
      <c r="L911" s="9"/>
      <c r="M911" s="9"/>
      <c r="N911" s="9"/>
      <c r="O911" s="9"/>
      <c r="P911" s="278" t="str">
        <f t="shared" si="32"/>
        <v/>
      </c>
      <c r="Q911" s="276" t="str">
        <f t="shared" si="31"/>
        <v/>
      </c>
      <c r="R911" s="9"/>
      <c r="S911" s="9"/>
      <c r="U911" s="367"/>
      <c r="AS911" s="9"/>
      <c r="AT911" s="9"/>
      <c r="AU911" s="426"/>
      <c r="AW911" s="9"/>
      <c r="AX911" s="470"/>
      <c r="AY911" s="467"/>
      <c r="BG911" s="373"/>
      <c r="BH911" s="373"/>
      <c r="BI911" s="9"/>
      <c r="BJ911" s="9"/>
      <c r="CJ911"/>
      <c r="CK911"/>
    </row>
    <row r="912" spans="1:89">
      <c r="A912" s="9">
        <v>1003</v>
      </c>
      <c r="B912" s="9">
        <v>7.51166412394514</v>
      </c>
      <c r="C912" s="9">
        <v>315</v>
      </c>
      <c r="D912" s="9">
        <v>7.2</v>
      </c>
      <c r="E912" s="9">
        <v>8</v>
      </c>
      <c r="F912" s="9">
        <v>384.81</v>
      </c>
      <c r="G912" s="9">
        <v>0</v>
      </c>
      <c r="H912" s="9">
        <v>0</v>
      </c>
      <c r="I912" s="9">
        <v>8.5</v>
      </c>
      <c r="J912" s="9">
        <v>70</v>
      </c>
      <c r="K912" s="158">
        <v>0.62708333333333299</v>
      </c>
      <c r="L912" s="9"/>
      <c r="M912" s="9"/>
      <c r="N912" s="9"/>
      <c r="O912" s="9"/>
      <c r="P912" s="278" t="str">
        <f t="shared" si="32"/>
        <v/>
      </c>
      <c r="Q912" s="276" t="str">
        <f t="shared" si="31"/>
        <v/>
      </c>
      <c r="R912" s="9"/>
      <c r="S912" s="9"/>
      <c r="U912" s="367"/>
      <c r="AS912" s="9"/>
      <c r="AT912" s="9"/>
      <c r="AU912" s="426"/>
      <c r="AW912" s="9"/>
      <c r="AX912" s="470"/>
      <c r="AY912" s="467"/>
      <c r="BG912" s="373"/>
      <c r="BH912" s="373"/>
      <c r="BI912" s="9"/>
      <c r="BJ912" s="9"/>
      <c r="CJ912"/>
      <c r="CK912"/>
    </row>
    <row r="913" spans="1:89">
      <c r="A913" s="9">
        <v>1003</v>
      </c>
      <c r="B913" s="9">
        <v>7.6009694038514013</v>
      </c>
      <c r="C913" s="9">
        <v>337</v>
      </c>
      <c r="D913" s="9">
        <v>6.4</v>
      </c>
      <c r="E913" s="9">
        <v>6.8</v>
      </c>
      <c r="F913" s="9">
        <v>384.81</v>
      </c>
      <c r="G913" s="9">
        <v>0</v>
      </c>
      <c r="H913" s="9">
        <v>0</v>
      </c>
      <c r="I913" s="9">
        <v>8.4</v>
      </c>
      <c r="J913" s="9">
        <v>70</v>
      </c>
      <c r="K913" s="158">
        <v>0.62777777777777799</v>
      </c>
      <c r="L913" s="9"/>
      <c r="M913" s="9"/>
      <c r="N913" s="9"/>
      <c r="O913" s="9"/>
      <c r="P913" s="278" t="str">
        <f t="shared" si="32"/>
        <v/>
      </c>
      <c r="Q913" s="276" t="str">
        <f t="shared" si="31"/>
        <v/>
      </c>
      <c r="R913" s="9"/>
      <c r="S913" s="9"/>
      <c r="U913" s="367"/>
      <c r="AS913" s="9"/>
      <c r="AT913" s="9"/>
      <c r="AU913" s="426"/>
      <c r="AW913" s="9"/>
      <c r="AX913" s="470"/>
      <c r="AY913" s="467"/>
      <c r="BG913" s="373"/>
      <c r="BH913" s="373"/>
      <c r="BI913" s="9"/>
      <c r="BJ913" s="9"/>
      <c r="CJ913"/>
      <c r="CK913"/>
    </row>
    <row r="914" spans="1:89">
      <c r="A914" s="9">
        <v>1003</v>
      </c>
      <c r="B914" s="9">
        <v>6.9541313004362575</v>
      </c>
      <c r="C914" s="9">
        <v>337</v>
      </c>
      <c r="D914" s="9">
        <v>9.1999999999999993</v>
      </c>
      <c r="E914" s="9">
        <v>6.8</v>
      </c>
      <c r="F914" s="9">
        <v>384.81</v>
      </c>
      <c r="G914" s="9">
        <v>0</v>
      </c>
      <c r="H914" s="9">
        <v>0</v>
      </c>
      <c r="I914" s="9">
        <v>8.4</v>
      </c>
      <c r="J914" s="9">
        <v>70</v>
      </c>
      <c r="K914" s="158">
        <v>0.62847222222222199</v>
      </c>
      <c r="L914" s="9"/>
      <c r="M914" s="9"/>
      <c r="N914" s="9"/>
      <c r="O914" s="9"/>
      <c r="P914" s="278" t="str">
        <f t="shared" si="32"/>
        <v/>
      </c>
      <c r="Q914" s="276" t="str">
        <f t="shared" si="31"/>
        <v/>
      </c>
      <c r="R914" s="9"/>
      <c r="S914" s="9"/>
      <c r="U914" s="367"/>
      <c r="AS914" s="9"/>
      <c r="AT914" s="9"/>
      <c r="AU914" s="426"/>
      <c r="AW914" s="9"/>
      <c r="AX914" s="470"/>
      <c r="AY914" s="467"/>
      <c r="BG914" s="373"/>
      <c r="BH914" s="373"/>
      <c r="BI914" s="9"/>
      <c r="BJ914" s="9"/>
      <c r="CJ914"/>
      <c r="CK914"/>
    </row>
    <row r="915" spans="1:89">
      <c r="A915" s="9">
        <v>1003</v>
      </c>
      <c r="B915" s="9">
        <v>6.7566949147634165</v>
      </c>
      <c r="C915" s="9">
        <v>337</v>
      </c>
      <c r="D915" s="9">
        <v>9.6</v>
      </c>
      <c r="E915" s="9">
        <v>8.8000000000000007</v>
      </c>
      <c r="F915" s="9">
        <v>384.81</v>
      </c>
      <c r="G915" s="9">
        <v>0</v>
      </c>
      <c r="H915" s="9">
        <v>0</v>
      </c>
      <c r="I915" s="9">
        <v>8.3000000000000007</v>
      </c>
      <c r="J915" s="9">
        <v>70</v>
      </c>
      <c r="K915" s="158">
        <v>0.62916666666666698</v>
      </c>
      <c r="L915" s="9"/>
      <c r="M915" s="9"/>
      <c r="N915" s="9"/>
      <c r="O915" s="9"/>
      <c r="P915" s="278" t="str">
        <f t="shared" si="32"/>
        <v/>
      </c>
      <c r="Q915" s="276" t="str">
        <f t="shared" si="31"/>
        <v/>
      </c>
      <c r="R915" s="9"/>
      <c r="S915" s="9"/>
      <c r="U915" s="367"/>
      <c r="AS915" s="9"/>
      <c r="AT915" s="9"/>
      <c r="AU915" s="426"/>
      <c r="AW915" s="9"/>
      <c r="AX915" s="470"/>
      <c r="AY915" s="467"/>
      <c r="BG915" s="373"/>
      <c r="BH915" s="373"/>
      <c r="BI915" s="9"/>
      <c r="BJ915" s="9"/>
      <c r="CJ915"/>
      <c r="CK915"/>
    </row>
    <row r="916" spans="1:89">
      <c r="A916" s="9">
        <v>1003</v>
      </c>
      <c r="B916" s="9">
        <v>6.5359833714641358</v>
      </c>
      <c r="C916" s="9">
        <v>337</v>
      </c>
      <c r="D916" s="9">
        <v>10.8</v>
      </c>
      <c r="E916" s="9">
        <v>9.6</v>
      </c>
      <c r="F916" s="9">
        <v>384.81</v>
      </c>
      <c r="G916" s="9">
        <v>0</v>
      </c>
      <c r="H916" s="9">
        <v>0</v>
      </c>
      <c r="I916" s="9">
        <v>8.3000000000000007</v>
      </c>
      <c r="J916" s="9">
        <v>70</v>
      </c>
      <c r="K916" s="158">
        <v>0.62986111111111098</v>
      </c>
      <c r="L916" s="9"/>
      <c r="M916" s="9"/>
      <c r="N916" s="9"/>
      <c r="O916" s="9"/>
      <c r="P916" s="278" t="str">
        <f t="shared" si="32"/>
        <v/>
      </c>
      <c r="Q916" s="276" t="str">
        <f t="shared" si="31"/>
        <v/>
      </c>
      <c r="R916" s="9"/>
      <c r="S916" s="9"/>
      <c r="U916" s="367"/>
      <c r="AS916" s="9"/>
      <c r="AT916" s="9"/>
      <c r="AU916" s="426"/>
      <c r="AW916" s="9"/>
      <c r="AX916" s="470"/>
      <c r="AY916" s="467"/>
      <c r="BG916" s="373"/>
      <c r="BH916" s="373"/>
      <c r="BI916" s="9"/>
      <c r="BJ916" s="9"/>
      <c r="CJ916"/>
      <c r="CK916"/>
    </row>
    <row r="917" spans="1:89">
      <c r="A917" s="9">
        <v>1003</v>
      </c>
      <c r="B917" s="9">
        <v>6.9727945960009645</v>
      </c>
      <c r="C917" s="9">
        <v>315</v>
      </c>
      <c r="D917" s="9">
        <v>8</v>
      </c>
      <c r="E917" s="9">
        <v>9.1999999999999993</v>
      </c>
      <c r="F917" s="9">
        <v>384.81</v>
      </c>
      <c r="G917" s="9">
        <v>0</v>
      </c>
      <c r="H917" s="9">
        <v>0</v>
      </c>
      <c r="I917" s="9">
        <v>8.1999999999999993</v>
      </c>
      <c r="J917" s="9">
        <v>70</v>
      </c>
      <c r="K917" s="158">
        <v>0.63055555555555598</v>
      </c>
      <c r="L917" s="9"/>
      <c r="M917" s="9"/>
      <c r="N917" s="9"/>
      <c r="O917" s="9"/>
      <c r="P917" s="278" t="str">
        <f t="shared" si="32"/>
        <v/>
      </c>
      <c r="Q917" s="276" t="str">
        <f t="shared" si="31"/>
        <v/>
      </c>
      <c r="R917" s="9"/>
      <c r="S917" s="9"/>
      <c r="U917" s="367"/>
      <c r="AS917" s="9"/>
      <c r="AT917" s="9"/>
      <c r="AU917" s="426"/>
      <c r="AW917" s="9"/>
      <c r="AX917" s="470"/>
      <c r="AY917" s="467"/>
      <c r="BG917" s="373"/>
      <c r="BH917" s="373"/>
      <c r="BI917" s="9"/>
      <c r="BJ917" s="9"/>
      <c r="CJ917"/>
      <c r="CK917"/>
    </row>
    <row r="918" spans="1:89">
      <c r="A918" s="9">
        <v>1003</v>
      </c>
      <c r="B918" s="9">
        <v>6.9727945960009645</v>
      </c>
      <c r="C918" s="9">
        <v>337</v>
      </c>
      <c r="D918" s="9">
        <v>8</v>
      </c>
      <c r="E918" s="9">
        <v>8.4</v>
      </c>
      <c r="F918" s="9">
        <v>384.81</v>
      </c>
      <c r="G918" s="9">
        <v>0</v>
      </c>
      <c r="H918" s="9">
        <v>0</v>
      </c>
      <c r="I918" s="9">
        <v>8.1999999999999993</v>
      </c>
      <c r="J918" s="9">
        <v>70</v>
      </c>
      <c r="K918" s="158">
        <v>0.63124999999999998</v>
      </c>
      <c r="L918" s="9"/>
      <c r="M918" s="9"/>
      <c r="N918" s="9"/>
      <c r="O918" s="9"/>
      <c r="P918" s="278" t="str">
        <f t="shared" si="32"/>
        <v/>
      </c>
      <c r="Q918" s="276" t="str">
        <f t="shared" si="31"/>
        <v/>
      </c>
      <c r="R918" s="9"/>
      <c r="S918" s="9"/>
      <c r="U918" s="367"/>
      <c r="AS918" s="9"/>
      <c r="AT918" s="9"/>
      <c r="AU918" s="426"/>
      <c r="AW918" s="9"/>
      <c r="AX918" s="470"/>
      <c r="AY918" s="467"/>
      <c r="BG918" s="373"/>
      <c r="BH918" s="373"/>
      <c r="BI918" s="9"/>
      <c r="BJ918" s="9"/>
      <c r="CJ918"/>
      <c r="CK918"/>
    </row>
    <row r="919" spans="1:89">
      <c r="A919" s="9">
        <v>1003</v>
      </c>
      <c r="B919" s="9">
        <v>6.7167269682876611</v>
      </c>
      <c r="C919" s="9">
        <v>337</v>
      </c>
      <c r="D919" s="9">
        <v>9.1999999999999993</v>
      </c>
      <c r="E919" s="9">
        <v>7.2</v>
      </c>
      <c r="F919" s="9">
        <v>384.81</v>
      </c>
      <c r="G919" s="9">
        <v>0</v>
      </c>
      <c r="H919" s="9">
        <v>0</v>
      </c>
      <c r="I919" s="9">
        <v>8.1999999999999993</v>
      </c>
      <c r="J919" s="9">
        <v>70</v>
      </c>
      <c r="K919" s="158">
        <v>0.63194444444444398</v>
      </c>
      <c r="L919" s="9"/>
      <c r="M919" s="9"/>
      <c r="N919" s="9"/>
      <c r="O919" s="9"/>
      <c r="P919" s="278" t="str">
        <f t="shared" si="32"/>
        <v/>
      </c>
      <c r="Q919" s="276" t="str">
        <f t="shared" si="31"/>
        <v/>
      </c>
      <c r="R919" s="9"/>
      <c r="S919" s="9"/>
      <c r="U919" s="367"/>
      <c r="AS919" s="9"/>
      <c r="AT919" s="9"/>
      <c r="AU919" s="426"/>
      <c r="AW919" s="9"/>
      <c r="AX919" s="470"/>
      <c r="AY919" s="467"/>
      <c r="BG919" s="373"/>
      <c r="BH919" s="373"/>
      <c r="BI919" s="9"/>
      <c r="BJ919" s="9"/>
      <c r="CJ919"/>
      <c r="CK919"/>
    </row>
    <row r="920" spans="1:89">
      <c r="A920" s="9">
        <v>1003</v>
      </c>
      <c r="B920" s="9">
        <v>7.1474126500674</v>
      </c>
      <c r="C920" s="9">
        <v>337</v>
      </c>
      <c r="D920" s="9">
        <v>6.8</v>
      </c>
      <c r="E920" s="9">
        <v>8.8000000000000007</v>
      </c>
      <c r="F920" s="9">
        <v>384.81</v>
      </c>
      <c r="G920" s="9">
        <v>0</v>
      </c>
      <c r="H920" s="9">
        <v>0</v>
      </c>
      <c r="I920" s="9">
        <v>8.1</v>
      </c>
      <c r="J920" s="9">
        <v>70</v>
      </c>
      <c r="K920" s="158">
        <v>0.63263888888888897</v>
      </c>
      <c r="L920" s="9"/>
      <c r="M920" s="9"/>
      <c r="N920" s="9"/>
      <c r="O920" s="9"/>
      <c r="P920" s="278" t="str">
        <f t="shared" si="32"/>
        <v/>
      </c>
      <c r="Q920" s="276" t="str">
        <f t="shared" si="31"/>
        <v/>
      </c>
      <c r="R920" s="9"/>
      <c r="S920" s="9"/>
      <c r="U920" s="367"/>
      <c r="AS920" s="9"/>
      <c r="AT920" s="9"/>
      <c r="AU920" s="426"/>
      <c r="AW920" s="9"/>
      <c r="AX920" s="470"/>
      <c r="AY920" s="467"/>
      <c r="BG920" s="373"/>
      <c r="BH920" s="373"/>
      <c r="BI920" s="9"/>
      <c r="BJ920" s="9"/>
      <c r="CJ920"/>
      <c r="CK920"/>
    </row>
    <row r="921" spans="1:89">
      <c r="A921" s="9">
        <v>1003</v>
      </c>
      <c r="B921" s="9">
        <v>6.9483458931588515</v>
      </c>
      <c r="C921" s="9">
        <v>337</v>
      </c>
      <c r="D921" s="9">
        <v>7.6</v>
      </c>
      <c r="E921" s="9">
        <v>7.2</v>
      </c>
      <c r="F921" s="9">
        <v>384.81</v>
      </c>
      <c r="G921" s="9">
        <v>0</v>
      </c>
      <c r="H921" s="9">
        <v>0</v>
      </c>
      <c r="I921" s="9">
        <v>8.1</v>
      </c>
      <c r="J921" s="9">
        <v>70</v>
      </c>
      <c r="K921" s="158">
        <v>0.63333333333333297</v>
      </c>
      <c r="L921" s="9"/>
      <c r="M921" s="9"/>
      <c r="N921" s="9"/>
      <c r="O921" s="9"/>
      <c r="P921" s="278" t="str">
        <f t="shared" si="32"/>
        <v/>
      </c>
      <c r="Q921" s="276" t="str">
        <f t="shared" si="31"/>
        <v/>
      </c>
      <c r="R921" s="9"/>
      <c r="S921" s="9"/>
      <c r="U921" s="367"/>
      <c r="AS921" s="9"/>
      <c r="AT921" s="9"/>
      <c r="AU921" s="426"/>
      <c r="AW921" s="9"/>
      <c r="AX921" s="470"/>
      <c r="AY921" s="467"/>
      <c r="BG921" s="373"/>
      <c r="BH921" s="373"/>
      <c r="BI921" s="9"/>
      <c r="BJ921" s="9"/>
      <c r="CJ921"/>
      <c r="CK921"/>
    </row>
    <row r="922" spans="1:89">
      <c r="A922" s="9">
        <v>1003</v>
      </c>
      <c r="B922" s="9">
        <v>6.5980248022133647</v>
      </c>
      <c r="C922" s="9">
        <v>22</v>
      </c>
      <c r="D922" s="9">
        <v>9.1999999999999993</v>
      </c>
      <c r="E922" s="9">
        <v>7.6</v>
      </c>
      <c r="F922" s="9">
        <v>384.81</v>
      </c>
      <c r="G922" s="9">
        <v>0</v>
      </c>
      <c r="H922" s="9">
        <v>0</v>
      </c>
      <c r="I922" s="9">
        <v>8.1</v>
      </c>
      <c r="J922" s="9">
        <v>70</v>
      </c>
      <c r="K922" s="158">
        <v>0.63402777777777797</v>
      </c>
      <c r="L922" s="9"/>
      <c r="M922" s="9"/>
      <c r="N922" s="9"/>
      <c r="O922" s="9"/>
      <c r="P922" s="278" t="str">
        <f t="shared" si="32"/>
        <v/>
      </c>
      <c r="Q922" s="276" t="str">
        <f t="shared" si="31"/>
        <v/>
      </c>
      <c r="R922" s="9"/>
      <c r="S922" s="9"/>
      <c r="U922" s="367"/>
      <c r="AS922" s="9"/>
      <c r="AT922" s="9"/>
      <c r="AU922" s="426"/>
      <c r="AW922" s="9"/>
      <c r="AX922" s="470"/>
      <c r="AY922" s="467"/>
      <c r="BG922" s="373"/>
      <c r="BH922" s="373"/>
      <c r="BI922" s="9"/>
      <c r="BJ922" s="9"/>
      <c r="CJ922"/>
      <c r="CK922"/>
    </row>
    <row r="923" spans="1:89">
      <c r="A923" s="9">
        <v>1003</v>
      </c>
      <c r="B923" s="9">
        <v>6.322284759424889</v>
      </c>
      <c r="C923" s="9">
        <v>0</v>
      </c>
      <c r="D923" s="9">
        <v>10</v>
      </c>
      <c r="E923" s="9">
        <v>9.1999999999999993</v>
      </c>
      <c r="F923" s="9">
        <v>384.81</v>
      </c>
      <c r="G923" s="9">
        <v>0</v>
      </c>
      <c r="H923" s="9">
        <v>0</v>
      </c>
      <c r="I923" s="9">
        <v>8</v>
      </c>
      <c r="J923" s="9">
        <v>70</v>
      </c>
      <c r="K923" s="158">
        <v>0.63472222222222197</v>
      </c>
      <c r="L923" s="9"/>
      <c r="M923" s="9"/>
      <c r="N923" s="9"/>
      <c r="O923" s="9"/>
      <c r="P923" s="278" t="str">
        <f t="shared" si="32"/>
        <v/>
      </c>
      <c r="Q923" s="276" t="str">
        <f t="shared" si="31"/>
        <v/>
      </c>
      <c r="R923" s="9"/>
      <c r="S923" s="9"/>
      <c r="U923" s="367"/>
      <c r="AS923" s="9"/>
      <c r="AT923" s="9"/>
      <c r="AU923" s="426"/>
      <c r="AW923" s="9"/>
      <c r="AX923" s="470"/>
      <c r="AY923" s="467"/>
      <c r="BG923" s="373"/>
      <c r="BH923" s="373"/>
      <c r="BI923" s="9"/>
      <c r="BJ923" s="9"/>
      <c r="CJ923"/>
      <c r="CK923"/>
    </row>
    <row r="924" spans="1:89">
      <c r="A924" s="9">
        <v>1003</v>
      </c>
      <c r="B924" s="9">
        <v>7.0313805371493689</v>
      </c>
      <c r="C924" s="9">
        <v>337</v>
      </c>
      <c r="D924" s="9">
        <v>6.8</v>
      </c>
      <c r="E924" s="9">
        <v>9.1999999999999993</v>
      </c>
      <c r="F924" s="9">
        <v>384.81</v>
      </c>
      <c r="G924" s="9">
        <v>0</v>
      </c>
      <c r="H924" s="9">
        <v>0</v>
      </c>
      <c r="I924" s="9">
        <v>8</v>
      </c>
      <c r="J924" s="9">
        <v>70</v>
      </c>
      <c r="K924" s="158">
        <v>0.63541666666666696</v>
      </c>
      <c r="L924" s="9"/>
      <c r="M924" s="9"/>
      <c r="N924" s="9"/>
      <c r="O924" s="9"/>
      <c r="P924" s="278" t="str">
        <f t="shared" si="32"/>
        <v/>
      </c>
      <c r="Q924" s="276" t="str">
        <f t="shared" si="31"/>
        <v/>
      </c>
      <c r="R924" s="9"/>
      <c r="S924" s="9"/>
      <c r="U924" s="367"/>
      <c r="AS924" s="9"/>
      <c r="AT924" s="9"/>
      <c r="AU924" s="426"/>
      <c r="AW924" s="9"/>
      <c r="AX924" s="470"/>
      <c r="AY924" s="467"/>
      <c r="BG924" s="373"/>
      <c r="BH924" s="373"/>
      <c r="BI924" s="9"/>
      <c r="BJ924" s="9"/>
      <c r="CJ924"/>
      <c r="CK924"/>
    </row>
    <row r="925" spans="1:89">
      <c r="A925" s="9">
        <v>1003</v>
      </c>
      <c r="B925" s="9">
        <v>7.0313805371493689</v>
      </c>
      <c r="C925" s="9">
        <v>337</v>
      </c>
      <c r="D925" s="9">
        <v>6.8</v>
      </c>
      <c r="E925" s="9">
        <v>6.4</v>
      </c>
      <c r="F925" s="9">
        <v>384.81</v>
      </c>
      <c r="G925" s="9">
        <v>0</v>
      </c>
      <c r="H925" s="9">
        <v>0</v>
      </c>
      <c r="I925" s="9">
        <v>8</v>
      </c>
      <c r="J925" s="9">
        <v>70</v>
      </c>
      <c r="K925" s="158">
        <v>0.63611111111111096</v>
      </c>
      <c r="L925" s="9"/>
      <c r="M925" s="9"/>
      <c r="N925" s="9"/>
      <c r="O925" s="9"/>
      <c r="P925" s="278" t="str">
        <f t="shared" si="32"/>
        <v/>
      </c>
      <c r="Q925" s="276" t="str">
        <f t="shared" si="31"/>
        <v/>
      </c>
      <c r="R925" s="9"/>
      <c r="S925" s="9"/>
      <c r="U925" s="367"/>
      <c r="AS925" s="9"/>
      <c r="AT925" s="9"/>
      <c r="AU925" s="426"/>
      <c r="AW925" s="9"/>
      <c r="AX925" s="470"/>
      <c r="AY925" s="467"/>
      <c r="BG925" s="373"/>
      <c r="BH925" s="373"/>
      <c r="BI925" s="9"/>
      <c r="BJ925" s="9"/>
      <c r="CJ925"/>
      <c r="CK925"/>
    </row>
    <row r="926" spans="1:89">
      <c r="A926" s="9">
        <v>1003</v>
      </c>
      <c r="B926" s="9">
        <v>6.737891423259379</v>
      </c>
      <c r="C926" s="9">
        <v>337</v>
      </c>
      <c r="D926" s="9">
        <v>8</v>
      </c>
      <c r="E926" s="9">
        <v>6</v>
      </c>
      <c r="F926" s="9">
        <v>384.81</v>
      </c>
      <c r="G926" s="9">
        <v>0</v>
      </c>
      <c r="H926" s="9">
        <v>0</v>
      </c>
      <c r="I926" s="9">
        <v>8</v>
      </c>
      <c r="J926" s="9">
        <v>70</v>
      </c>
      <c r="K926" s="158">
        <v>0.63680555555555596</v>
      </c>
      <c r="L926" s="9"/>
      <c r="M926" s="9"/>
      <c r="N926" s="9"/>
      <c r="O926" s="9"/>
      <c r="P926" s="278" t="str">
        <f t="shared" si="32"/>
        <v/>
      </c>
      <c r="Q926" s="276" t="str">
        <f t="shared" si="31"/>
        <v/>
      </c>
      <c r="R926" s="9"/>
      <c r="S926" s="9"/>
      <c r="U926" s="367"/>
      <c r="AS926" s="9"/>
      <c r="AT926" s="9"/>
      <c r="AU926" s="426"/>
      <c r="AW926" s="9"/>
      <c r="AX926" s="470"/>
      <c r="AY926" s="467"/>
      <c r="BG926" s="373"/>
      <c r="BH926" s="373"/>
      <c r="BI926" s="9"/>
      <c r="BJ926" s="9"/>
      <c r="CJ926"/>
      <c r="CK926"/>
    </row>
    <row r="927" spans="1:89">
      <c r="A927" s="9">
        <v>1003</v>
      </c>
      <c r="B927" s="9">
        <v>6.322284759424889</v>
      </c>
      <c r="C927" s="9">
        <v>0</v>
      </c>
      <c r="D927" s="9">
        <v>10</v>
      </c>
      <c r="E927" s="9">
        <v>8.8000000000000007</v>
      </c>
      <c r="F927" s="9">
        <v>384.81</v>
      </c>
      <c r="G927" s="9">
        <v>0</v>
      </c>
      <c r="H927" s="9">
        <v>0</v>
      </c>
      <c r="I927" s="9">
        <v>8</v>
      </c>
      <c r="J927" s="9">
        <v>70</v>
      </c>
      <c r="K927" s="158">
        <v>0.63749999999999996</v>
      </c>
      <c r="L927" s="9"/>
      <c r="M927" s="9"/>
      <c r="N927" s="9"/>
      <c r="O927" s="9"/>
      <c r="P927" s="278" t="str">
        <f t="shared" si="32"/>
        <v/>
      </c>
      <c r="Q927" s="276" t="str">
        <f t="shared" si="31"/>
        <v/>
      </c>
      <c r="R927" s="9"/>
      <c r="S927" s="9"/>
      <c r="U927" s="367"/>
      <c r="AS927" s="9"/>
      <c r="AT927" s="9"/>
      <c r="AU927" s="426"/>
      <c r="AW927" s="9"/>
      <c r="AX927" s="470"/>
      <c r="AY927" s="467"/>
      <c r="BG927" s="373"/>
      <c r="BH927" s="373"/>
      <c r="BI927" s="9"/>
      <c r="BJ927" s="9"/>
      <c r="CJ927"/>
      <c r="CK927"/>
    </row>
    <row r="928" spans="1:89">
      <c r="A928" s="9">
        <v>1003</v>
      </c>
      <c r="B928" s="9">
        <v>6.6804905985150675</v>
      </c>
      <c r="C928" s="9">
        <v>337</v>
      </c>
      <c r="D928" s="9">
        <v>8.8000000000000007</v>
      </c>
      <c r="E928" s="9">
        <v>7.6</v>
      </c>
      <c r="F928" s="9">
        <v>384.81</v>
      </c>
      <c r="G928" s="9">
        <v>0</v>
      </c>
      <c r="H928" s="9">
        <v>0</v>
      </c>
      <c r="I928" s="9">
        <v>8.1</v>
      </c>
      <c r="J928" s="9">
        <v>70</v>
      </c>
      <c r="K928" s="158">
        <v>0.63819444444444495</v>
      </c>
      <c r="L928" s="9"/>
      <c r="M928" s="9"/>
      <c r="N928" s="9"/>
      <c r="O928" s="9"/>
      <c r="P928" s="278" t="str">
        <f t="shared" si="32"/>
        <v/>
      </c>
      <c r="Q928" s="276" t="str">
        <f t="shared" si="31"/>
        <v/>
      </c>
      <c r="R928" s="9"/>
      <c r="S928" s="9"/>
      <c r="U928" s="367"/>
      <c r="AS928" s="9"/>
      <c r="AT928" s="9"/>
      <c r="AU928" s="426"/>
      <c r="AW928" s="9"/>
      <c r="AX928" s="470"/>
      <c r="AY928" s="467"/>
      <c r="BG928" s="373"/>
      <c r="BH928" s="373"/>
      <c r="BI928" s="9"/>
      <c r="BJ928" s="9"/>
      <c r="CJ928"/>
      <c r="CK928"/>
    </row>
    <row r="929" spans="1:89">
      <c r="A929" s="9">
        <v>1003</v>
      </c>
      <c r="B929" s="9">
        <v>6.6804905985150675</v>
      </c>
      <c r="C929" s="9">
        <v>337</v>
      </c>
      <c r="D929" s="9">
        <v>8.8000000000000007</v>
      </c>
      <c r="E929" s="9">
        <v>8.4</v>
      </c>
      <c r="F929" s="9">
        <v>384.81</v>
      </c>
      <c r="G929" s="9">
        <v>0</v>
      </c>
      <c r="H929" s="9">
        <v>0</v>
      </c>
      <c r="I929" s="9">
        <v>8.1</v>
      </c>
      <c r="J929" s="9">
        <v>70</v>
      </c>
      <c r="K929" s="158">
        <v>0.63888888888888895</v>
      </c>
      <c r="L929" s="9"/>
      <c r="M929" s="9"/>
      <c r="N929" s="9"/>
      <c r="O929" s="9"/>
      <c r="P929" s="278" t="str">
        <f t="shared" si="32"/>
        <v/>
      </c>
      <c r="Q929" s="276" t="str">
        <f t="shared" si="31"/>
        <v/>
      </c>
      <c r="R929" s="9"/>
      <c r="S929" s="9"/>
      <c r="U929" s="367"/>
      <c r="AS929" s="9"/>
      <c r="AT929" s="9"/>
      <c r="AU929" s="426"/>
      <c r="AW929" s="9"/>
      <c r="AX929" s="470"/>
      <c r="AY929" s="467"/>
      <c r="BG929" s="373"/>
      <c r="BH929" s="373"/>
      <c r="BI929" s="9"/>
      <c r="BJ929" s="9"/>
      <c r="CJ929"/>
      <c r="CK929"/>
    </row>
    <row r="930" spans="1:89">
      <c r="A930" s="9">
        <v>1003</v>
      </c>
      <c r="B930" s="9">
        <v>6.5621892204461112</v>
      </c>
      <c r="C930" s="9">
        <v>337</v>
      </c>
      <c r="D930" s="9">
        <v>8.8000000000000007</v>
      </c>
      <c r="E930" s="9">
        <v>8.4</v>
      </c>
      <c r="F930" s="9">
        <v>384.81</v>
      </c>
      <c r="G930" s="9">
        <v>0</v>
      </c>
      <c r="H930" s="9">
        <v>0</v>
      </c>
      <c r="I930" s="9">
        <v>8</v>
      </c>
      <c r="J930" s="9">
        <v>70</v>
      </c>
      <c r="K930" s="158">
        <v>0.63958333333333295</v>
      </c>
      <c r="L930" s="9"/>
      <c r="M930" s="9"/>
      <c r="N930" s="9"/>
      <c r="O930" s="9"/>
      <c r="P930" s="278" t="str">
        <f t="shared" si="32"/>
        <v/>
      </c>
      <c r="Q930" s="276" t="str">
        <f t="shared" si="31"/>
        <v/>
      </c>
      <c r="R930" s="9"/>
      <c r="S930" s="9"/>
      <c r="U930" s="367"/>
      <c r="AS930" s="9"/>
      <c r="AT930" s="9"/>
      <c r="AU930" s="426"/>
      <c r="AW930" s="9"/>
      <c r="AX930" s="470"/>
      <c r="AY930" s="467"/>
      <c r="BG930" s="373"/>
      <c r="BH930" s="373"/>
      <c r="BI930" s="9"/>
      <c r="BJ930" s="9"/>
      <c r="CJ930"/>
      <c r="CK930"/>
    </row>
    <row r="931" spans="1:89">
      <c r="A931" s="9">
        <v>1003</v>
      </c>
      <c r="B931" s="9">
        <v>7.0313805371493689</v>
      </c>
      <c r="C931" s="9">
        <v>337</v>
      </c>
      <c r="D931" s="9">
        <v>6.8</v>
      </c>
      <c r="E931" s="9">
        <v>6.4</v>
      </c>
      <c r="F931" s="9">
        <v>384.81</v>
      </c>
      <c r="G931" s="9">
        <v>0</v>
      </c>
      <c r="H931" s="9">
        <v>0</v>
      </c>
      <c r="I931" s="9">
        <v>8</v>
      </c>
      <c r="J931" s="9">
        <v>70</v>
      </c>
      <c r="K931" s="158">
        <v>0.64027777777777795</v>
      </c>
      <c r="L931" s="9"/>
      <c r="M931" s="9"/>
      <c r="N931" s="9"/>
      <c r="O931" s="9"/>
      <c r="P931" s="278" t="str">
        <f t="shared" si="32"/>
        <v/>
      </c>
      <c r="Q931" s="276" t="str">
        <f t="shared" si="31"/>
        <v/>
      </c>
      <c r="R931" s="9"/>
      <c r="S931" s="9"/>
      <c r="U931" s="367"/>
      <c r="AS931" s="9"/>
      <c r="AT931" s="9"/>
      <c r="AU931" s="426"/>
      <c r="AW931" s="9"/>
      <c r="AX931" s="470"/>
      <c r="AY931" s="467"/>
      <c r="BG931" s="373"/>
      <c r="BH931" s="373"/>
      <c r="BI931" s="9"/>
      <c r="BJ931" s="9"/>
      <c r="CJ931"/>
      <c r="CK931"/>
    </row>
    <row r="932" spans="1:89">
      <c r="A932" s="9">
        <v>1003</v>
      </c>
      <c r="B932" s="9">
        <v>6.9290284056504614</v>
      </c>
      <c r="C932" s="9">
        <v>337</v>
      </c>
      <c r="D932" s="9">
        <v>7.2</v>
      </c>
      <c r="E932" s="9">
        <v>6.4</v>
      </c>
      <c r="F932" s="9">
        <v>384.81</v>
      </c>
      <c r="G932" s="9">
        <v>0</v>
      </c>
      <c r="H932" s="9">
        <v>0</v>
      </c>
      <c r="I932" s="9">
        <v>8</v>
      </c>
      <c r="J932" s="9">
        <v>70</v>
      </c>
      <c r="K932" s="158">
        <v>0.64097222222222205</v>
      </c>
      <c r="L932" s="9"/>
      <c r="M932" s="9"/>
      <c r="N932" s="9"/>
      <c r="O932" s="9"/>
      <c r="P932" s="278" t="str">
        <f t="shared" si="32"/>
        <v/>
      </c>
      <c r="Q932" s="276" t="str">
        <f t="shared" si="31"/>
        <v/>
      </c>
      <c r="R932" s="9"/>
      <c r="S932" s="9"/>
      <c r="U932" s="367"/>
      <c r="AS932" s="9"/>
      <c r="AT932" s="9"/>
      <c r="AU932" s="426"/>
      <c r="AW932" s="9"/>
      <c r="AX932" s="470"/>
      <c r="AY932" s="467"/>
      <c r="BG932" s="373"/>
      <c r="BH932" s="373"/>
      <c r="BI932" s="9"/>
      <c r="BJ932" s="9"/>
      <c r="CJ932"/>
      <c r="CK932"/>
    </row>
    <row r="933" spans="1:89">
      <c r="A933" s="9">
        <v>1003</v>
      </c>
      <c r="B933" s="9">
        <v>6.2476902670975996</v>
      </c>
      <c r="C933" s="9">
        <v>315</v>
      </c>
      <c r="D933" s="9">
        <v>10.4</v>
      </c>
      <c r="E933" s="9">
        <v>8.4</v>
      </c>
      <c r="F933" s="9">
        <v>384.81</v>
      </c>
      <c r="G933" s="9">
        <v>0</v>
      </c>
      <c r="H933" s="9">
        <v>0</v>
      </c>
      <c r="I933" s="9">
        <v>8</v>
      </c>
      <c r="J933" s="9">
        <v>70</v>
      </c>
      <c r="K933" s="158">
        <v>0.64166666666666705</v>
      </c>
      <c r="L933" s="9"/>
      <c r="M933" s="9"/>
      <c r="N933" s="9"/>
      <c r="O933" s="9"/>
      <c r="P933" s="278" t="str">
        <f t="shared" si="32"/>
        <v/>
      </c>
      <c r="Q933" s="276" t="str">
        <f t="shared" si="31"/>
        <v/>
      </c>
      <c r="R933" s="9"/>
      <c r="S933" s="9"/>
      <c r="U933" s="367"/>
      <c r="AS933" s="9"/>
      <c r="AT933" s="9"/>
      <c r="AU933" s="426"/>
      <c r="AW933" s="9"/>
      <c r="AX933" s="470"/>
      <c r="AY933" s="467"/>
      <c r="BG933" s="373"/>
      <c r="BH933" s="373"/>
      <c r="BI933" s="9"/>
      <c r="BJ933" s="9"/>
      <c r="CJ933"/>
      <c r="CK933"/>
    </row>
    <row r="934" spans="1:89">
      <c r="A934" s="9">
        <v>1003</v>
      </c>
      <c r="B934" s="9">
        <v>6.5621892204461112</v>
      </c>
      <c r="C934" s="9">
        <v>315</v>
      </c>
      <c r="D934" s="9">
        <v>8.8000000000000007</v>
      </c>
      <c r="E934" s="9">
        <v>7.6</v>
      </c>
      <c r="F934" s="9">
        <v>384.81</v>
      </c>
      <c r="G934" s="9">
        <v>0</v>
      </c>
      <c r="H934" s="9">
        <v>0</v>
      </c>
      <c r="I934" s="9">
        <v>8</v>
      </c>
      <c r="J934" s="9">
        <v>70</v>
      </c>
      <c r="K934" s="158">
        <v>0.64236111111111105</v>
      </c>
      <c r="L934" s="9"/>
      <c r="M934" s="9"/>
      <c r="N934" s="9"/>
      <c r="O934" s="9"/>
      <c r="P934" s="278" t="str">
        <f t="shared" si="32"/>
        <v/>
      </c>
      <c r="Q934" s="276" t="str">
        <f t="shared" si="31"/>
        <v/>
      </c>
      <c r="R934" s="9"/>
      <c r="S934" s="9"/>
      <c r="U934" s="367"/>
      <c r="AS934" s="9"/>
      <c r="AT934" s="9"/>
      <c r="AU934" s="426"/>
      <c r="AW934" s="9"/>
      <c r="AX934" s="470"/>
      <c r="AY934" s="467"/>
      <c r="BG934" s="373"/>
      <c r="BH934" s="373"/>
      <c r="BI934" s="9"/>
      <c r="BJ934" s="9"/>
      <c r="CJ934"/>
      <c r="CK934"/>
    </row>
    <row r="935" spans="1:89">
      <c r="A935" s="9">
        <v>1003</v>
      </c>
      <c r="B935" s="9">
        <v>6.737891423259379</v>
      </c>
      <c r="C935" s="9">
        <v>337</v>
      </c>
      <c r="D935" s="9">
        <v>8</v>
      </c>
      <c r="E935" s="9">
        <v>8.8000000000000007</v>
      </c>
      <c r="F935" s="9">
        <v>384.81</v>
      </c>
      <c r="G935" s="9">
        <v>0</v>
      </c>
      <c r="H935" s="9">
        <v>0</v>
      </c>
      <c r="I935" s="9">
        <v>8</v>
      </c>
      <c r="J935" s="9">
        <v>70</v>
      </c>
      <c r="K935" s="158">
        <v>0.64305555555555605</v>
      </c>
      <c r="L935" s="9"/>
      <c r="M935" s="9"/>
      <c r="N935" s="9"/>
      <c r="O935" s="9"/>
      <c r="P935" s="278" t="str">
        <f t="shared" si="32"/>
        <v/>
      </c>
      <c r="Q935" s="276" t="str">
        <f t="shared" si="31"/>
        <v/>
      </c>
      <c r="R935" s="9"/>
      <c r="S935" s="9"/>
      <c r="U935" s="367"/>
      <c r="AS935" s="9"/>
      <c r="AT935" s="9"/>
      <c r="AU935" s="426"/>
      <c r="AW935" s="9"/>
      <c r="AX935" s="470"/>
      <c r="AY935" s="467"/>
      <c r="BG935" s="373"/>
      <c r="BH935" s="373"/>
      <c r="BI935" s="9"/>
      <c r="BJ935" s="9"/>
      <c r="CJ935"/>
      <c r="CK935"/>
    </row>
    <row r="936" spans="1:89">
      <c r="A936" s="9">
        <v>1003</v>
      </c>
      <c r="B936" s="9">
        <v>6.1754680537022271</v>
      </c>
      <c r="C936" s="9">
        <v>337</v>
      </c>
      <c r="D936" s="9">
        <v>10.8</v>
      </c>
      <c r="E936" s="9">
        <v>8.4</v>
      </c>
      <c r="F936" s="9">
        <v>384.81</v>
      </c>
      <c r="G936" s="9">
        <v>0</v>
      </c>
      <c r="H936" s="9">
        <v>0</v>
      </c>
      <c r="I936" s="9">
        <v>8</v>
      </c>
      <c r="J936" s="9">
        <v>70</v>
      </c>
      <c r="K936" s="158">
        <v>0.64375000000000004</v>
      </c>
      <c r="L936" s="9"/>
      <c r="M936" s="9"/>
      <c r="N936" s="9"/>
      <c r="O936" s="9"/>
      <c r="P936" s="278" t="str">
        <f t="shared" si="32"/>
        <v/>
      </c>
      <c r="Q936" s="276" t="str">
        <f t="shared" si="31"/>
        <v/>
      </c>
      <c r="R936" s="9"/>
      <c r="S936" s="9"/>
      <c r="U936" s="367"/>
      <c r="AS936" s="9"/>
      <c r="AT936" s="9"/>
      <c r="AU936" s="426"/>
      <c r="AW936" s="9"/>
      <c r="AX936" s="470"/>
      <c r="AY936" s="467"/>
      <c r="BG936" s="373"/>
      <c r="BH936" s="373"/>
      <c r="BI936" s="9"/>
      <c r="BJ936" s="9"/>
      <c r="CJ936"/>
      <c r="CK936"/>
    </row>
    <row r="937" spans="1:89">
      <c r="A937" s="9">
        <v>1003</v>
      </c>
      <c r="B937" s="9">
        <v>6.737891423259379</v>
      </c>
      <c r="C937" s="9">
        <v>337</v>
      </c>
      <c r="D937" s="9">
        <v>8</v>
      </c>
      <c r="E937" s="9">
        <v>10</v>
      </c>
      <c r="F937" s="9">
        <v>384.81</v>
      </c>
      <c r="G937" s="9">
        <v>0</v>
      </c>
      <c r="H937" s="9">
        <v>0</v>
      </c>
      <c r="I937" s="9">
        <v>8</v>
      </c>
      <c r="J937" s="9">
        <v>70</v>
      </c>
      <c r="K937" s="158">
        <v>0.64444444444444404</v>
      </c>
      <c r="L937" s="9"/>
      <c r="M937" s="9"/>
      <c r="N937" s="9"/>
      <c r="O937" s="9"/>
      <c r="P937" s="278" t="str">
        <f t="shared" si="32"/>
        <v/>
      </c>
      <c r="Q937" s="276" t="str">
        <f t="shared" si="31"/>
        <v/>
      </c>
      <c r="R937" s="9"/>
      <c r="S937" s="9"/>
      <c r="U937" s="367"/>
      <c r="AS937" s="9"/>
      <c r="AT937" s="9"/>
      <c r="AU937" s="426"/>
      <c r="AW937" s="9"/>
      <c r="AX937" s="470"/>
      <c r="AY937" s="467"/>
      <c r="BG937" s="373"/>
      <c r="BH937" s="373"/>
      <c r="BI937" s="9"/>
      <c r="BJ937" s="9"/>
      <c r="CJ937"/>
      <c r="CK937"/>
    </row>
    <row r="938" spans="1:89">
      <c r="A938" s="9">
        <v>1003</v>
      </c>
      <c r="B938" s="9">
        <v>7.0313805371493689</v>
      </c>
      <c r="C938" s="9">
        <v>337</v>
      </c>
      <c r="D938" s="9">
        <v>6.8</v>
      </c>
      <c r="E938" s="9">
        <v>7.2</v>
      </c>
      <c r="F938" s="9">
        <v>384.81</v>
      </c>
      <c r="G938" s="9">
        <v>0</v>
      </c>
      <c r="H938" s="9">
        <v>0</v>
      </c>
      <c r="I938" s="9">
        <v>8</v>
      </c>
      <c r="J938" s="9">
        <v>70</v>
      </c>
      <c r="K938" s="158">
        <v>0.64513888888888904</v>
      </c>
      <c r="L938" s="9"/>
      <c r="M938" s="9"/>
      <c r="N938" s="9"/>
      <c r="O938" s="9"/>
      <c r="P938" s="278" t="str">
        <f t="shared" si="32"/>
        <v/>
      </c>
      <c r="Q938" s="276" t="str">
        <f t="shared" si="31"/>
        <v/>
      </c>
      <c r="R938" s="9"/>
      <c r="S938" s="9"/>
      <c r="U938" s="367"/>
      <c r="AS938" s="9"/>
      <c r="AT938" s="9"/>
      <c r="AU938" s="426"/>
      <c r="AW938" s="9"/>
      <c r="AX938" s="470"/>
      <c r="AY938" s="467"/>
      <c r="BG938" s="373"/>
      <c r="BH938" s="373"/>
      <c r="BI938" s="9"/>
      <c r="BJ938" s="9"/>
      <c r="CJ938"/>
      <c r="CK938"/>
    </row>
    <row r="939" spans="1:89">
      <c r="A939" s="9">
        <v>1003</v>
      </c>
      <c r="B939" s="9">
        <v>6.4793226361390701</v>
      </c>
      <c r="C939" s="9">
        <v>337</v>
      </c>
      <c r="D939" s="9">
        <v>9.1999999999999993</v>
      </c>
      <c r="E939" s="9">
        <v>7.2</v>
      </c>
      <c r="F939" s="9">
        <v>384.81</v>
      </c>
      <c r="G939" s="9">
        <v>0</v>
      </c>
      <c r="H939" s="9">
        <v>0</v>
      </c>
      <c r="I939" s="9">
        <v>8</v>
      </c>
      <c r="J939" s="9">
        <v>70</v>
      </c>
      <c r="K939" s="158">
        <v>0.64583333333333304</v>
      </c>
      <c r="L939" s="9"/>
      <c r="M939" s="9"/>
      <c r="N939" s="9"/>
      <c r="O939" s="9"/>
      <c r="P939" s="278" t="str">
        <f t="shared" si="32"/>
        <v/>
      </c>
      <c r="Q939" s="276" t="str">
        <f t="shared" si="31"/>
        <v/>
      </c>
      <c r="R939" s="9"/>
      <c r="S939" s="9"/>
      <c r="U939" s="367"/>
      <c r="AS939" s="9"/>
      <c r="AT939" s="9"/>
      <c r="AU939" s="426"/>
      <c r="AW939" s="9"/>
      <c r="AX939" s="470"/>
      <c r="AY939" s="467"/>
      <c r="BG939" s="373"/>
      <c r="BH939" s="373"/>
      <c r="BI939" s="9"/>
      <c r="BJ939" s="9"/>
      <c r="CJ939"/>
      <c r="CK939"/>
    </row>
    <row r="940" spans="1:89">
      <c r="A940" s="9">
        <v>1003</v>
      </c>
      <c r="B940" s="9">
        <v>6.4793226361390701</v>
      </c>
      <c r="C940" s="9">
        <v>337</v>
      </c>
      <c r="D940" s="9">
        <v>9.1999999999999993</v>
      </c>
      <c r="E940" s="9">
        <v>9.6</v>
      </c>
      <c r="F940" s="9">
        <v>384.81</v>
      </c>
      <c r="G940" s="9">
        <v>0</v>
      </c>
      <c r="H940" s="9">
        <v>0</v>
      </c>
      <c r="I940" s="9">
        <v>8</v>
      </c>
      <c r="J940" s="9">
        <v>70</v>
      </c>
      <c r="K940" s="158">
        <v>0.64652777777777803</v>
      </c>
      <c r="L940" s="9"/>
      <c r="M940" s="9"/>
      <c r="N940" s="9"/>
      <c r="O940" s="9"/>
      <c r="P940" s="278" t="str">
        <f t="shared" si="32"/>
        <v/>
      </c>
      <c r="Q940" s="276" t="str">
        <f t="shared" si="31"/>
        <v/>
      </c>
      <c r="R940" s="9"/>
      <c r="S940" s="9"/>
      <c r="U940" s="367"/>
      <c r="AS940" s="9"/>
      <c r="AT940" s="9"/>
      <c r="AU940" s="426"/>
      <c r="AW940" s="9"/>
      <c r="AX940" s="470"/>
      <c r="AY940" s="467"/>
      <c r="BG940" s="373"/>
      <c r="BH940" s="373"/>
      <c r="BI940" s="9"/>
      <c r="BJ940" s="9"/>
      <c r="CJ940"/>
      <c r="CK940"/>
    </row>
    <row r="941" spans="1:89">
      <c r="A941" s="9">
        <v>1003</v>
      </c>
      <c r="B941" s="9">
        <v>7.1474126500674</v>
      </c>
      <c r="C941" s="9">
        <v>337</v>
      </c>
      <c r="D941" s="9">
        <v>6.8</v>
      </c>
      <c r="E941" s="9">
        <v>7.6</v>
      </c>
      <c r="F941" s="9">
        <v>384.81</v>
      </c>
      <c r="G941" s="9">
        <v>0</v>
      </c>
      <c r="H941" s="9">
        <v>0</v>
      </c>
      <c r="I941" s="9">
        <v>8.1</v>
      </c>
      <c r="J941" s="9">
        <v>70</v>
      </c>
      <c r="K941" s="158">
        <v>0.64722222222222203</v>
      </c>
      <c r="L941" s="9"/>
      <c r="M941" s="9"/>
      <c r="N941" s="9"/>
      <c r="O941" s="9"/>
      <c r="P941" s="278" t="str">
        <f t="shared" si="32"/>
        <v/>
      </c>
      <c r="Q941" s="276" t="str">
        <f t="shared" si="31"/>
        <v/>
      </c>
      <c r="R941" s="9"/>
      <c r="S941" s="9"/>
      <c r="U941" s="367"/>
      <c r="AS941" s="9"/>
      <c r="AT941" s="9"/>
      <c r="AU941" s="426"/>
      <c r="AW941" s="9"/>
      <c r="AX941" s="470"/>
      <c r="AY941" s="467"/>
      <c r="BG941" s="373"/>
      <c r="BH941" s="373"/>
      <c r="BI941" s="9"/>
      <c r="BJ941" s="9"/>
      <c r="CJ941"/>
      <c r="CK941"/>
    </row>
    <row r="942" spans="1:89">
      <c r="A942" s="9">
        <v>1003</v>
      </c>
      <c r="B942" s="9">
        <v>7.1474126500674</v>
      </c>
      <c r="C942" s="9">
        <v>337</v>
      </c>
      <c r="D942" s="9">
        <v>6.8</v>
      </c>
      <c r="E942" s="9">
        <v>7.6</v>
      </c>
      <c r="F942" s="9">
        <v>384.81</v>
      </c>
      <c r="G942" s="9">
        <v>0</v>
      </c>
      <c r="H942" s="9">
        <v>0</v>
      </c>
      <c r="I942" s="9">
        <v>8.1</v>
      </c>
      <c r="J942" s="9">
        <v>70</v>
      </c>
      <c r="K942" s="158">
        <v>0.64791666666666703</v>
      </c>
      <c r="L942" s="9"/>
      <c r="M942" s="9"/>
      <c r="N942" s="9"/>
      <c r="O942" s="9"/>
      <c r="P942" s="278" t="str">
        <f t="shared" si="32"/>
        <v/>
      </c>
      <c r="Q942" s="276" t="str">
        <f t="shared" si="31"/>
        <v/>
      </c>
      <c r="R942" s="9"/>
      <c r="S942" s="9"/>
      <c r="U942" s="367"/>
      <c r="AS942" s="9"/>
      <c r="AT942" s="9"/>
      <c r="AU942" s="426"/>
      <c r="AW942" s="9"/>
      <c r="AX942" s="470"/>
      <c r="AY942" s="467"/>
      <c r="BG942" s="373"/>
      <c r="BH942" s="373"/>
      <c r="BI942" s="9"/>
      <c r="BJ942" s="9"/>
      <c r="CJ942"/>
      <c r="CK942"/>
    </row>
    <row r="943" spans="1:89">
      <c r="A943" s="9">
        <v>1003</v>
      </c>
      <c r="B943" s="9">
        <v>7.1474126500674</v>
      </c>
      <c r="C943" s="9">
        <v>315</v>
      </c>
      <c r="D943" s="9">
        <v>6.8</v>
      </c>
      <c r="E943" s="9">
        <v>6.4</v>
      </c>
      <c r="F943" s="9">
        <v>384.81</v>
      </c>
      <c r="G943" s="9">
        <v>0</v>
      </c>
      <c r="H943" s="9">
        <v>0</v>
      </c>
      <c r="I943" s="9">
        <v>8.1</v>
      </c>
      <c r="J943" s="9">
        <v>70</v>
      </c>
      <c r="K943" s="158">
        <v>0.64861111111111103</v>
      </c>
      <c r="L943" s="9"/>
      <c r="M943" s="9"/>
      <c r="N943" s="9"/>
      <c r="O943" s="9"/>
      <c r="P943" s="278" t="str">
        <f t="shared" si="32"/>
        <v/>
      </c>
      <c r="Q943" s="276" t="str">
        <f t="shared" si="31"/>
        <v/>
      </c>
      <c r="R943" s="9"/>
      <c r="S943" s="9"/>
      <c r="U943" s="367"/>
      <c r="AS943" s="9"/>
      <c r="AT943" s="9"/>
      <c r="AU943" s="426"/>
      <c r="AW943" s="9"/>
      <c r="AX943" s="470"/>
      <c r="AY943" s="467"/>
      <c r="BG943" s="373"/>
      <c r="BH943" s="373"/>
      <c r="BI943" s="9"/>
      <c r="BJ943" s="9"/>
      <c r="CJ943"/>
      <c r="CK943"/>
    </row>
    <row r="944" spans="1:89">
      <c r="A944" s="9">
        <v>1003</v>
      </c>
      <c r="B944" s="9">
        <v>6.7987919765840239</v>
      </c>
      <c r="C944" s="9">
        <v>270</v>
      </c>
      <c r="D944" s="9">
        <v>8.8000000000000007</v>
      </c>
      <c r="E944" s="9">
        <v>6.8</v>
      </c>
      <c r="F944" s="9">
        <v>384.81</v>
      </c>
      <c r="G944" s="9">
        <v>0</v>
      </c>
      <c r="H944" s="9">
        <v>0</v>
      </c>
      <c r="I944" s="9">
        <v>8.1999999999999993</v>
      </c>
      <c r="J944" s="9">
        <v>70</v>
      </c>
      <c r="K944" s="158">
        <v>0.64930555555555602</v>
      </c>
      <c r="L944" s="9"/>
      <c r="M944" s="9"/>
      <c r="N944" s="9"/>
      <c r="O944" s="9"/>
      <c r="P944" s="278" t="str">
        <f t="shared" si="32"/>
        <v/>
      </c>
      <c r="Q944" s="276" t="str">
        <f t="shared" si="31"/>
        <v/>
      </c>
      <c r="R944" s="9"/>
      <c r="S944" s="9"/>
      <c r="U944" s="367"/>
      <c r="AS944" s="9"/>
      <c r="AT944" s="9"/>
      <c r="AU944" s="426"/>
      <c r="AW944" s="9"/>
      <c r="AX944" s="470"/>
      <c r="AY944" s="467"/>
      <c r="BG944" s="373"/>
      <c r="BH944" s="373"/>
      <c r="BI944" s="9"/>
      <c r="BJ944" s="9"/>
      <c r="CJ944"/>
      <c r="CK944"/>
    </row>
    <row r="945" spans="1:89">
      <c r="A945" s="9">
        <v>1003</v>
      </c>
      <c r="B945" s="9">
        <v>7.0653454807392144</v>
      </c>
      <c r="C945" s="9">
        <v>315</v>
      </c>
      <c r="D945" s="9">
        <v>7.6</v>
      </c>
      <c r="E945" s="9">
        <v>7.2</v>
      </c>
      <c r="F945" s="9">
        <v>384.81</v>
      </c>
      <c r="G945" s="9">
        <v>0</v>
      </c>
      <c r="H945" s="9">
        <v>0</v>
      </c>
      <c r="I945" s="9">
        <v>8.1999999999999993</v>
      </c>
      <c r="J945" s="9">
        <v>70</v>
      </c>
      <c r="K945" s="158">
        <v>0.65</v>
      </c>
      <c r="L945" s="9"/>
      <c r="M945" s="9"/>
      <c r="N945" s="9"/>
      <c r="O945" s="9"/>
      <c r="P945" s="278" t="str">
        <f t="shared" si="32"/>
        <v/>
      </c>
      <c r="Q945" s="276" t="str">
        <f t="shared" si="31"/>
        <v/>
      </c>
      <c r="R945" s="9"/>
      <c r="S945" s="9"/>
      <c r="U945" s="367"/>
      <c r="AS945" s="9"/>
      <c r="AT945" s="9"/>
      <c r="AU945" s="426"/>
      <c r="AW945" s="9"/>
      <c r="AX945" s="470"/>
      <c r="AY945" s="467"/>
      <c r="BG945" s="373"/>
      <c r="BH945" s="373"/>
      <c r="BI945" s="9"/>
      <c r="BJ945" s="9"/>
      <c r="CJ945"/>
      <c r="CK945"/>
    </row>
    <row r="946" spans="1:89">
      <c r="A946" s="9">
        <v>1003</v>
      </c>
      <c r="B946" s="9">
        <v>6.7167269682876611</v>
      </c>
      <c r="C946" s="9">
        <v>270</v>
      </c>
      <c r="D946" s="9">
        <v>9.1999999999999993</v>
      </c>
      <c r="E946" s="9">
        <v>7.2</v>
      </c>
      <c r="F946" s="9">
        <v>384.81</v>
      </c>
      <c r="G946" s="9">
        <v>0</v>
      </c>
      <c r="H946" s="9">
        <v>0</v>
      </c>
      <c r="I946" s="9">
        <v>8.1999999999999993</v>
      </c>
      <c r="J946" s="9">
        <v>70</v>
      </c>
      <c r="K946" s="158">
        <v>0.65069444444444402</v>
      </c>
      <c r="L946" s="9"/>
      <c r="M946" s="9"/>
      <c r="N946" s="9"/>
      <c r="O946" s="9"/>
      <c r="P946" s="278" t="str">
        <f t="shared" si="32"/>
        <v/>
      </c>
      <c r="Q946" s="276" t="str">
        <f t="shared" si="31"/>
        <v/>
      </c>
      <c r="R946" s="9"/>
      <c r="S946" s="9"/>
      <c r="U946" s="367"/>
      <c r="AS946" s="9"/>
      <c r="AT946" s="9"/>
      <c r="AU946" s="426"/>
      <c r="AW946" s="9"/>
      <c r="AX946" s="470"/>
      <c r="AY946" s="467"/>
      <c r="BG946" s="373"/>
      <c r="BH946" s="373"/>
      <c r="BI946" s="9"/>
      <c r="BJ946" s="9"/>
      <c r="CJ946"/>
      <c r="CK946"/>
    </row>
    <row r="947" spans="1:89">
      <c r="A947" s="9">
        <v>1003</v>
      </c>
      <c r="B947" s="9">
        <v>6.4158115988768305</v>
      </c>
      <c r="C947" s="9">
        <v>337</v>
      </c>
      <c r="D947" s="9">
        <v>10.8</v>
      </c>
      <c r="E947" s="9">
        <v>8.4</v>
      </c>
      <c r="F947" s="9">
        <v>384.81</v>
      </c>
      <c r="G947" s="9">
        <v>0</v>
      </c>
      <c r="H947" s="9">
        <v>0</v>
      </c>
      <c r="I947" s="9">
        <v>8.1999999999999993</v>
      </c>
      <c r="J947" s="9">
        <v>70</v>
      </c>
      <c r="K947" s="158">
        <v>0.65138888888888902</v>
      </c>
      <c r="L947" s="9"/>
      <c r="M947" s="9"/>
      <c r="N947" s="9"/>
      <c r="O947" s="9"/>
      <c r="P947" s="278" t="str">
        <f t="shared" si="32"/>
        <v/>
      </c>
      <c r="Q947" s="276" t="str">
        <f t="shared" si="31"/>
        <v/>
      </c>
      <c r="R947" s="9"/>
      <c r="S947" s="9"/>
      <c r="U947" s="367"/>
      <c r="AS947" s="9"/>
      <c r="AT947" s="9"/>
      <c r="AU947" s="426"/>
      <c r="AW947" s="9"/>
      <c r="AX947" s="470"/>
      <c r="AY947" s="467"/>
      <c r="BG947" s="373"/>
      <c r="BH947" s="373"/>
      <c r="BI947" s="9"/>
      <c r="BJ947" s="9"/>
      <c r="CJ947"/>
      <c r="CK947"/>
    </row>
    <row r="948" spans="1:89">
      <c r="A948" s="9">
        <v>1003</v>
      </c>
      <c r="B948" s="9">
        <v>7.1620826929683314</v>
      </c>
      <c r="C948" s="9">
        <v>292</v>
      </c>
      <c r="D948" s="9">
        <v>7.2</v>
      </c>
      <c r="E948" s="9">
        <v>7.6</v>
      </c>
      <c r="F948" s="9">
        <v>384.81</v>
      </c>
      <c r="G948" s="9">
        <v>0</v>
      </c>
      <c r="H948" s="9">
        <v>0</v>
      </c>
      <c r="I948" s="9">
        <v>8.1999999999999993</v>
      </c>
      <c r="J948" s="9">
        <v>70</v>
      </c>
      <c r="K948" s="158">
        <v>0.65208333333333302</v>
      </c>
      <c r="L948" s="9"/>
      <c r="M948" s="9"/>
      <c r="N948" s="9"/>
      <c r="O948" s="9"/>
      <c r="P948" s="278" t="str">
        <f t="shared" si="32"/>
        <v/>
      </c>
      <c r="Q948" s="276" t="str">
        <f t="shared" si="31"/>
        <v/>
      </c>
      <c r="R948" s="9"/>
      <c r="S948" s="9"/>
      <c r="U948" s="367"/>
      <c r="AS948" s="9"/>
      <c r="AT948" s="9"/>
      <c r="AU948" s="426"/>
      <c r="AW948" s="9"/>
      <c r="AX948" s="470"/>
      <c r="AY948" s="467"/>
      <c r="BG948" s="373"/>
      <c r="BH948" s="373"/>
      <c r="BI948" s="9"/>
      <c r="BJ948" s="9"/>
      <c r="CJ948"/>
      <c r="CK948"/>
    </row>
    <row r="949" spans="1:89">
      <c r="A949" s="9">
        <v>1003</v>
      </c>
      <c r="B949" s="9">
        <v>7.0902461823717609</v>
      </c>
      <c r="C949" s="9">
        <v>337</v>
      </c>
      <c r="D949" s="9">
        <v>8</v>
      </c>
      <c r="E949" s="9">
        <v>8.4</v>
      </c>
      <c r="F949" s="9">
        <v>384.81</v>
      </c>
      <c r="G949" s="9">
        <v>0</v>
      </c>
      <c r="H949" s="9">
        <v>0</v>
      </c>
      <c r="I949" s="9">
        <v>8.3000000000000007</v>
      </c>
      <c r="J949" s="9">
        <v>70</v>
      </c>
      <c r="K949" s="158">
        <v>0.65277777777777801</v>
      </c>
      <c r="L949" s="9"/>
      <c r="M949" s="9"/>
      <c r="N949" s="9"/>
      <c r="O949" s="9"/>
      <c r="P949" s="278" t="str">
        <f t="shared" si="32"/>
        <v/>
      </c>
      <c r="Q949" s="276" t="str">
        <f t="shared" si="31"/>
        <v/>
      </c>
      <c r="R949" s="9"/>
      <c r="S949" s="9"/>
      <c r="U949" s="367"/>
      <c r="AS949" s="9"/>
      <c r="AT949" s="9"/>
      <c r="AU949" s="426"/>
      <c r="AW949" s="9"/>
      <c r="AX949" s="470"/>
      <c r="AY949" s="467"/>
      <c r="BG949" s="373"/>
      <c r="BH949" s="373"/>
      <c r="BI949" s="9"/>
      <c r="BJ949" s="9"/>
      <c r="CJ949"/>
      <c r="CK949"/>
    </row>
    <row r="950" spans="1:89">
      <c r="A950" s="9">
        <v>1003</v>
      </c>
      <c r="B950" s="9">
        <v>7.0902461823717609</v>
      </c>
      <c r="C950" s="9">
        <v>337</v>
      </c>
      <c r="D950" s="9">
        <v>8</v>
      </c>
      <c r="E950" s="9">
        <v>8.8000000000000007</v>
      </c>
      <c r="F950" s="9">
        <v>384.81</v>
      </c>
      <c r="G950" s="9">
        <v>0</v>
      </c>
      <c r="H950" s="9">
        <v>0</v>
      </c>
      <c r="I950" s="9">
        <v>8.3000000000000007</v>
      </c>
      <c r="J950" s="9">
        <v>70</v>
      </c>
      <c r="K950" s="158">
        <v>0.65347222222222201</v>
      </c>
      <c r="L950" s="9"/>
      <c r="M950" s="9"/>
      <c r="N950" s="9"/>
      <c r="O950" s="9"/>
      <c r="P950" s="278" t="str">
        <f t="shared" si="32"/>
        <v/>
      </c>
      <c r="Q950" s="276" t="str">
        <f t="shared" si="31"/>
        <v/>
      </c>
      <c r="R950" s="9"/>
      <c r="S950" s="9"/>
      <c r="U950" s="367"/>
      <c r="AS950" s="9"/>
      <c r="AT950" s="9"/>
      <c r="AU950" s="426"/>
      <c r="AW950" s="9"/>
      <c r="AX950" s="470"/>
      <c r="AY950" s="467"/>
      <c r="BG950" s="373"/>
      <c r="BH950" s="373"/>
      <c r="BI950" s="9"/>
      <c r="BJ950" s="9"/>
      <c r="CJ950"/>
      <c r="CK950"/>
    </row>
    <row r="951" spans="1:89">
      <c r="A951" s="9">
        <v>1003</v>
      </c>
      <c r="B951" s="9">
        <v>6.7566949147634165</v>
      </c>
      <c r="C951" s="9">
        <v>22</v>
      </c>
      <c r="D951" s="9">
        <v>9.6</v>
      </c>
      <c r="E951" s="9">
        <v>7.6</v>
      </c>
      <c r="F951" s="9">
        <v>384.81</v>
      </c>
      <c r="G951" s="9">
        <v>0</v>
      </c>
      <c r="H951" s="9">
        <v>0</v>
      </c>
      <c r="I951" s="9">
        <v>8.3000000000000007</v>
      </c>
      <c r="J951" s="9">
        <v>70</v>
      </c>
      <c r="K951" s="158">
        <v>0.65416666666666701</v>
      </c>
      <c r="L951" s="9"/>
      <c r="M951" s="9"/>
      <c r="N951" s="9"/>
      <c r="O951" s="9"/>
      <c r="P951" s="278" t="str">
        <f t="shared" si="32"/>
        <v/>
      </c>
      <c r="Q951" s="276" t="str">
        <f t="shared" si="31"/>
        <v/>
      </c>
      <c r="R951" s="9"/>
      <c r="S951" s="9"/>
      <c r="U951" s="367"/>
      <c r="AS951" s="9"/>
      <c r="AT951" s="9"/>
      <c r="AU951" s="426"/>
      <c r="AW951" s="9"/>
      <c r="AX951" s="470"/>
      <c r="AY951" s="467"/>
      <c r="BG951" s="373"/>
      <c r="BH951" s="373"/>
      <c r="BI951" s="9"/>
      <c r="BJ951" s="9"/>
      <c r="CJ951"/>
      <c r="CK951"/>
    </row>
    <row r="952" spans="1:89">
      <c r="A952" s="9">
        <v>1003</v>
      </c>
      <c r="B952" s="9">
        <v>7.27860983662727</v>
      </c>
      <c r="C952" s="9">
        <v>22</v>
      </c>
      <c r="D952" s="9">
        <v>7.2</v>
      </c>
      <c r="E952" s="9">
        <v>8.8000000000000007</v>
      </c>
      <c r="F952" s="9">
        <v>384.81</v>
      </c>
      <c r="G952" s="9">
        <v>0</v>
      </c>
      <c r="H952" s="9">
        <v>0</v>
      </c>
      <c r="I952" s="9">
        <v>8.3000000000000007</v>
      </c>
      <c r="J952" s="9">
        <v>69</v>
      </c>
      <c r="K952" s="158">
        <v>0.65486111111111101</v>
      </c>
      <c r="L952" s="9"/>
      <c r="M952" s="9"/>
      <c r="N952" s="9"/>
      <c r="O952" s="9"/>
      <c r="P952" s="278" t="str">
        <f t="shared" si="32"/>
        <v/>
      </c>
      <c r="Q952" s="276" t="str">
        <f t="shared" si="31"/>
        <v/>
      </c>
      <c r="R952" s="9"/>
      <c r="S952" s="9"/>
      <c r="U952" s="367"/>
      <c r="AS952" s="9"/>
      <c r="AT952" s="9"/>
      <c r="AU952" s="426"/>
      <c r="AW952" s="9"/>
      <c r="AX952" s="470"/>
      <c r="AY952" s="467"/>
      <c r="BG952" s="373"/>
      <c r="BH952" s="373"/>
      <c r="BI952" s="9"/>
      <c r="BJ952" s="9"/>
      <c r="CJ952"/>
      <c r="CK952"/>
    </row>
    <row r="953" spans="1:89">
      <c r="A953" s="9">
        <v>1003</v>
      </c>
      <c r="B953" s="9">
        <v>6.5359833714641358</v>
      </c>
      <c r="C953" s="9">
        <v>337</v>
      </c>
      <c r="D953" s="9">
        <v>10.8</v>
      </c>
      <c r="E953" s="9">
        <v>8.8000000000000007</v>
      </c>
      <c r="F953" s="9">
        <v>384.81</v>
      </c>
      <c r="G953" s="9">
        <v>0</v>
      </c>
      <c r="H953" s="9">
        <v>0</v>
      </c>
      <c r="I953" s="9">
        <v>8.3000000000000007</v>
      </c>
      <c r="J953" s="9">
        <v>69</v>
      </c>
      <c r="K953" s="158">
        <v>0.655555555555556</v>
      </c>
      <c r="L953" s="9"/>
      <c r="M953" s="9"/>
      <c r="N953" s="9"/>
      <c r="O953" s="9"/>
      <c r="P953" s="278" t="str">
        <f t="shared" si="32"/>
        <v/>
      </c>
      <c r="Q953" s="276" t="str">
        <f t="shared" si="31"/>
        <v/>
      </c>
      <c r="R953" s="9"/>
      <c r="S953" s="9"/>
      <c r="U953" s="367"/>
      <c r="AS953" s="9"/>
      <c r="AT953" s="9"/>
      <c r="AU953" s="426"/>
      <c r="AW953" s="9"/>
      <c r="AX953" s="470"/>
      <c r="AY953" s="467"/>
      <c r="BG953" s="373"/>
      <c r="BH953" s="373"/>
      <c r="BI953" s="9"/>
      <c r="BJ953" s="9"/>
      <c r="CJ953"/>
      <c r="CK953"/>
    </row>
    <row r="954" spans="1:89">
      <c r="A954" s="9">
        <v>1003</v>
      </c>
      <c r="B954" s="9">
        <v>6.8354291343619611</v>
      </c>
      <c r="C954" s="9">
        <v>337</v>
      </c>
      <c r="D954" s="9">
        <v>9.1999999999999993</v>
      </c>
      <c r="E954" s="9">
        <v>6</v>
      </c>
      <c r="F954" s="9">
        <v>384.81</v>
      </c>
      <c r="G954" s="9">
        <v>0</v>
      </c>
      <c r="H954" s="9">
        <v>0</v>
      </c>
      <c r="I954" s="9">
        <v>8.3000000000000007</v>
      </c>
      <c r="J954" s="9">
        <v>69</v>
      </c>
      <c r="K954" s="158">
        <v>0.65625</v>
      </c>
      <c r="L954" s="9"/>
      <c r="M954" s="9"/>
      <c r="N954" s="9"/>
      <c r="O954" s="9"/>
      <c r="P954" s="278" t="str">
        <f t="shared" si="32"/>
        <v/>
      </c>
      <c r="Q954" s="276" t="str">
        <f t="shared" si="31"/>
        <v/>
      </c>
      <c r="R954" s="9"/>
      <c r="S954" s="9"/>
      <c r="U954" s="367"/>
      <c r="AS954" s="9"/>
      <c r="AT954" s="9"/>
      <c r="AU954" s="426"/>
      <c r="AW954" s="9"/>
      <c r="AX954" s="470"/>
      <c r="AY954" s="467"/>
      <c r="BG954" s="373"/>
      <c r="BH954" s="373"/>
      <c r="BI954" s="9"/>
      <c r="BJ954" s="9"/>
      <c r="CJ954"/>
      <c r="CK954"/>
    </row>
    <row r="955" spans="1:89">
      <c r="A955" s="9">
        <v>1003</v>
      </c>
      <c r="B955" s="9">
        <v>6.7269801333623374</v>
      </c>
      <c r="C955" s="9">
        <v>22</v>
      </c>
      <c r="D955" s="9">
        <v>10.4</v>
      </c>
      <c r="E955" s="9">
        <v>7.6</v>
      </c>
      <c r="F955" s="9">
        <v>384.81</v>
      </c>
      <c r="G955" s="9">
        <v>0</v>
      </c>
      <c r="H955" s="9">
        <v>0</v>
      </c>
      <c r="I955" s="9">
        <v>8.4</v>
      </c>
      <c r="J955" s="9">
        <v>69</v>
      </c>
      <c r="K955" s="158">
        <v>0.656944444444444</v>
      </c>
      <c r="L955" s="9"/>
      <c r="M955" s="9"/>
      <c r="N955" s="9"/>
      <c r="O955" s="9"/>
      <c r="P955" s="278" t="str">
        <f t="shared" si="32"/>
        <v/>
      </c>
      <c r="Q955" s="276" t="str">
        <f t="shared" si="31"/>
        <v/>
      </c>
      <c r="R955" s="9"/>
      <c r="S955" s="9"/>
      <c r="U955" s="367"/>
      <c r="AS955" s="9"/>
      <c r="AT955" s="9"/>
      <c r="AU955" s="426"/>
      <c r="AW955" s="9"/>
      <c r="AX955" s="470"/>
      <c r="AY955" s="467"/>
      <c r="BG955" s="373"/>
      <c r="BH955" s="373"/>
      <c r="BI955" s="9"/>
      <c r="BJ955" s="9"/>
      <c r="CJ955"/>
      <c r="CK955"/>
    </row>
    <row r="956" spans="1:89">
      <c r="A956" s="9">
        <v>1003</v>
      </c>
      <c r="B956" s="9">
        <v>7.2076977687425536</v>
      </c>
      <c r="C956" s="9">
        <v>337</v>
      </c>
      <c r="D956" s="9">
        <v>8</v>
      </c>
      <c r="E956" s="9">
        <v>8.4</v>
      </c>
      <c r="F956" s="9">
        <v>384.81</v>
      </c>
      <c r="G956" s="9">
        <v>0</v>
      </c>
      <c r="H956" s="9">
        <v>0</v>
      </c>
      <c r="I956" s="9">
        <v>8.4</v>
      </c>
      <c r="J956" s="9">
        <v>69</v>
      </c>
      <c r="K956" s="158">
        <v>0.65763888888888899</v>
      </c>
      <c r="L956" s="9"/>
      <c r="M956" s="9"/>
      <c r="N956" s="9"/>
      <c r="O956" s="9"/>
      <c r="P956" s="278" t="str">
        <f t="shared" si="32"/>
        <v/>
      </c>
      <c r="Q956" s="276" t="str">
        <f t="shared" si="31"/>
        <v/>
      </c>
      <c r="R956" s="9"/>
      <c r="S956" s="9"/>
      <c r="U956" s="367"/>
      <c r="AS956" s="9"/>
      <c r="AT956" s="9"/>
      <c r="AU956" s="426"/>
      <c r="AW956" s="9"/>
      <c r="AX956" s="470"/>
      <c r="AY956" s="467"/>
      <c r="BG956" s="373"/>
      <c r="BH956" s="373"/>
      <c r="BI956" s="9"/>
      <c r="BJ956" s="9"/>
      <c r="CJ956"/>
      <c r="CK956"/>
    </row>
    <row r="957" spans="1:89">
      <c r="A957" s="9">
        <v>1003</v>
      </c>
      <c r="B957" s="9">
        <v>7.2993446558999402</v>
      </c>
      <c r="C957" s="9">
        <v>315</v>
      </c>
      <c r="D957" s="9">
        <v>7.6</v>
      </c>
      <c r="E957" s="9">
        <v>7.6</v>
      </c>
      <c r="F957" s="9">
        <v>384.81</v>
      </c>
      <c r="G957" s="9">
        <v>0</v>
      </c>
      <c r="H957" s="9">
        <v>0</v>
      </c>
      <c r="I957" s="9">
        <v>8.4</v>
      </c>
      <c r="J957" s="9">
        <v>70</v>
      </c>
      <c r="K957" s="158">
        <v>0.65833333333333299</v>
      </c>
      <c r="L957" s="9"/>
      <c r="M957" s="9"/>
      <c r="N957" s="9"/>
      <c r="O957" s="9"/>
      <c r="P957" s="278" t="str">
        <f t="shared" si="32"/>
        <v/>
      </c>
      <c r="Q957" s="276" t="str">
        <f t="shared" si="31"/>
        <v/>
      </c>
      <c r="R957" s="9"/>
      <c r="S957" s="9"/>
      <c r="U957" s="367"/>
      <c r="AS957" s="9"/>
      <c r="AT957" s="9"/>
      <c r="AU957" s="426"/>
      <c r="AW957" s="9"/>
      <c r="AX957" s="470"/>
      <c r="AY957" s="467"/>
      <c r="BG957" s="373"/>
      <c r="BH957" s="373"/>
      <c r="BI957" s="9"/>
      <c r="BJ957" s="9"/>
      <c r="CJ957"/>
      <c r="CK957"/>
    </row>
    <row r="958" spans="1:89">
      <c r="A958" s="9">
        <v>1003</v>
      </c>
      <c r="B958" s="9">
        <v>7.4955089888214967</v>
      </c>
      <c r="C958" s="9">
        <v>337</v>
      </c>
      <c r="D958" s="9">
        <v>6.8</v>
      </c>
      <c r="E958" s="9">
        <v>6.8</v>
      </c>
      <c r="F958" s="9">
        <v>384.81</v>
      </c>
      <c r="G958" s="9">
        <v>0</v>
      </c>
      <c r="H958" s="9">
        <v>0</v>
      </c>
      <c r="I958" s="9">
        <v>8.4</v>
      </c>
      <c r="J958" s="9">
        <v>70</v>
      </c>
      <c r="K958" s="158">
        <v>0.65902777777777799</v>
      </c>
      <c r="L958" s="9"/>
      <c r="M958" s="9"/>
      <c r="N958" s="9"/>
      <c r="O958" s="9"/>
      <c r="P958" s="278" t="str">
        <f t="shared" si="32"/>
        <v/>
      </c>
      <c r="Q958" s="276" t="str">
        <f t="shared" si="31"/>
        <v/>
      </c>
      <c r="R958" s="9"/>
      <c r="S958" s="9"/>
      <c r="U958" s="367"/>
      <c r="AS958" s="9"/>
      <c r="AT958" s="9"/>
      <c r="AU958" s="426"/>
      <c r="AW958" s="9"/>
      <c r="AX958" s="470"/>
      <c r="AY958" s="467"/>
      <c r="BG958" s="373"/>
      <c r="BH958" s="373"/>
      <c r="BI958" s="9"/>
      <c r="BJ958" s="9"/>
      <c r="CJ958"/>
      <c r="CK958"/>
    </row>
    <row r="959" spans="1:89">
      <c r="A959" s="9">
        <v>1003</v>
      </c>
      <c r="B959" s="9">
        <v>7.51166412394514</v>
      </c>
      <c r="C959" s="9">
        <v>337</v>
      </c>
      <c r="D959" s="9">
        <v>7.2</v>
      </c>
      <c r="E959" s="9">
        <v>6.8</v>
      </c>
      <c r="F959" s="9">
        <v>384.81</v>
      </c>
      <c r="G959" s="9">
        <v>0</v>
      </c>
      <c r="H959" s="9">
        <v>0</v>
      </c>
      <c r="I959" s="9">
        <v>8.5</v>
      </c>
      <c r="J959" s="9">
        <v>70</v>
      </c>
      <c r="K959" s="158">
        <v>0.65972222222222199</v>
      </c>
      <c r="L959" s="9"/>
      <c r="M959" s="9"/>
      <c r="N959" s="9"/>
      <c r="O959" s="9"/>
      <c r="P959" s="278" t="str">
        <f t="shared" si="32"/>
        <v/>
      </c>
      <c r="Q959" s="276" t="str">
        <f t="shared" si="31"/>
        <v/>
      </c>
      <c r="R959" s="9"/>
      <c r="S959" s="9"/>
      <c r="U959" s="367"/>
      <c r="AS959" s="9"/>
      <c r="AT959" s="9"/>
      <c r="AU959" s="426"/>
      <c r="AW959" s="9"/>
      <c r="AX959" s="470"/>
      <c r="AY959" s="467"/>
      <c r="BG959" s="373"/>
      <c r="BH959" s="373"/>
      <c r="BI959" s="9"/>
      <c r="BJ959" s="9"/>
      <c r="CJ959"/>
      <c r="CK959"/>
    </row>
    <row r="960" spans="1:89">
      <c r="A960" s="9">
        <v>1003</v>
      </c>
      <c r="B960" s="9">
        <v>7.4163442434803031</v>
      </c>
      <c r="C960" s="9">
        <v>337</v>
      </c>
      <c r="D960" s="9">
        <v>7.6</v>
      </c>
      <c r="E960" s="9">
        <v>6.8</v>
      </c>
      <c r="F960" s="9">
        <v>384.81</v>
      </c>
      <c r="G960" s="9">
        <v>0</v>
      </c>
      <c r="H960" s="9">
        <v>0</v>
      </c>
      <c r="I960" s="9">
        <v>8.5</v>
      </c>
      <c r="J960" s="9">
        <v>70</v>
      </c>
      <c r="K960" s="158">
        <v>0.66041666666666698</v>
      </c>
      <c r="L960" s="9"/>
      <c r="M960" s="9"/>
      <c r="N960" s="9"/>
      <c r="O960" s="9"/>
      <c r="P960" s="278" t="str">
        <f t="shared" si="32"/>
        <v/>
      </c>
      <c r="Q960" s="276" t="str">
        <f t="shared" si="31"/>
        <v/>
      </c>
      <c r="R960" s="9"/>
      <c r="S960" s="9"/>
      <c r="U960" s="367"/>
      <c r="AS960" s="9"/>
      <c r="AT960" s="9"/>
      <c r="AU960" s="426"/>
      <c r="AW960" s="9"/>
      <c r="AX960" s="470"/>
      <c r="AY960" s="467"/>
      <c r="BG960" s="373"/>
      <c r="BH960" s="373"/>
      <c r="BI960" s="9"/>
      <c r="BJ960" s="9"/>
      <c r="CJ960"/>
      <c r="CK960"/>
    </row>
    <row r="961" spans="1:89">
      <c r="A961" s="9">
        <v>1003</v>
      </c>
      <c r="B961" s="9">
        <v>7.3251493551133464</v>
      </c>
      <c r="C961" s="9">
        <v>337</v>
      </c>
      <c r="D961" s="9">
        <v>8</v>
      </c>
      <c r="E961" s="9">
        <v>8.8000000000000007</v>
      </c>
      <c r="F961" s="9">
        <v>384.81</v>
      </c>
      <c r="G961" s="9">
        <v>0</v>
      </c>
      <c r="H961" s="9">
        <v>0</v>
      </c>
      <c r="I961" s="9">
        <v>8.5</v>
      </c>
      <c r="J961" s="9">
        <v>70</v>
      </c>
      <c r="K961" s="158">
        <v>0.66111111111111098</v>
      </c>
      <c r="L961" s="9"/>
      <c r="M961" s="9"/>
      <c r="N961" s="9"/>
      <c r="O961" s="9"/>
      <c r="P961" s="278" t="str">
        <f t="shared" si="32"/>
        <v/>
      </c>
      <c r="Q961" s="276" t="str">
        <f t="shared" si="31"/>
        <v/>
      </c>
      <c r="R961" s="9"/>
      <c r="S961" s="9"/>
      <c r="U961" s="367"/>
      <c r="AS961" s="9"/>
      <c r="AT961" s="9"/>
      <c r="AU961" s="426"/>
      <c r="AW961" s="9"/>
      <c r="AX961" s="470"/>
      <c r="AY961" s="467"/>
      <c r="BG961" s="373"/>
      <c r="BH961" s="373"/>
      <c r="BI961" s="9"/>
      <c r="BJ961" s="9"/>
      <c r="CJ961"/>
      <c r="CK961"/>
    </row>
    <row r="962" spans="1:89">
      <c r="A962" s="9">
        <v>1003</v>
      </c>
      <c r="B962" s="9">
        <v>8.2008112350454923</v>
      </c>
      <c r="C962" s="9">
        <v>337</v>
      </c>
      <c r="D962" s="9">
        <v>4.8</v>
      </c>
      <c r="E962" s="9">
        <v>5.6</v>
      </c>
      <c r="F962" s="9">
        <v>384.81</v>
      </c>
      <c r="G962" s="9">
        <v>0</v>
      </c>
      <c r="H962" s="9">
        <v>0</v>
      </c>
      <c r="I962" s="9">
        <v>8.5</v>
      </c>
      <c r="J962" s="9">
        <v>69</v>
      </c>
      <c r="K962" s="158">
        <v>0.66180555555555598</v>
      </c>
      <c r="L962" s="9"/>
      <c r="M962" s="9"/>
      <c r="N962" s="9"/>
      <c r="O962" s="9"/>
      <c r="P962" s="278" t="str">
        <f t="shared" si="32"/>
        <v/>
      </c>
      <c r="Q962" s="276" t="str">
        <f t="shared" si="31"/>
        <v/>
      </c>
      <c r="R962" s="9"/>
      <c r="S962" s="9"/>
      <c r="U962" s="367"/>
      <c r="AS962" s="9"/>
      <c r="AT962" s="9"/>
      <c r="AU962" s="426"/>
      <c r="AW962" s="9"/>
      <c r="AX962" s="470"/>
      <c r="AY962" s="467"/>
      <c r="BG962" s="373"/>
      <c r="BH962" s="373"/>
      <c r="BI962" s="9"/>
      <c r="BJ962" s="9"/>
      <c r="CJ962"/>
      <c r="CK962"/>
    </row>
    <row r="963" spans="1:89">
      <c r="A963" s="9">
        <v>1003</v>
      </c>
      <c r="B963" s="9">
        <v>8.1068599999999993</v>
      </c>
      <c r="C963" s="9">
        <v>337</v>
      </c>
      <c r="D963" s="9">
        <v>4.4000000000000004</v>
      </c>
      <c r="E963" s="9">
        <v>5.2</v>
      </c>
      <c r="F963" s="9">
        <v>384.81</v>
      </c>
      <c r="G963" s="9">
        <v>0</v>
      </c>
      <c r="H963" s="9">
        <v>0</v>
      </c>
      <c r="I963" s="9">
        <v>8.5</v>
      </c>
      <c r="J963" s="9">
        <v>69</v>
      </c>
      <c r="K963" s="158">
        <v>0.66249999999999998</v>
      </c>
      <c r="L963" s="9"/>
      <c r="M963" s="9"/>
      <c r="N963" s="9"/>
      <c r="O963" s="9"/>
      <c r="P963" s="278" t="str">
        <f t="shared" si="32"/>
        <v/>
      </c>
      <c r="Q963" s="276" t="str">
        <f t="shared" si="31"/>
        <v/>
      </c>
      <c r="R963" s="9"/>
      <c r="S963" s="9"/>
      <c r="U963" s="367"/>
      <c r="AS963" s="9"/>
      <c r="AT963" s="9"/>
      <c r="AU963" s="426"/>
      <c r="AW963" s="9"/>
      <c r="AX963" s="470"/>
      <c r="AY963" s="467"/>
      <c r="BG963" s="373"/>
      <c r="BH963" s="373"/>
      <c r="BI963" s="9"/>
      <c r="BJ963" s="9"/>
      <c r="CJ963"/>
      <c r="CK963"/>
    </row>
    <row r="964" spans="1:89">
      <c r="A964" s="9">
        <v>1003</v>
      </c>
      <c r="B964" s="9">
        <v>8.0682853529368668</v>
      </c>
      <c r="C964" s="9">
        <v>315</v>
      </c>
      <c r="D964" s="9">
        <v>5.2</v>
      </c>
      <c r="E964" s="9">
        <v>4</v>
      </c>
      <c r="F964" s="9">
        <v>384.81</v>
      </c>
      <c r="G964" s="9">
        <v>0</v>
      </c>
      <c r="H964" s="9">
        <v>0</v>
      </c>
      <c r="I964" s="9">
        <v>8.5</v>
      </c>
      <c r="J964" s="9">
        <v>69</v>
      </c>
      <c r="K964" s="158">
        <v>0.66319444444444398</v>
      </c>
      <c r="L964" s="9"/>
      <c r="M964" s="9"/>
      <c r="N964" s="9"/>
      <c r="O964" s="9"/>
      <c r="P964" s="278" t="str">
        <f t="shared" si="32"/>
        <v/>
      </c>
      <c r="Q964" s="276" t="str">
        <f t="shared" si="31"/>
        <v/>
      </c>
      <c r="R964" s="9"/>
      <c r="S964" s="9"/>
      <c r="U964" s="367"/>
      <c r="AS964" s="9"/>
      <c r="AT964" s="9"/>
      <c r="AU964" s="426"/>
      <c r="AW964" s="9"/>
      <c r="AX964" s="470"/>
      <c r="AY964" s="467"/>
      <c r="BG964" s="373"/>
      <c r="BH964" s="373"/>
      <c r="BI964" s="9"/>
      <c r="BJ964" s="9"/>
      <c r="CJ964"/>
      <c r="CK964"/>
    </row>
    <row r="965" spans="1:89">
      <c r="A965" s="9">
        <v>1003</v>
      </c>
      <c r="B965" s="9">
        <v>7.7275732146575589</v>
      </c>
      <c r="C965" s="9">
        <v>315</v>
      </c>
      <c r="D965" s="9">
        <v>6.8</v>
      </c>
      <c r="E965" s="9">
        <v>6</v>
      </c>
      <c r="F965" s="9">
        <v>384.81</v>
      </c>
      <c r="G965" s="9">
        <v>0</v>
      </c>
      <c r="H965" s="9">
        <v>0</v>
      </c>
      <c r="I965" s="9">
        <v>8.6</v>
      </c>
      <c r="J965" s="9">
        <v>69</v>
      </c>
      <c r="K965" s="158">
        <v>0.66388888888888897</v>
      </c>
      <c r="L965" s="9"/>
      <c r="M965" s="9"/>
      <c r="N965" s="9"/>
      <c r="O965" s="9"/>
      <c r="P965" s="278" t="str">
        <f t="shared" si="32"/>
        <v/>
      </c>
      <c r="Q965" s="276" t="str">
        <f t="shared" si="31"/>
        <v/>
      </c>
      <c r="R965" s="9"/>
      <c r="S965" s="9"/>
      <c r="U965" s="367"/>
      <c r="AS965" s="9"/>
      <c r="AT965" s="9"/>
      <c r="AU965" s="426"/>
      <c r="AW965" s="9"/>
      <c r="AX965" s="470"/>
      <c r="AY965" s="467"/>
      <c r="BG965" s="373"/>
      <c r="BH965" s="373"/>
      <c r="BI965" s="9"/>
      <c r="BJ965" s="9"/>
      <c r="CJ965"/>
      <c r="CK965"/>
    </row>
    <row r="966" spans="1:89">
      <c r="A966" s="9">
        <v>1003</v>
      </c>
      <c r="B966" s="9">
        <v>7.6281912676040768</v>
      </c>
      <c r="C966" s="9">
        <v>315</v>
      </c>
      <c r="D966" s="9">
        <v>7.2</v>
      </c>
      <c r="E966" s="9">
        <v>6.4</v>
      </c>
      <c r="F966" s="9">
        <v>384.81</v>
      </c>
      <c r="G966" s="9">
        <v>0</v>
      </c>
      <c r="H966" s="9">
        <v>0</v>
      </c>
      <c r="I966" s="9">
        <v>8.6</v>
      </c>
      <c r="J966" s="9">
        <v>69</v>
      </c>
      <c r="K966" s="158">
        <v>0.66458333333333297</v>
      </c>
      <c r="L966" s="9"/>
      <c r="M966" s="9"/>
      <c r="N966" s="9"/>
      <c r="O966" s="9"/>
      <c r="P966" s="278" t="str">
        <f t="shared" si="32"/>
        <v/>
      </c>
      <c r="Q966" s="276" t="str">
        <f t="shared" si="31"/>
        <v/>
      </c>
      <c r="R966" s="9"/>
      <c r="S966" s="9"/>
      <c r="U966" s="367"/>
      <c r="AS966" s="9"/>
      <c r="AT966" s="9"/>
      <c r="AU966" s="426"/>
      <c r="AW966" s="9"/>
      <c r="AX966" s="470"/>
      <c r="AY966" s="467"/>
      <c r="BG966" s="373"/>
      <c r="BH966" s="373"/>
      <c r="BI966" s="9"/>
      <c r="BJ966" s="9"/>
      <c r="CJ966"/>
      <c r="CK966"/>
    </row>
    <row r="967" spans="1:89">
      <c r="A967" s="9">
        <v>1003</v>
      </c>
      <c r="B967" s="9">
        <v>6.7576236395115199</v>
      </c>
      <c r="C967" s="9">
        <v>337</v>
      </c>
      <c r="D967" s="9">
        <v>12.4</v>
      </c>
      <c r="E967" s="9">
        <v>9.6</v>
      </c>
      <c r="F967" s="9">
        <v>384.81</v>
      </c>
      <c r="G967" s="9">
        <v>0</v>
      </c>
      <c r="H967" s="9">
        <v>0</v>
      </c>
      <c r="I967" s="9">
        <v>8.6999999999999993</v>
      </c>
      <c r="J967" s="9">
        <v>69</v>
      </c>
      <c r="K967" s="158">
        <v>0.66527777777777797</v>
      </c>
      <c r="L967" s="9"/>
      <c r="M967" s="9"/>
      <c r="N967" s="9"/>
      <c r="O967" s="9"/>
      <c r="P967" s="278" t="str">
        <f t="shared" si="32"/>
        <v/>
      </c>
      <c r="Q967" s="276" t="str">
        <f t="shared" si="31"/>
        <v/>
      </c>
      <c r="R967" s="9"/>
      <c r="S967" s="9"/>
      <c r="U967" s="367"/>
      <c r="AS967" s="9"/>
      <c r="AT967" s="9"/>
      <c r="AU967" s="426"/>
      <c r="AW967" s="9"/>
      <c r="AX967" s="470"/>
      <c r="AY967" s="467"/>
      <c r="BG967" s="373"/>
      <c r="BH967" s="373"/>
      <c r="BI967" s="9"/>
      <c r="BJ967" s="9"/>
      <c r="CJ967"/>
      <c r="CK967"/>
    </row>
    <row r="968" spans="1:89">
      <c r="A968" s="9">
        <v>1003</v>
      </c>
      <c r="B968" s="9">
        <v>7.3102377986591485</v>
      </c>
      <c r="C968" s="9">
        <v>0</v>
      </c>
      <c r="D968" s="9">
        <v>9.1999999999999993</v>
      </c>
      <c r="E968" s="9">
        <v>10</v>
      </c>
      <c r="F968" s="9">
        <v>384.81</v>
      </c>
      <c r="G968" s="9">
        <v>0</v>
      </c>
      <c r="H968" s="9">
        <v>0</v>
      </c>
      <c r="I968" s="9">
        <v>8.6999999999999993</v>
      </c>
      <c r="J968" s="9">
        <v>70</v>
      </c>
      <c r="K968" s="158">
        <v>0.66597222222222197</v>
      </c>
      <c r="L968" s="9"/>
      <c r="M968" s="9"/>
      <c r="N968" s="9"/>
      <c r="O968" s="9"/>
      <c r="P968" s="278" t="str">
        <f t="shared" si="32"/>
        <v/>
      </c>
      <c r="Q968" s="276" t="str">
        <f t="shared" si="31"/>
        <v/>
      </c>
      <c r="R968" s="9"/>
      <c r="S968" s="9"/>
      <c r="U968" s="367"/>
      <c r="AS968" s="9"/>
      <c r="AT968" s="9"/>
      <c r="AU968" s="426"/>
      <c r="AW968" s="9"/>
      <c r="AX968" s="470"/>
      <c r="AY968" s="467"/>
      <c r="BG968" s="373"/>
      <c r="BH968" s="373"/>
      <c r="BI968" s="9"/>
      <c r="BJ968" s="9"/>
      <c r="CJ968"/>
      <c r="CK968"/>
    </row>
    <row r="969" spans="1:89">
      <c r="A969" s="9">
        <v>1003</v>
      </c>
      <c r="B969" s="9">
        <v>6.1676526174617976</v>
      </c>
      <c r="C969" s="9">
        <v>0</v>
      </c>
      <c r="D969" s="9">
        <v>16.8</v>
      </c>
      <c r="E969" s="9">
        <v>11.6</v>
      </c>
      <c r="F969" s="9">
        <v>384.81</v>
      </c>
      <c r="G969" s="9">
        <v>0</v>
      </c>
      <c r="H969" s="9">
        <v>0</v>
      </c>
      <c r="I969" s="9">
        <v>8.6999999999999993</v>
      </c>
      <c r="J969" s="9">
        <v>70</v>
      </c>
      <c r="K969" s="158">
        <v>0.66666666666666696</v>
      </c>
      <c r="L969" s="9"/>
      <c r="M969" s="9"/>
      <c r="N969" s="9"/>
      <c r="O969" s="9"/>
      <c r="P969" s="278" t="str">
        <f t="shared" si="32"/>
        <v/>
      </c>
      <c r="Q969" s="276" t="str">
        <f t="shared" si="31"/>
        <v/>
      </c>
      <c r="R969" s="9"/>
      <c r="S969" s="9"/>
      <c r="U969" s="367"/>
      <c r="AS969" s="9"/>
      <c r="AT969" s="9"/>
      <c r="AU969" s="426"/>
      <c r="AW969" s="9"/>
      <c r="AX969" s="470"/>
      <c r="AY969" s="467"/>
      <c r="BG969" s="373"/>
      <c r="BH969" s="373"/>
      <c r="BI969" s="9"/>
      <c r="BJ969" s="9"/>
      <c r="CJ969"/>
      <c r="CK969"/>
    </row>
    <row r="970" spans="1:89">
      <c r="A970" s="9">
        <v>1003</v>
      </c>
      <c r="B970" s="9">
        <v>6.8964986892260391</v>
      </c>
      <c r="C970" s="9">
        <v>337</v>
      </c>
      <c r="D970" s="9">
        <v>10.8</v>
      </c>
      <c r="E970" s="9">
        <v>11.6</v>
      </c>
      <c r="F970" s="9">
        <v>384.81</v>
      </c>
      <c r="G970" s="9">
        <v>0</v>
      </c>
      <c r="H970" s="9">
        <v>0</v>
      </c>
      <c r="I970" s="9">
        <v>8.6</v>
      </c>
      <c r="J970" s="9">
        <v>69</v>
      </c>
      <c r="K970" s="158">
        <v>0.66736111111111096</v>
      </c>
      <c r="L970" s="9"/>
      <c r="M970" s="9"/>
      <c r="N970" s="9"/>
      <c r="O970" s="9"/>
      <c r="P970" s="278" t="str">
        <f t="shared" si="32"/>
        <v/>
      </c>
      <c r="Q970" s="276" t="str">
        <f t="shared" si="31"/>
        <v/>
      </c>
      <c r="R970" s="9"/>
      <c r="S970" s="9"/>
      <c r="U970" s="367"/>
      <c r="AS970" s="9"/>
      <c r="AT970" s="9"/>
      <c r="AU970" s="426"/>
      <c r="AW970" s="9"/>
      <c r="AX970" s="470"/>
      <c r="AY970" s="467"/>
      <c r="BG970" s="373"/>
      <c r="BH970" s="373"/>
      <c r="BI970" s="9"/>
      <c r="BJ970" s="9"/>
      <c r="CJ970"/>
      <c r="CK970"/>
    </row>
    <row r="971" spans="1:89">
      <c r="A971" s="9">
        <v>1003</v>
      </c>
      <c r="B971" s="9">
        <v>7.1915356325848485</v>
      </c>
      <c r="C971" s="9">
        <v>337</v>
      </c>
      <c r="D971" s="9">
        <v>9.1999999999999993</v>
      </c>
      <c r="E971" s="9">
        <v>8.8000000000000007</v>
      </c>
      <c r="F971" s="9">
        <v>384.81</v>
      </c>
      <c r="G971" s="9">
        <v>0</v>
      </c>
      <c r="H971" s="9">
        <v>0</v>
      </c>
      <c r="I971" s="9">
        <v>8.6</v>
      </c>
      <c r="J971" s="9">
        <v>69</v>
      </c>
      <c r="K971" s="158">
        <v>0.66805555555555596</v>
      </c>
      <c r="L971" s="9"/>
      <c r="M971" s="9"/>
      <c r="N971" s="9"/>
      <c r="O971" s="9"/>
      <c r="P971" s="278" t="str">
        <f t="shared" si="32"/>
        <v/>
      </c>
      <c r="Q971" s="276" t="str">
        <f t="shared" ref="Q971:Q1034" si="33">IF(H971&gt;0,60,"")</f>
        <v/>
      </c>
      <c r="R971" s="9"/>
      <c r="S971" s="9"/>
      <c r="U971" s="367"/>
      <c r="AS971" s="9"/>
      <c r="AT971" s="9"/>
      <c r="AU971" s="426"/>
      <c r="AW971" s="9"/>
      <c r="AX971" s="470"/>
      <c r="AY971" s="467"/>
      <c r="BG971" s="373"/>
      <c r="BH971" s="373"/>
      <c r="BI971" s="9"/>
      <c r="BJ971" s="9"/>
      <c r="CJ971"/>
      <c r="CK971"/>
    </row>
    <row r="972" spans="1:89">
      <c r="A972" s="9">
        <v>1003</v>
      </c>
      <c r="B972" s="9">
        <v>7.0390548808853435</v>
      </c>
      <c r="C972" s="9">
        <v>0</v>
      </c>
      <c r="D972" s="9">
        <v>10</v>
      </c>
      <c r="E972" s="9">
        <v>9.6</v>
      </c>
      <c r="F972" s="9">
        <v>384.81</v>
      </c>
      <c r="G972" s="9">
        <v>0</v>
      </c>
      <c r="H972" s="9">
        <v>0</v>
      </c>
      <c r="I972" s="9">
        <v>8.6</v>
      </c>
      <c r="J972" s="9">
        <v>69</v>
      </c>
      <c r="K972" s="158">
        <v>0.66874999999999996</v>
      </c>
      <c r="L972" s="9"/>
      <c r="M972" s="9"/>
      <c r="N972" s="9"/>
      <c r="O972" s="9"/>
      <c r="P972" s="278" t="str">
        <f t="shared" si="32"/>
        <v/>
      </c>
      <c r="Q972" s="276" t="str">
        <f t="shared" si="33"/>
        <v/>
      </c>
      <c r="R972" s="9"/>
      <c r="S972" s="9"/>
      <c r="U972" s="367"/>
      <c r="AS972" s="9"/>
      <c r="AT972" s="9"/>
      <c r="AU972" s="426"/>
      <c r="AW972" s="9"/>
      <c r="AX972" s="470"/>
      <c r="AY972" s="467"/>
      <c r="BG972" s="373"/>
      <c r="BH972" s="373"/>
      <c r="BI972" s="9"/>
      <c r="BJ972" s="9"/>
      <c r="CJ972"/>
      <c r="CK972"/>
    </row>
    <row r="973" spans="1:89">
      <c r="A973" s="9">
        <v>1003</v>
      </c>
      <c r="B973" s="9">
        <v>7.7275732146575589</v>
      </c>
      <c r="C973" s="9">
        <v>0</v>
      </c>
      <c r="D973" s="9">
        <v>6.8</v>
      </c>
      <c r="E973" s="9">
        <v>8.4</v>
      </c>
      <c r="F973" s="9">
        <v>384.81</v>
      </c>
      <c r="G973" s="9">
        <v>0</v>
      </c>
      <c r="H973" s="9">
        <v>0</v>
      </c>
      <c r="I973" s="9">
        <v>8.6</v>
      </c>
      <c r="J973" s="9">
        <v>69</v>
      </c>
      <c r="K973" s="158">
        <v>0.66944444444444495</v>
      </c>
      <c r="L973" s="9"/>
      <c r="M973" s="9"/>
      <c r="N973" s="9"/>
      <c r="O973" s="9"/>
      <c r="P973" s="278" t="str">
        <f t="shared" ref="P973:P1036" si="34">IF(D973&lt;2,60,"")</f>
        <v/>
      </c>
      <c r="Q973" s="276" t="str">
        <f t="shared" si="33"/>
        <v/>
      </c>
      <c r="R973" s="9"/>
      <c r="S973" s="9"/>
      <c r="U973" s="367"/>
      <c r="AS973" s="9"/>
      <c r="AT973" s="9"/>
      <c r="AU973" s="426"/>
      <c r="AW973" s="9"/>
      <c r="AX973" s="470"/>
      <c r="AY973" s="467"/>
      <c r="BG973" s="373"/>
      <c r="BH973" s="373"/>
      <c r="BI973" s="9"/>
      <c r="BJ973" s="9"/>
      <c r="CJ973"/>
      <c r="CK973"/>
    </row>
    <row r="974" spans="1:89">
      <c r="A974" s="9">
        <v>1003</v>
      </c>
      <c r="B974" s="9">
        <v>6.4588399144127759</v>
      </c>
      <c r="C974" s="9">
        <v>337</v>
      </c>
      <c r="D974" s="9">
        <v>13.6</v>
      </c>
      <c r="E974" s="9">
        <v>9.6</v>
      </c>
      <c r="F974" s="9">
        <v>384.81</v>
      </c>
      <c r="G974" s="9">
        <v>0</v>
      </c>
      <c r="H974" s="9">
        <v>0</v>
      </c>
      <c r="I974" s="9">
        <v>8.6</v>
      </c>
      <c r="J974" s="9">
        <v>69</v>
      </c>
      <c r="K974" s="158">
        <v>0.67013888888888895</v>
      </c>
      <c r="L974" s="9"/>
      <c r="M974" s="9"/>
      <c r="N974" s="9"/>
      <c r="O974" s="9"/>
      <c r="P974" s="278" t="str">
        <f t="shared" si="34"/>
        <v/>
      </c>
      <c r="Q974" s="276" t="str">
        <f t="shared" si="33"/>
        <v/>
      </c>
      <c r="R974" s="9"/>
      <c r="S974" s="9"/>
      <c r="U974" s="367"/>
      <c r="AS974" s="9"/>
      <c r="AT974" s="9"/>
      <c r="AU974" s="426"/>
      <c r="AW974" s="9"/>
      <c r="AX974" s="470"/>
      <c r="AY974" s="467"/>
      <c r="BG974" s="373"/>
      <c r="BH974" s="373"/>
      <c r="BI974" s="9"/>
      <c r="BJ974" s="9"/>
      <c r="CJ974"/>
      <c r="CK974"/>
    </row>
    <row r="975" spans="1:89">
      <c r="A975" s="9">
        <v>1003</v>
      </c>
      <c r="B975" s="9">
        <v>7.3251493551133464</v>
      </c>
      <c r="C975" s="9">
        <v>337</v>
      </c>
      <c r="D975" s="9">
        <v>8</v>
      </c>
      <c r="E975" s="9">
        <v>8.8000000000000007</v>
      </c>
      <c r="F975" s="9">
        <v>384.81</v>
      </c>
      <c r="G975" s="9">
        <v>0</v>
      </c>
      <c r="H975" s="9">
        <v>0</v>
      </c>
      <c r="I975" s="9">
        <v>8.5</v>
      </c>
      <c r="J975" s="9">
        <v>69</v>
      </c>
      <c r="K975" s="158">
        <v>0.67083333333333295</v>
      </c>
      <c r="L975" s="9"/>
      <c r="M975" s="9"/>
      <c r="N975" s="9"/>
      <c r="O975" s="9"/>
      <c r="P975" s="278" t="str">
        <f t="shared" si="34"/>
        <v/>
      </c>
      <c r="Q975" s="276" t="str">
        <f t="shared" si="33"/>
        <v/>
      </c>
      <c r="R975" s="9"/>
      <c r="S975" s="9"/>
      <c r="U975" s="367"/>
      <c r="AS975" s="9"/>
      <c r="AT975" s="9"/>
      <c r="AU975" s="426"/>
      <c r="AW975" s="9"/>
      <c r="AX975" s="470"/>
      <c r="AY975" s="467"/>
      <c r="BG975" s="373"/>
      <c r="BH975" s="373"/>
      <c r="BI975" s="9"/>
      <c r="BJ975" s="9"/>
      <c r="CJ975"/>
      <c r="CK975"/>
    </row>
    <row r="976" spans="1:89">
      <c r="A976" s="9">
        <v>1003</v>
      </c>
      <c r="B976" s="9">
        <v>7.6115411017395278</v>
      </c>
      <c r="C976" s="9">
        <v>315</v>
      </c>
      <c r="D976" s="9">
        <v>6.8</v>
      </c>
      <c r="E976" s="9">
        <v>7.6</v>
      </c>
      <c r="F976" s="9">
        <v>384.81</v>
      </c>
      <c r="G976" s="9">
        <v>0</v>
      </c>
      <c r="H976" s="9">
        <v>0</v>
      </c>
      <c r="I976" s="9">
        <v>8.5</v>
      </c>
      <c r="J976" s="9">
        <v>69</v>
      </c>
      <c r="K976" s="158">
        <v>0.67152777777777795</v>
      </c>
      <c r="L976" s="9"/>
      <c r="M976" s="9"/>
      <c r="N976" s="9"/>
      <c r="O976" s="9"/>
      <c r="P976" s="278" t="str">
        <f t="shared" si="34"/>
        <v/>
      </c>
      <c r="Q976" s="276" t="str">
        <f t="shared" si="33"/>
        <v/>
      </c>
      <c r="R976" s="9"/>
      <c r="S976" s="9"/>
      <c r="U976" s="367"/>
      <c r="AS976" s="9"/>
      <c r="AT976" s="9"/>
      <c r="AU976" s="426"/>
      <c r="AW976" s="9"/>
      <c r="AX976" s="470"/>
      <c r="AY976" s="467"/>
      <c r="BG976" s="373"/>
      <c r="BH976" s="373"/>
      <c r="BI976" s="9"/>
      <c r="BJ976" s="9"/>
      <c r="CJ976"/>
      <c r="CK976"/>
    </row>
    <row r="977" spans="1:89">
      <c r="A977" s="9">
        <v>1003</v>
      </c>
      <c r="B977" s="9">
        <v>7.395136980286205</v>
      </c>
      <c r="C977" s="9">
        <v>337</v>
      </c>
      <c r="D977" s="9">
        <v>7.2</v>
      </c>
      <c r="E977" s="9">
        <v>6.8</v>
      </c>
      <c r="F977" s="9">
        <v>384.81</v>
      </c>
      <c r="G977" s="9">
        <v>0</v>
      </c>
      <c r="H977" s="9">
        <v>0</v>
      </c>
      <c r="I977" s="9">
        <v>8.4</v>
      </c>
      <c r="J977" s="9">
        <v>69</v>
      </c>
      <c r="K977" s="158">
        <v>0.67222222222222205</v>
      </c>
      <c r="L977" s="9"/>
      <c r="M977" s="9"/>
      <c r="N977" s="9"/>
      <c r="O977" s="9"/>
      <c r="P977" s="278" t="str">
        <f t="shared" si="34"/>
        <v/>
      </c>
      <c r="Q977" s="276" t="str">
        <f t="shared" si="33"/>
        <v/>
      </c>
      <c r="R977" s="9"/>
      <c r="S977" s="9"/>
      <c r="U977" s="367"/>
      <c r="AS977" s="9"/>
      <c r="AT977" s="9"/>
      <c r="AU977" s="426"/>
      <c r="AW977" s="9"/>
      <c r="AX977" s="470"/>
      <c r="AY977" s="467"/>
      <c r="BG977" s="373"/>
      <c r="BH977" s="373"/>
      <c r="BI977" s="9"/>
      <c r="BJ977" s="9"/>
      <c r="CJ977"/>
      <c r="CK977"/>
    </row>
    <row r="978" spans="1:89">
      <c r="A978" s="9">
        <v>1003</v>
      </c>
      <c r="B978" s="9">
        <v>7.2993446558999402</v>
      </c>
      <c r="C978" s="9">
        <v>337</v>
      </c>
      <c r="D978" s="9">
        <v>7.6</v>
      </c>
      <c r="E978" s="9">
        <v>6.8</v>
      </c>
      <c r="F978" s="9">
        <v>384.81</v>
      </c>
      <c r="G978" s="9">
        <v>0</v>
      </c>
      <c r="H978" s="9">
        <v>0</v>
      </c>
      <c r="I978" s="9">
        <v>8.4</v>
      </c>
      <c r="J978" s="9">
        <v>69</v>
      </c>
      <c r="K978" s="158">
        <v>0.67291666666666705</v>
      </c>
      <c r="L978" s="9"/>
      <c r="M978" s="9"/>
      <c r="N978" s="9"/>
      <c r="O978" s="9"/>
      <c r="P978" s="278" t="str">
        <f t="shared" si="34"/>
        <v/>
      </c>
      <c r="Q978" s="276" t="str">
        <f t="shared" si="33"/>
        <v/>
      </c>
      <c r="R978" s="9"/>
      <c r="S978" s="9"/>
      <c r="U978" s="367"/>
      <c r="AS978" s="9"/>
      <c r="AT978" s="9"/>
      <c r="AU978" s="426"/>
      <c r="AW978" s="9"/>
      <c r="AX978" s="470"/>
      <c r="AY978" s="467"/>
      <c r="BG978" s="373"/>
      <c r="BH978" s="373"/>
      <c r="BI978" s="9"/>
      <c r="BJ978" s="9"/>
      <c r="CJ978"/>
      <c r="CK978"/>
    </row>
    <row r="979" spans="1:89">
      <c r="A979" s="9">
        <v>1003</v>
      </c>
      <c r="B979" s="9">
        <v>7.0353947327219402</v>
      </c>
      <c r="C979" s="9">
        <v>292</v>
      </c>
      <c r="D979" s="9">
        <v>8.8000000000000007</v>
      </c>
      <c r="E979" s="9">
        <v>7.6</v>
      </c>
      <c r="F979" s="9">
        <v>384.81</v>
      </c>
      <c r="G979" s="9">
        <v>0</v>
      </c>
      <c r="H979" s="9">
        <v>0</v>
      </c>
      <c r="I979" s="9">
        <v>8.4</v>
      </c>
      <c r="J979" s="9">
        <v>69</v>
      </c>
      <c r="K979" s="158">
        <v>0.67361111111111105</v>
      </c>
      <c r="L979" s="9"/>
      <c r="M979" s="9"/>
      <c r="N979" s="9"/>
      <c r="O979" s="9"/>
      <c r="P979" s="278" t="str">
        <f t="shared" si="34"/>
        <v/>
      </c>
      <c r="Q979" s="276" t="str">
        <f t="shared" si="33"/>
        <v/>
      </c>
      <c r="R979" s="9"/>
      <c r="S979" s="9"/>
      <c r="U979" s="367"/>
      <c r="AS979" s="9"/>
      <c r="AT979" s="9"/>
      <c r="AU979" s="426"/>
      <c r="AW979" s="9"/>
      <c r="AX979" s="470"/>
      <c r="AY979" s="467"/>
      <c r="BG979" s="373"/>
      <c r="BH979" s="373"/>
      <c r="BI979" s="9"/>
      <c r="BJ979" s="9"/>
      <c r="CJ979"/>
      <c r="CK979"/>
    </row>
    <row r="980" spans="1:89">
      <c r="A980" s="9">
        <v>1003</v>
      </c>
      <c r="B980" s="9">
        <v>7.6009694038514013</v>
      </c>
      <c r="C980" s="9">
        <v>0</v>
      </c>
      <c r="D980" s="9">
        <v>6.4</v>
      </c>
      <c r="E980" s="9">
        <v>6.4</v>
      </c>
      <c r="F980" s="9">
        <v>384.81</v>
      </c>
      <c r="G980" s="9">
        <v>0</v>
      </c>
      <c r="H980" s="9">
        <v>0</v>
      </c>
      <c r="I980" s="9">
        <v>8.4</v>
      </c>
      <c r="J980" s="9">
        <v>69</v>
      </c>
      <c r="K980" s="158">
        <v>0.67430555555555605</v>
      </c>
      <c r="L980" s="9"/>
      <c r="M980" s="9"/>
      <c r="N980" s="9"/>
      <c r="O980" s="9"/>
      <c r="P980" s="278" t="str">
        <f t="shared" si="34"/>
        <v/>
      </c>
      <c r="Q980" s="276" t="str">
        <f t="shared" si="33"/>
        <v/>
      </c>
      <c r="R980" s="9"/>
      <c r="S980" s="9"/>
      <c r="U980" s="367"/>
      <c r="AS980" s="9"/>
      <c r="AT980" s="9"/>
      <c r="AU980" s="426"/>
      <c r="AW980" s="9"/>
      <c r="AX980" s="470"/>
      <c r="AY980" s="467"/>
      <c r="BG980" s="373"/>
      <c r="BH980" s="373"/>
      <c r="BI980" s="9"/>
      <c r="BJ980" s="9"/>
      <c r="CJ980"/>
      <c r="CK980"/>
    </row>
    <row r="981" spans="1:89">
      <c r="A981" s="9">
        <v>1003</v>
      </c>
      <c r="B981" s="9">
        <v>6.8757834891167899</v>
      </c>
      <c r="C981" s="9">
        <v>22</v>
      </c>
      <c r="D981" s="9">
        <v>9.6</v>
      </c>
      <c r="E981" s="9">
        <v>6</v>
      </c>
      <c r="F981" s="9">
        <v>384.81</v>
      </c>
      <c r="G981" s="9">
        <v>0</v>
      </c>
      <c r="H981" s="9">
        <v>0</v>
      </c>
      <c r="I981" s="9">
        <v>8.4</v>
      </c>
      <c r="J981" s="9">
        <v>69</v>
      </c>
      <c r="K981" s="158">
        <v>0.67500000000000004</v>
      </c>
      <c r="L981" s="9"/>
      <c r="M981" s="9"/>
      <c r="N981" s="9"/>
      <c r="O981" s="9"/>
      <c r="P981" s="278" t="str">
        <f t="shared" si="34"/>
        <v/>
      </c>
      <c r="Q981" s="276" t="str">
        <f t="shared" si="33"/>
        <v/>
      </c>
      <c r="R981" s="9"/>
      <c r="S981" s="9"/>
      <c r="U981" s="367"/>
      <c r="AS981" s="9"/>
      <c r="AT981" s="9"/>
      <c r="AU981" s="426"/>
      <c r="AW981" s="9"/>
      <c r="AX981" s="470"/>
      <c r="AY981" s="467"/>
      <c r="BG981" s="373"/>
      <c r="BH981" s="373"/>
      <c r="BI981" s="9"/>
      <c r="BJ981" s="9"/>
      <c r="CJ981"/>
      <c r="CK981"/>
    </row>
    <row r="982" spans="1:89">
      <c r="A982" s="9">
        <v>1003</v>
      </c>
      <c r="B982" s="9">
        <v>7.395136980286205</v>
      </c>
      <c r="C982" s="9">
        <v>337</v>
      </c>
      <c r="D982" s="9">
        <v>7.2</v>
      </c>
      <c r="E982" s="9">
        <v>10</v>
      </c>
      <c r="F982" s="9">
        <v>384.81</v>
      </c>
      <c r="G982" s="9">
        <v>0</v>
      </c>
      <c r="H982" s="9">
        <v>0</v>
      </c>
      <c r="I982" s="9">
        <v>8.4</v>
      </c>
      <c r="J982" s="9">
        <v>69</v>
      </c>
      <c r="K982" s="158">
        <v>0.67569444444444404</v>
      </c>
      <c r="L982" s="9"/>
      <c r="M982" s="9"/>
      <c r="N982" s="9"/>
      <c r="O982" s="9"/>
      <c r="P982" s="278" t="str">
        <f t="shared" si="34"/>
        <v/>
      </c>
      <c r="Q982" s="276" t="str">
        <f t="shared" si="33"/>
        <v/>
      </c>
      <c r="R982" s="9"/>
      <c r="S982" s="9"/>
      <c r="U982" s="367"/>
      <c r="AS982" s="9"/>
      <c r="AT982" s="9"/>
      <c r="AU982" s="426"/>
      <c r="AW982" s="9"/>
      <c r="AX982" s="470"/>
      <c r="AY982" s="467"/>
      <c r="BG982" s="373"/>
      <c r="BH982" s="373"/>
      <c r="BI982" s="9"/>
      <c r="BJ982" s="9"/>
      <c r="CJ982"/>
      <c r="CK982"/>
    </row>
    <row r="983" spans="1:89">
      <c r="A983" s="9">
        <v>1003</v>
      </c>
      <c r="B983" s="9">
        <v>6.8001315070651938</v>
      </c>
      <c r="C983" s="9">
        <v>315</v>
      </c>
      <c r="D983" s="9">
        <v>10</v>
      </c>
      <c r="E983" s="9">
        <v>8</v>
      </c>
      <c r="F983" s="9">
        <v>384.81</v>
      </c>
      <c r="G983" s="9">
        <v>0</v>
      </c>
      <c r="H983" s="9">
        <v>0</v>
      </c>
      <c r="I983" s="9">
        <v>8.4</v>
      </c>
      <c r="J983" s="9">
        <v>69</v>
      </c>
      <c r="K983" s="158">
        <v>0.67638888888888904</v>
      </c>
      <c r="L983" s="9"/>
      <c r="M983" s="9"/>
      <c r="N983" s="9"/>
      <c r="O983" s="9"/>
      <c r="P983" s="278" t="str">
        <f t="shared" si="34"/>
        <v/>
      </c>
      <c r="Q983" s="276" t="str">
        <f t="shared" si="33"/>
        <v/>
      </c>
      <c r="R983" s="9"/>
      <c r="S983" s="9"/>
      <c r="U983" s="367"/>
      <c r="AS983" s="9"/>
      <c r="AT983" s="9"/>
      <c r="AU983" s="426"/>
      <c r="AW983" s="9"/>
      <c r="AX983" s="470"/>
      <c r="AY983" s="467"/>
      <c r="BG983" s="373"/>
      <c r="BH983" s="373"/>
      <c r="BI983" s="9"/>
      <c r="BJ983" s="9"/>
      <c r="CJ983"/>
      <c r="CK983"/>
    </row>
    <row r="984" spans="1:89">
      <c r="A984" s="9">
        <v>1003</v>
      </c>
      <c r="B984" s="9">
        <v>7.4955089888214967</v>
      </c>
      <c r="C984" s="9">
        <v>337</v>
      </c>
      <c r="D984" s="9">
        <v>6.8</v>
      </c>
      <c r="E984" s="9">
        <v>6.8</v>
      </c>
      <c r="F984" s="9">
        <v>384.81</v>
      </c>
      <c r="G984" s="9">
        <v>0</v>
      </c>
      <c r="H984" s="9">
        <v>0</v>
      </c>
      <c r="I984" s="9">
        <v>8.4</v>
      </c>
      <c r="J984" s="9">
        <v>69</v>
      </c>
      <c r="K984" s="158">
        <v>0.67708333333333304</v>
      </c>
      <c r="L984" s="9"/>
      <c r="M984" s="9"/>
      <c r="N984" s="9"/>
      <c r="O984" s="9"/>
      <c r="P984" s="278" t="str">
        <f t="shared" si="34"/>
        <v/>
      </c>
      <c r="Q984" s="276" t="str">
        <f t="shared" si="33"/>
        <v/>
      </c>
      <c r="R984" s="9"/>
      <c r="S984" s="9"/>
      <c r="U984" s="367"/>
      <c r="AS984" s="9"/>
      <c r="AT984" s="9"/>
      <c r="AU984" s="426"/>
      <c r="AW984" s="9"/>
      <c r="AX984" s="470"/>
      <c r="AY984" s="467"/>
      <c r="BG984" s="373"/>
      <c r="BH984" s="373"/>
      <c r="BI984" s="9"/>
      <c r="BJ984" s="9"/>
      <c r="CJ984"/>
      <c r="CK984"/>
    </row>
    <row r="985" spans="1:89">
      <c r="A985" s="9">
        <v>1003</v>
      </c>
      <c r="B985" s="9">
        <v>7.2993446558999402</v>
      </c>
      <c r="C985" s="9">
        <v>337</v>
      </c>
      <c r="D985" s="9">
        <v>7.6</v>
      </c>
      <c r="E985" s="9">
        <v>7.6</v>
      </c>
      <c r="F985" s="9">
        <v>384.81</v>
      </c>
      <c r="G985" s="9">
        <v>0</v>
      </c>
      <c r="H985" s="9">
        <v>0</v>
      </c>
      <c r="I985" s="9">
        <v>8.4</v>
      </c>
      <c r="J985" s="9">
        <v>69</v>
      </c>
      <c r="K985" s="158">
        <v>0.67777777777777803</v>
      </c>
      <c r="L985" s="9"/>
      <c r="M985" s="9"/>
      <c r="N985" s="9"/>
      <c r="O985" s="9"/>
      <c r="P985" s="278" t="str">
        <f t="shared" si="34"/>
        <v/>
      </c>
      <c r="Q985" s="276" t="str">
        <f t="shared" si="33"/>
        <v/>
      </c>
      <c r="R985" s="9"/>
      <c r="S985" s="9"/>
      <c r="U985" s="367"/>
      <c r="AS985" s="9"/>
      <c r="AT985" s="9"/>
      <c r="AU985" s="426"/>
      <c r="AW985" s="9"/>
      <c r="AX985" s="470"/>
      <c r="AY985" s="467"/>
      <c r="BG985" s="373"/>
      <c r="BH985" s="373"/>
      <c r="BI985" s="9"/>
      <c r="BJ985" s="9"/>
      <c r="CJ985"/>
      <c r="CK985"/>
    </row>
    <row r="986" spans="1:89">
      <c r="A986" s="9">
        <v>1003</v>
      </c>
      <c r="B986" s="9">
        <v>7.6009694038514013</v>
      </c>
      <c r="C986" s="9">
        <v>0</v>
      </c>
      <c r="D986" s="9">
        <v>6.4</v>
      </c>
      <c r="E986" s="9">
        <v>6</v>
      </c>
      <c r="F986" s="9">
        <v>384.81</v>
      </c>
      <c r="G986" s="9">
        <v>0</v>
      </c>
      <c r="H986" s="9">
        <v>0</v>
      </c>
      <c r="I986" s="9">
        <v>8.4</v>
      </c>
      <c r="J986" s="9">
        <v>69</v>
      </c>
      <c r="K986" s="158">
        <v>0.67847222222222203</v>
      </c>
      <c r="L986" s="9"/>
      <c r="M986" s="9"/>
      <c r="N986" s="9"/>
      <c r="O986" s="9"/>
      <c r="P986" s="278" t="str">
        <f t="shared" si="34"/>
        <v/>
      </c>
      <c r="Q986" s="276" t="str">
        <f t="shared" si="33"/>
        <v/>
      </c>
      <c r="R986" s="9"/>
      <c r="S986" s="9"/>
      <c r="U986" s="367"/>
      <c r="AS986" s="9"/>
      <c r="AT986" s="9"/>
      <c r="AU986" s="426"/>
      <c r="AW986" s="9"/>
      <c r="AX986" s="470"/>
      <c r="AY986" s="467"/>
      <c r="BG986" s="373"/>
      <c r="BH986" s="373"/>
      <c r="BI986" s="9"/>
      <c r="BJ986" s="9"/>
      <c r="CJ986"/>
      <c r="CK986"/>
    </row>
    <row r="987" spans="1:89">
      <c r="A987" s="9">
        <v>1003</v>
      </c>
      <c r="B987" s="9">
        <v>7.2076977687425536</v>
      </c>
      <c r="C987" s="9">
        <v>337</v>
      </c>
      <c r="D987" s="9">
        <v>8</v>
      </c>
      <c r="E987" s="9">
        <v>6.8</v>
      </c>
      <c r="F987" s="9">
        <v>384.81</v>
      </c>
      <c r="G987" s="9">
        <v>0</v>
      </c>
      <c r="H987" s="9">
        <v>0</v>
      </c>
      <c r="I987" s="9">
        <v>8.4</v>
      </c>
      <c r="J987" s="9">
        <v>69</v>
      </c>
      <c r="K987" s="158">
        <v>0.67916666666666703</v>
      </c>
      <c r="L987" s="9"/>
      <c r="M987" s="9"/>
      <c r="N987" s="9"/>
      <c r="O987" s="9"/>
      <c r="P987" s="278" t="str">
        <f t="shared" si="34"/>
        <v/>
      </c>
      <c r="Q987" s="276" t="str">
        <f t="shared" si="33"/>
        <v/>
      </c>
      <c r="R987" s="9"/>
      <c r="S987" s="9"/>
      <c r="U987" s="367"/>
      <c r="AS987" s="9"/>
      <c r="AT987" s="9"/>
      <c r="AU987" s="426"/>
      <c r="AW987" s="9"/>
      <c r="AX987" s="470"/>
      <c r="AY987" s="467"/>
      <c r="BG987" s="373"/>
      <c r="BH987" s="373"/>
      <c r="BI987" s="9"/>
      <c r="BJ987" s="9"/>
      <c r="CJ987"/>
      <c r="CK987"/>
    </row>
    <row r="988" spans="1:89">
      <c r="A988" s="9">
        <v>1003</v>
      </c>
      <c r="B988" s="9">
        <v>7.3794768759034657</v>
      </c>
      <c r="C988" s="9">
        <v>315</v>
      </c>
      <c r="D988" s="9">
        <v>6.8</v>
      </c>
      <c r="E988" s="9">
        <v>6.8</v>
      </c>
      <c r="F988" s="9">
        <v>384.81</v>
      </c>
      <c r="G988" s="9">
        <v>0</v>
      </c>
      <c r="H988" s="9">
        <v>0</v>
      </c>
      <c r="I988" s="9">
        <v>8.3000000000000007</v>
      </c>
      <c r="J988" s="9">
        <v>69</v>
      </c>
      <c r="K988" s="158">
        <v>0.67986111111111103</v>
      </c>
      <c r="L988" s="9"/>
      <c r="M988" s="9"/>
      <c r="N988" s="9"/>
      <c r="O988" s="9"/>
      <c r="P988" s="278" t="str">
        <f t="shared" si="34"/>
        <v/>
      </c>
      <c r="Q988" s="276" t="str">
        <f t="shared" si="33"/>
        <v/>
      </c>
      <c r="R988" s="9"/>
      <c r="S988" s="9"/>
      <c r="U988" s="367"/>
      <c r="AS988" s="9"/>
      <c r="AT988" s="9"/>
      <c r="AU988" s="426"/>
      <c r="AW988" s="9"/>
      <c r="AX988" s="470"/>
      <c r="AY988" s="467"/>
      <c r="BG988" s="373"/>
      <c r="BH988" s="373"/>
      <c r="BI988" s="9"/>
      <c r="BJ988" s="9"/>
      <c r="CJ988"/>
      <c r="CK988"/>
    </row>
    <row r="989" spans="1:89">
      <c r="A989" s="9">
        <v>1003</v>
      </c>
      <c r="B989" s="9">
        <v>6.7566949147634165</v>
      </c>
      <c r="C989" s="9">
        <v>337</v>
      </c>
      <c r="D989" s="9">
        <v>9.6</v>
      </c>
      <c r="E989" s="9">
        <v>9.1999999999999993</v>
      </c>
      <c r="F989" s="9">
        <v>384.81</v>
      </c>
      <c r="G989" s="9">
        <v>0</v>
      </c>
      <c r="H989" s="9">
        <v>0</v>
      </c>
      <c r="I989" s="9">
        <v>8.3000000000000007</v>
      </c>
      <c r="J989" s="9">
        <v>69</v>
      </c>
      <c r="K989" s="158">
        <v>0.68055555555555602</v>
      </c>
      <c r="L989" s="9"/>
      <c r="M989" s="9"/>
      <c r="N989" s="9"/>
      <c r="O989" s="9"/>
      <c r="P989" s="278" t="str">
        <f t="shared" si="34"/>
        <v/>
      </c>
      <c r="Q989" s="276" t="str">
        <f t="shared" si="33"/>
        <v/>
      </c>
      <c r="R989" s="9"/>
      <c r="S989" s="9"/>
      <c r="U989" s="367"/>
      <c r="AS989" s="9"/>
      <c r="AT989" s="9"/>
      <c r="AU989" s="426"/>
      <c r="AW989" s="9"/>
      <c r="AX989" s="470"/>
      <c r="AY989" s="467"/>
      <c r="BG989" s="373"/>
      <c r="BH989" s="373"/>
      <c r="BI989" s="9"/>
      <c r="BJ989" s="9"/>
      <c r="CJ989"/>
      <c r="CK989"/>
    </row>
    <row r="990" spans="1:89">
      <c r="A990" s="9">
        <v>1003</v>
      </c>
      <c r="B990" s="9">
        <v>6.7167269682876611</v>
      </c>
      <c r="C990" s="9">
        <v>0</v>
      </c>
      <c r="D990" s="9">
        <v>9.1999999999999993</v>
      </c>
      <c r="E990" s="9">
        <v>8</v>
      </c>
      <c r="F990" s="9">
        <v>384.81</v>
      </c>
      <c r="G990" s="9">
        <v>0</v>
      </c>
      <c r="H990" s="9">
        <v>0</v>
      </c>
      <c r="I990" s="9">
        <v>8.1999999999999993</v>
      </c>
      <c r="J990" s="9">
        <v>69</v>
      </c>
      <c r="K990" s="158">
        <v>0.68125000000000002</v>
      </c>
      <c r="L990" s="9"/>
      <c r="M990" s="9"/>
      <c r="N990" s="9"/>
      <c r="O990" s="9"/>
      <c r="P990" s="278" t="str">
        <f t="shared" si="34"/>
        <v/>
      </c>
      <c r="Q990" s="276" t="str">
        <f t="shared" si="33"/>
        <v/>
      </c>
      <c r="R990" s="9"/>
      <c r="S990" s="9"/>
      <c r="U990" s="367"/>
      <c r="AS990" s="9"/>
      <c r="AT990" s="9"/>
      <c r="AU990" s="426"/>
      <c r="AW990" s="9"/>
      <c r="AX990" s="470"/>
      <c r="AY990" s="467"/>
      <c r="BG990" s="373"/>
      <c r="BH990" s="373"/>
      <c r="BI990" s="9"/>
      <c r="BJ990" s="9"/>
      <c r="CJ990"/>
      <c r="CK990"/>
    </row>
    <row r="991" spans="1:89">
      <c r="A991" s="9">
        <v>1003</v>
      </c>
      <c r="B991" s="9">
        <v>6.7167269682876611</v>
      </c>
      <c r="C991" s="9">
        <v>337</v>
      </c>
      <c r="D991" s="9">
        <v>9.1999999999999993</v>
      </c>
      <c r="E991" s="9">
        <v>10</v>
      </c>
      <c r="F991" s="9">
        <v>384.81</v>
      </c>
      <c r="G991" s="9">
        <v>0</v>
      </c>
      <c r="H991" s="9">
        <v>0</v>
      </c>
      <c r="I991" s="9">
        <v>8.1999999999999993</v>
      </c>
      <c r="J991" s="9">
        <v>69</v>
      </c>
      <c r="K991" s="158">
        <v>0.68194444444444402</v>
      </c>
      <c r="L991" s="9"/>
      <c r="M991" s="9"/>
      <c r="N991" s="9"/>
      <c r="O991" s="9"/>
      <c r="P991" s="278" t="str">
        <f t="shared" si="34"/>
        <v/>
      </c>
      <c r="Q991" s="276" t="str">
        <f t="shared" si="33"/>
        <v/>
      </c>
      <c r="R991" s="9"/>
      <c r="S991" s="9"/>
      <c r="U991" s="367"/>
      <c r="AS991" s="9"/>
      <c r="AT991" s="9"/>
      <c r="AU991" s="426"/>
      <c r="AW991" s="9"/>
      <c r="AX991" s="470"/>
      <c r="AY991" s="467"/>
      <c r="BG991" s="373"/>
      <c r="BH991" s="373"/>
      <c r="BI991" s="9"/>
      <c r="BJ991" s="9"/>
      <c r="CJ991"/>
      <c r="CK991"/>
    </row>
    <row r="992" spans="1:89">
      <c r="A992" s="9">
        <v>1003</v>
      </c>
      <c r="B992" s="9">
        <v>6.7987919765840239</v>
      </c>
      <c r="C992" s="9">
        <v>337</v>
      </c>
      <c r="D992" s="9">
        <v>8.8000000000000007</v>
      </c>
      <c r="E992" s="9">
        <v>9.1999999999999993</v>
      </c>
      <c r="F992" s="9">
        <v>384.81</v>
      </c>
      <c r="G992" s="9">
        <v>0</v>
      </c>
      <c r="H992" s="9">
        <v>0</v>
      </c>
      <c r="I992" s="9">
        <v>8.1999999999999993</v>
      </c>
      <c r="J992" s="9">
        <v>69</v>
      </c>
      <c r="K992" s="158">
        <v>0.68263888888888902</v>
      </c>
      <c r="L992" s="9"/>
      <c r="M992" s="9"/>
      <c r="N992" s="9"/>
      <c r="O992" s="9"/>
      <c r="P992" s="278" t="str">
        <f t="shared" si="34"/>
        <v/>
      </c>
      <c r="Q992" s="276" t="str">
        <f t="shared" si="33"/>
        <v/>
      </c>
      <c r="R992" s="9"/>
      <c r="S992" s="9"/>
      <c r="U992" s="367"/>
      <c r="AS992" s="9"/>
      <c r="AT992" s="9"/>
      <c r="AU992" s="426"/>
      <c r="AW992" s="9"/>
      <c r="AX992" s="470"/>
      <c r="AY992" s="467"/>
      <c r="BG992" s="373"/>
      <c r="BH992" s="373"/>
      <c r="BI992" s="9"/>
      <c r="BJ992" s="9"/>
      <c r="CJ992"/>
      <c r="CK992"/>
    </row>
    <row r="993" spans="1:89">
      <c r="A993" s="9">
        <v>1003</v>
      </c>
      <c r="B993" s="9">
        <v>7.2634447629854311</v>
      </c>
      <c r="C993" s="9">
        <v>337</v>
      </c>
      <c r="D993" s="9">
        <v>6.8</v>
      </c>
      <c r="E993" s="9">
        <v>7.2</v>
      </c>
      <c r="F993" s="9">
        <v>384.81</v>
      </c>
      <c r="G993" s="9">
        <v>0</v>
      </c>
      <c r="H993" s="9">
        <v>0</v>
      </c>
      <c r="I993" s="9">
        <v>8.1999999999999993</v>
      </c>
      <c r="J993" s="9">
        <v>69</v>
      </c>
      <c r="K993" s="158">
        <v>0.68333333333333302</v>
      </c>
      <c r="L993" s="9"/>
      <c r="M993" s="9"/>
      <c r="N993" s="9"/>
      <c r="O993" s="9"/>
      <c r="P993" s="278" t="str">
        <f t="shared" si="34"/>
        <v/>
      </c>
      <c r="Q993" s="276" t="str">
        <f t="shared" si="33"/>
        <v/>
      </c>
      <c r="R993" s="9"/>
      <c r="S993" s="9"/>
      <c r="U993" s="367"/>
      <c r="AS993" s="9"/>
      <c r="AT993" s="9"/>
      <c r="AU993" s="426"/>
      <c r="AW993" s="9"/>
      <c r="AX993" s="470"/>
      <c r="AY993" s="467"/>
      <c r="BG993" s="373"/>
      <c r="BH993" s="373"/>
      <c r="BI993" s="9"/>
      <c r="BJ993" s="9"/>
      <c r="CJ993"/>
      <c r="CK993"/>
    </row>
    <row r="994" spans="1:89">
      <c r="A994" s="9">
        <v>1003</v>
      </c>
      <c r="B994" s="9">
        <v>6.9727945960009645</v>
      </c>
      <c r="C994" s="9">
        <v>337</v>
      </c>
      <c r="D994" s="9">
        <v>8</v>
      </c>
      <c r="E994" s="9">
        <v>8</v>
      </c>
      <c r="F994" s="9">
        <v>384.81</v>
      </c>
      <c r="G994" s="9">
        <v>0</v>
      </c>
      <c r="H994" s="9">
        <v>0</v>
      </c>
      <c r="I994" s="9">
        <v>8.1999999999999993</v>
      </c>
      <c r="J994" s="9">
        <v>69</v>
      </c>
      <c r="K994" s="158">
        <v>0.68402777777777801</v>
      </c>
      <c r="L994" s="9"/>
      <c r="M994" s="9"/>
      <c r="N994" s="9"/>
      <c r="O994" s="9"/>
      <c r="P994" s="278" t="str">
        <f t="shared" si="34"/>
        <v/>
      </c>
      <c r="Q994" s="276" t="str">
        <f t="shared" si="33"/>
        <v/>
      </c>
      <c r="R994" s="9"/>
      <c r="S994" s="9"/>
      <c r="U994" s="367"/>
      <c r="AS994" s="9"/>
      <c r="AT994" s="9"/>
      <c r="AU994" s="426"/>
      <c r="AW994" s="9"/>
      <c r="AX994" s="470"/>
      <c r="AY994" s="467"/>
      <c r="BG994" s="373"/>
      <c r="BH994" s="373"/>
      <c r="BI994" s="9"/>
      <c r="BJ994" s="9"/>
      <c r="CJ994"/>
      <c r="CK994"/>
    </row>
    <row r="995" spans="1:89">
      <c r="A995" s="9">
        <v>1003</v>
      </c>
      <c r="B995" s="9">
        <v>6.6804905985150675</v>
      </c>
      <c r="C995" s="9">
        <v>292</v>
      </c>
      <c r="D995" s="9">
        <v>8.8000000000000007</v>
      </c>
      <c r="E995" s="9">
        <v>8.4</v>
      </c>
      <c r="F995" s="9">
        <v>384.81</v>
      </c>
      <c r="G995" s="9">
        <v>0</v>
      </c>
      <c r="H995" s="9">
        <v>0</v>
      </c>
      <c r="I995" s="9">
        <v>8.1</v>
      </c>
      <c r="J995" s="9">
        <v>69</v>
      </c>
      <c r="K995" s="158">
        <v>0.68472222222222201</v>
      </c>
      <c r="L995" s="9"/>
      <c r="M995" s="9"/>
      <c r="N995" s="9"/>
      <c r="O995" s="9"/>
      <c r="P995" s="278" t="str">
        <f t="shared" si="34"/>
        <v/>
      </c>
      <c r="Q995" s="276" t="str">
        <f t="shared" si="33"/>
        <v/>
      </c>
      <c r="R995" s="9"/>
      <c r="S995" s="9"/>
      <c r="U995" s="367"/>
      <c r="AS995" s="9"/>
      <c r="AT995" s="9"/>
      <c r="AU995" s="426"/>
      <c r="AW995" s="9"/>
      <c r="AX995" s="470"/>
      <c r="AY995" s="467"/>
      <c r="BG995" s="373"/>
      <c r="BH995" s="373"/>
      <c r="BI995" s="9"/>
      <c r="BJ995" s="9"/>
      <c r="CJ995"/>
      <c r="CK995"/>
    </row>
    <row r="996" spans="1:89">
      <c r="A996" s="9">
        <v>1003</v>
      </c>
      <c r="B996" s="9">
        <v>7.0455555493093964</v>
      </c>
      <c r="C996" s="9">
        <v>337</v>
      </c>
      <c r="D996" s="9">
        <v>7.2</v>
      </c>
      <c r="E996" s="9">
        <v>6</v>
      </c>
      <c r="F996" s="9">
        <v>384.81</v>
      </c>
      <c r="G996" s="9">
        <v>0</v>
      </c>
      <c r="H996" s="9">
        <v>0</v>
      </c>
      <c r="I996" s="9">
        <v>8.1</v>
      </c>
      <c r="J996" s="9">
        <v>69</v>
      </c>
      <c r="K996" s="158">
        <v>0.68541666666666701</v>
      </c>
      <c r="L996" s="9"/>
      <c r="M996" s="9"/>
      <c r="N996" s="9"/>
      <c r="O996" s="9"/>
      <c r="P996" s="278" t="str">
        <f t="shared" si="34"/>
        <v/>
      </c>
      <c r="Q996" s="276" t="str">
        <f t="shared" si="33"/>
        <v/>
      </c>
      <c r="R996" s="9"/>
      <c r="S996" s="9"/>
      <c r="U996" s="367"/>
      <c r="AS996" s="9"/>
      <c r="AT996" s="9"/>
      <c r="AU996" s="426"/>
      <c r="AW996" s="9"/>
      <c r="AX996" s="470"/>
      <c r="AY996" s="467"/>
      <c r="BG996" s="373"/>
      <c r="BH996" s="373"/>
      <c r="BI996" s="9"/>
      <c r="BJ996" s="9"/>
      <c r="CJ996"/>
      <c r="CK996"/>
    </row>
    <row r="997" spans="1:89">
      <c r="A997" s="9">
        <v>1003</v>
      </c>
      <c r="B997" s="9">
        <v>7.3672284198677929</v>
      </c>
      <c r="C997" s="9">
        <v>337</v>
      </c>
      <c r="D997" s="9">
        <v>6</v>
      </c>
      <c r="E997" s="9">
        <v>5.6</v>
      </c>
      <c r="F997" s="9">
        <v>384.81</v>
      </c>
      <c r="G997" s="9">
        <v>0</v>
      </c>
      <c r="H997" s="9">
        <v>0</v>
      </c>
      <c r="I997" s="9">
        <v>8.1</v>
      </c>
      <c r="J997" s="9">
        <v>69</v>
      </c>
      <c r="K997" s="158">
        <v>0.68611111111111101</v>
      </c>
      <c r="L997" s="9"/>
      <c r="M997" s="9"/>
      <c r="N997" s="9"/>
      <c r="O997" s="9"/>
      <c r="P997" s="278" t="str">
        <f t="shared" si="34"/>
        <v/>
      </c>
      <c r="Q997" s="276" t="str">
        <f t="shared" si="33"/>
        <v/>
      </c>
      <c r="R997" s="9"/>
      <c r="S997" s="9"/>
      <c r="U997" s="367"/>
      <c r="AS997" s="9"/>
      <c r="AT997" s="9"/>
      <c r="AU997" s="426"/>
      <c r="AW997" s="9"/>
      <c r="AX997" s="470"/>
      <c r="AY997" s="467"/>
      <c r="BG997" s="373"/>
      <c r="BH997" s="373"/>
      <c r="BI997" s="9"/>
      <c r="BJ997" s="9"/>
      <c r="CJ997"/>
      <c r="CK997"/>
    </row>
    <row r="998" spans="1:89">
      <c r="A998" s="9">
        <v>1003</v>
      </c>
      <c r="B998" s="9">
        <v>7.1474126500674</v>
      </c>
      <c r="C998" s="9">
        <v>0</v>
      </c>
      <c r="D998" s="9">
        <v>6.8</v>
      </c>
      <c r="E998" s="9">
        <v>5.2</v>
      </c>
      <c r="F998" s="9">
        <v>384.81</v>
      </c>
      <c r="G998" s="9">
        <v>0</v>
      </c>
      <c r="H998" s="9">
        <v>0</v>
      </c>
      <c r="I998" s="9">
        <v>8.1</v>
      </c>
      <c r="J998" s="9">
        <v>69</v>
      </c>
      <c r="K998" s="158">
        <v>0.686805555555556</v>
      </c>
      <c r="L998" s="9"/>
      <c r="M998" s="9"/>
      <c r="N998" s="9"/>
      <c r="O998" s="9"/>
      <c r="P998" s="278" t="str">
        <f t="shared" si="34"/>
        <v/>
      </c>
      <c r="Q998" s="276" t="str">
        <f t="shared" si="33"/>
        <v/>
      </c>
      <c r="R998" s="9"/>
      <c r="S998" s="9"/>
      <c r="U998" s="367"/>
      <c r="AS998" s="9"/>
      <c r="AT998" s="9"/>
      <c r="AU998" s="426"/>
      <c r="AW998" s="9"/>
      <c r="AX998" s="470"/>
      <c r="AY998" s="467"/>
      <c r="BG998" s="373"/>
      <c r="BH998" s="373"/>
      <c r="BI998" s="9"/>
      <c r="BJ998" s="9"/>
      <c r="CJ998"/>
      <c r="CK998"/>
    </row>
    <row r="999" spans="1:89">
      <c r="A999" s="9">
        <v>1003</v>
      </c>
      <c r="B999" s="9">
        <v>7.4994438355419177</v>
      </c>
      <c r="C999" s="9">
        <v>0</v>
      </c>
      <c r="D999" s="9">
        <v>5.2</v>
      </c>
      <c r="E999" s="9">
        <v>5.2</v>
      </c>
      <c r="F999" s="9">
        <v>384.81</v>
      </c>
      <c r="G999" s="9">
        <v>0</v>
      </c>
      <c r="H999" s="9">
        <v>0</v>
      </c>
      <c r="I999" s="9">
        <v>8</v>
      </c>
      <c r="J999" s="9">
        <v>69</v>
      </c>
      <c r="K999" s="158">
        <v>0.6875</v>
      </c>
      <c r="L999" s="9"/>
      <c r="M999" s="9"/>
      <c r="N999" s="9"/>
      <c r="O999" s="9"/>
      <c r="P999" s="278" t="str">
        <f t="shared" si="34"/>
        <v/>
      </c>
      <c r="Q999" s="276" t="str">
        <f t="shared" si="33"/>
        <v/>
      </c>
      <c r="R999" s="9"/>
      <c r="S999" s="9"/>
      <c r="U999" s="367"/>
      <c r="AS999" s="9"/>
      <c r="AT999" s="9"/>
      <c r="AU999" s="426"/>
      <c r="AW999" s="9"/>
      <c r="AX999" s="470"/>
      <c r="AY999" s="467"/>
      <c r="BG999" s="373"/>
      <c r="BH999" s="373"/>
      <c r="BI999" s="9"/>
      <c r="BJ999" s="9"/>
      <c r="CJ999"/>
      <c r="CK999"/>
    </row>
    <row r="1000" spans="1:89">
      <c r="A1000" s="9">
        <v>1003</v>
      </c>
      <c r="B1000" s="9">
        <v>7.1389214584140355</v>
      </c>
      <c r="C1000" s="9">
        <v>337</v>
      </c>
      <c r="D1000" s="9">
        <v>6.4</v>
      </c>
      <c r="E1000" s="9">
        <v>5.2</v>
      </c>
      <c r="F1000" s="9">
        <v>384.81</v>
      </c>
      <c r="G1000" s="9">
        <v>0</v>
      </c>
      <c r="H1000" s="9">
        <v>0</v>
      </c>
      <c r="I1000" s="9">
        <v>8</v>
      </c>
      <c r="J1000" s="9">
        <v>69</v>
      </c>
      <c r="K1000" s="158">
        <v>0.688194444444444</v>
      </c>
      <c r="L1000" s="9"/>
      <c r="M1000" s="9"/>
      <c r="N1000" s="9"/>
      <c r="O1000" s="9"/>
      <c r="P1000" s="278" t="str">
        <f t="shared" si="34"/>
        <v/>
      </c>
      <c r="Q1000" s="276" t="str">
        <f t="shared" si="33"/>
        <v/>
      </c>
      <c r="R1000" s="9"/>
      <c r="S1000" s="9"/>
      <c r="U1000" s="367"/>
      <c r="AS1000" s="9"/>
      <c r="AT1000" s="9"/>
      <c r="AU1000" s="426"/>
      <c r="AW1000" s="9"/>
      <c r="AX1000" s="470"/>
      <c r="AY1000" s="467"/>
      <c r="BG1000" s="373"/>
      <c r="BH1000" s="373"/>
      <c r="BI1000" s="9"/>
      <c r="BJ1000" s="9"/>
      <c r="CJ1000"/>
      <c r="CK1000"/>
    </row>
    <row r="1001" spans="1:89">
      <c r="A1001" s="9">
        <v>1003</v>
      </c>
      <c r="B1001" s="9">
        <v>7.0313805371493689</v>
      </c>
      <c r="C1001" s="9">
        <v>337</v>
      </c>
      <c r="D1001" s="9">
        <v>6.8</v>
      </c>
      <c r="E1001" s="9">
        <v>6</v>
      </c>
      <c r="F1001" s="9">
        <v>384.81</v>
      </c>
      <c r="G1001" s="9">
        <v>0</v>
      </c>
      <c r="H1001" s="9">
        <v>0</v>
      </c>
      <c r="I1001" s="9">
        <v>8</v>
      </c>
      <c r="J1001" s="9">
        <v>69</v>
      </c>
      <c r="K1001" s="158">
        <v>0.68888888888888899</v>
      </c>
      <c r="L1001" s="9"/>
      <c r="M1001" s="9"/>
      <c r="N1001" s="9"/>
      <c r="O1001" s="9"/>
      <c r="P1001" s="278" t="str">
        <f t="shared" si="34"/>
        <v/>
      </c>
      <c r="Q1001" s="276" t="str">
        <f t="shared" si="33"/>
        <v/>
      </c>
      <c r="R1001" s="9"/>
      <c r="S1001" s="9"/>
      <c r="U1001" s="367"/>
      <c r="AS1001" s="9"/>
      <c r="AT1001" s="9"/>
      <c r="AU1001" s="426"/>
      <c r="AW1001" s="9"/>
      <c r="AX1001" s="470"/>
      <c r="AY1001" s="467"/>
      <c r="BG1001" s="373"/>
      <c r="BH1001" s="373"/>
      <c r="BI1001" s="9"/>
      <c r="BJ1001" s="9"/>
      <c r="CJ1001"/>
      <c r="CK1001"/>
    </row>
    <row r="1002" spans="1:89">
      <c r="A1002" s="9">
        <v>1003</v>
      </c>
      <c r="B1002" s="9">
        <v>7.0313805371493689</v>
      </c>
      <c r="C1002" s="9">
        <v>337</v>
      </c>
      <c r="D1002" s="9">
        <v>6.8</v>
      </c>
      <c r="E1002" s="9">
        <v>6.4</v>
      </c>
      <c r="F1002" s="9">
        <v>384.81</v>
      </c>
      <c r="G1002" s="9">
        <v>0</v>
      </c>
      <c r="H1002" s="9">
        <v>0</v>
      </c>
      <c r="I1002" s="9">
        <v>8</v>
      </c>
      <c r="J1002" s="9">
        <v>69</v>
      </c>
      <c r="K1002" s="158">
        <v>0.68958333333333299</v>
      </c>
      <c r="L1002" s="9"/>
      <c r="M1002" s="9"/>
      <c r="N1002" s="9"/>
      <c r="O1002" s="9"/>
      <c r="P1002" s="278" t="str">
        <f t="shared" si="34"/>
        <v/>
      </c>
      <c r="Q1002" s="276" t="str">
        <f t="shared" si="33"/>
        <v/>
      </c>
      <c r="R1002" s="9"/>
      <c r="S1002" s="9"/>
      <c r="U1002" s="367"/>
      <c r="AS1002" s="9"/>
      <c r="AT1002" s="9"/>
      <c r="AU1002" s="426"/>
      <c r="AW1002" s="9"/>
      <c r="AX1002" s="470"/>
      <c r="AY1002" s="467"/>
      <c r="BG1002" s="373"/>
      <c r="BH1002" s="373"/>
      <c r="BI1002" s="9"/>
      <c r="BJ1002" s="9"/>
      <c r="CJ1002"/>
      <c r="CK1002"/>
    </row>
    <row r="1003" spans="1:89">
      <c r="A1003" s="9">
        <v>1003</v>
      </c>
      <c r="B1003" s="9">
        <v>7.1389214584140355</v>
      </c>
      <c r="C1003" s="9">
        <v>337</v>
      </c>
      <c r="D1003" s="9">
        <v>6.4</v>
      </c>
      <c r="E1003" s="9">
        <v>6.4</v>
      </c>
      <c r="F1003" s="9">
        <v>384.81</v>
      </c>
      <c r="G1003" s="9">
        <v>0</v>
      </c>
      <c r="H1003" s="9">
        <v>0</v>
      </c>
      <c r="I1003" s="9">
        <v>8</v>
      </c>
      <c r="J1003" s="9">
        <v>69</v>
      </c>
      <c r="K1003" s="158">
        <v>0.69027777777777799</v>
      </c>
      <c r="L1003" s="9"/>
      <c r="M1003" s="9"/>
      <c r="N1003" s="9"/>
      <c r="O1003" s="9"/>
      <c r="P1003" s="278" t="str">
        <f t="shared" si="34"/>
        <v/>
      </c>
      <c r="Q1003" s="276" t="str">
        <f t="shared" si="33"/>
        <v/>
      </c>
      <c r="R1003" s="9"/>
      <c r="S1003" s="9"/>
      <c r="U1003" s="367"/>
      <c r="AS1003" s="9"/>
      <c r="AT1003" s="9"/>
      <c r="AU1003" s="426"/>
      <c r="AW1003" s="9"/>
      <c r="AX1003" s="470"/>
      <c r="AY1003" s="467"/>
      <c r="BG1003" s="373"/>
      <c r="BH1003" s="373"/>
      <c r="BI1003" s="9"/>
      <c r="BJ1003" s="9"/>
      <c r="CJ1003"/>
      <c r="CK1003"/>
    </row>
    <row r="1004" spans="1:89">
      <c r="A1004" s="9">
        <v>1003</v>
      </c>
      <c r="B1004" s="9">
        <v>7.0234094720546949</v>
      </c>
      <c r="C1004" s="9">
        <v>0</v>
      </c>
      <c r="D1004" s="9">
        <v>6.4</v>
      </c>
      <c r="E1004" s="9">
        <v>6</v>
      </c>
      <c r="F1004" s="9">
        <v>384.81</v>
      </c>
      <c r="G1004" s="9">
        <v>0</v>
      </c>
      <c r="H1004" s="9">
        <v>0</v>
      </c>
      <c r="I1004" s="9">
        <v>7.9</v>
      </c>
      <c r="J1004" s="9">
        <v>69</v>
      </c>
      <c r="K1004" s="158">
        <v>0.69097222222222199</v>
      </c>
      <c r="L1004" s="9"/>
      <c r="M1004" s="9"/>
      <c r="N1004" s="9"/>
      <c r="O1004" s="9"/>
      <c r="P1004" s="278" t="str">
        <f t="shared" si="34"/>
        <v/>
      </c>
      <c r="Q1004" s="276" t="str">
        <f t="shared" si="33"/>
        <v/>
      </c>
      <c r="R1004" s="9"/>
      <c r="S1004" s="9"/>
      <c r="U1004" s="367"/>
      <c r="AS1004" s="9"/>
      <c r="AT1004" s="9"/>
      <c r="AU1004" s="426"/>
      <c r="AW1004" s="9"/>
      <c r="AX1004" s="470"/>
      <c r="AY1004" s="467"/>
      <c r="BG1004" s="373"/>
      <c r="BH1004" s="373"/>
      <c r="BI1004" s="9"/>
      <c r="BJ1004" s="9"/>
      <c r="CJ1004"/>
      <c r="CK1004"/>
    </row>
    <row r="1005" spans="1:89">
      <c r="A1005" s="9">
        <v>1003</v>
      </c>
      <c r="B1005" s="9">
        <v>6.8125012619915264</v>
      </c>
      <c r="C1005" s="9">
        <v>337</v>
      </c>
      <c r="D1005" s="9">
        <v>7.2</v>
      </c>
      <c r="E1005" s="9">
        <v>6.8</v>
      </c>
      <c r="F1005" s="9">
        <v>384.81</v>
      </c>
      <c r="G1005" s="9">
        <v>0</v>
      </c>
      <c r="H1005" s="9">
        <v>0</v>
      </c>
      <c r="I1005" s="9">
        <v>7.9</v>
      </c>
      <c r="J1005" s="9">
        <v>69</v>
      </c>
      <c r="K1005" s="158">
        <v>0.69166666666666698</v>
      </c>
      <c r="L1005" s="9"/>
      <c r="M1005" s="9"/>
      <c r="N1005" s="9"/>
      <c r="O1005" s="9"/>
      <c r="P1005" s="278" t="str">
        <f t="shared" si="34"/>
        <v/>
      </c>
      <c r="Q1005" s="276" t="str">
        <f t="shared" si="33"/>
        <v/>
      </c>
      <c r="R1005" s="9"/>
      <c r="S1005" s="9"/>
      <c r="U1005" s="367"/>
      <c r="AS1005" s="9"/>
      <c r="AT1005" s="9"/>
      <c r="AU1005" s="426"/>
      <c r="AW1005" s="9"/>
      <c r="AX1005" s="470"/>
      <c r="AY1005" s="467"/>
      <c r="BG1005" s="373"/>
      <c r="BH1005" s="373"/>
      <c r="BI1005" s="9"/>
      <c r="BJ1005" s="9"/>
      <c r="CJ1005"/>
      <c r="CK1005"/>
    </row>
    <row r="1006" spans="1:89">
      <c r="A1006" s="9">
        <v>1003</v>
      </c>
      <c r="B1006" s="9">
        <v>6.2419183039904738</v>
      </c>
      <c r="C1006" s="9">
        <v>337</v>
      </c>
      <c r="D1006" s="9">
        <v>9.1999999999999993</v>
      </c>
      <c r="E1006" s="9">
        <v>7.6</v>
      </c>
      <c r="F1006" s="9">
        <v>384.81</v>
      </c>
      <c r="G1006" s="9">
        <v>0</v>
      </c>
      <c r="H1006" s="9">
        <v>0</v>
      </c>
      <c r="I1006" s="9">
        <v>7.8</v>
      </c>
      <c r="J1006" s="9">
        <v>69</v>
      </c>
      <c r="K1006" s="158">
        <v>0.69236111111111098</v>
      </c>
      <c r="L1006" s="9"/>
      <c r="M1006" s="9"/>
      <c r="N1006" s="9"/>
      <c r="O1006" s="9"/>
      <c r="P1006" s="278" t="str">
        <f t="shared" si="34"/>
        <v/>
      </c>
      <c r="Q1006" s="276" t="str">
        <f t="shared" si="33"/>
        <v/>
      </c>
      <c r="R1006" s="9"/>
      <c r="S1006" s="9"/>
      <c r="U1006" s="367"/>
      <c r="AS1006" s="9"/>
      <c r="AT1006" s="9"/>
      <c r="AU1006" s="426"/>
      <c r="AW1006" s="9"/>
      <c r="AX1006" s="470"/>
      <c r="AY1006" s="467"/>
      <c r="BG1006" s="373"/>
      <c r="BH1006" s="373"/>
      <c r="BI1006" s="9"/>
      <c r="BJ1006" s="9"/>
      <c r="CJ1006"/>
      <c r="CK1006"/>
    </row>
    <row r="1007" spans="1:89">
      <c r="A1007" s="9">
        <v>1003</v>
      </c>
      <c r="B1007" s="9">
        <v>6.5973471304177647</v>
      </c>
      <c r="C1007" s="9">
        <v>337</v>
      </c>
      <c r="D1007" s="9">
        <v>7.6</v>
      </c>
      <c r="E1007" s="9">
        <v>8</v>
      </c>
      <c r="F1007" s="9">
        <v>384.81</v>
      </c>
      <c r="G1007" s="9">
        <v>0</v>
      </c>
      <c r="H1007" s="9">
        <v>0</v>
      </c>
      <c r="I1007" s="9">
        <v>7.8</v>
      </c>
      <c r="J1007" s="9">
        <v>69</v>
      </c>
      <c r="K1007" s="158">
        <v>0.69305555555555598</v>
      </c>
      <c r="L1007" s="9"/>
      <c r="M1007" s="9"/>
      <c r="N1007" s="9"/>
      <c r="O1007" s="9"/>
      <c r="P1007" s="278" t="str">
        <f t="shared" si="34"/>
        <v/>
      </c>
      <c r="Q1007" s="276" t="str">
        <f t="shared" si="33"/>
        <v/>
      </c>
      <c r="R1007" s="9"/>
      <c r="S1007" s="9"/>
      <c r="U1007" s="367"/>
      <c r="AS1007" s="9"/>
      <c r="AT1007" s="9"/>
      <c r="AU1007" s="426"/>
      <c r="AW1007" s="9"/>
      <c r="AX1007" s="470"/>
      <c r="AY1007" s="467"/>
      <c r="BG1007" s="373"/>
      <c r="BH1007" s="373"/>
      <c r="BI1007" s="9"/>
      <c r="BJ1007" s="9"/>
      <c r="CJ1007"/>
      <c r="CK1007"/>
    </row>
    <row r="1008" spans="1:89">
      <c r="A1008" s="9">
        <v>1003</v>
      </c>
      <c r="B1008" s="9">
        <v>7.4090310742013266</v>
      </c>
      <c r="C1008" s="9">
        <v>337</v>
      </c>
      <c r="D1008" s="9">
        <v>4.8</v>
      </c>
      <c r="E1008" s="9">
        <v>5.2</v>
      </c>
      <c r="F1008" s="9">
        <v>384.81</v>
      </c>
      <c r="G1008" s="9">
        <v>0</v>
      </c>
      <c r="H1008" s="9">
        <v>0</v>
      </c>
      <c r="I1008" s="9">
        <v>7.8</v>
      </c>
      <c r="J1008" s="9">
        <v>70</v>
      </c>
      <c r="K1008" s="158">
        <v>0.69374999999999998</v>
      </c>
      <c r="L1008" s="9"/>
      <c r="M1008" s="9"/>
      <c r="N1008" s="9"/>
      <c r="O1008" s="9"/>
      <c r="P1008" s="278" t="str">
        <f t="shared" si="34"/>
        <v/>
      </c>
      <c r="Q1008" s="276" t="str">
        <f t="shared" si="33"/>
        <v/>
      </c>
      <c r="R1008" s="9"/>
      <c r="S1008" s="9"/>
      <c r="U1008" s="367"/>
      <c r="AS1008" s="9"/>
      <c r="AT1008" s="9"/>
      <c r="AU1008" s="426"/>
      <c r="AW1008" s="9"/>
      <c r="AX1008" s="470"/>
      <c r="AY1008" s="467"/>
      <c r="BG1008" s="373"/>
      <c r="BH1008" s="373"/>
      <c r="BI1008" s="9"/>
      <c r="BJ1008" s="9"/>
      <c r="CJ1008"/>
      <c r="CK1008"/>
    </row>
    <row r="1009" spans="1:89">
      <c r="A1009" s="9">
        <v>1003</v>
      </c>
      <c r="B1009" s="9">
        <v>7.1581389251049448</v>
      </c>
      <c r="C1009" s="9">
        <v>337</v>
      </c>
      <c r="D1009" s="9">
        <v>5.2</v>
      </c>
      <c r="E1009" s="9">
        <v>4</v>
      </c>
      <c r="F1009" s="9">
        <v>384.81</v>
      </c>
      <c r="G1009" s="9">
        <v>0</v>
      </c>
      <c r="H1009" s="9">
        <v>0</v>
      </c>
      <c r="I1009" s="9">
        <v>7.7</v>
      </c>
      <c r="J1009" s="9">
        <v>70</v>
      </c>
      <c r="K1009" s="158">
        <v>0.69444444444444398</v>
      </c>
      <c r="L1009" s="9"/>
      <c r="M1009" s="9"/>
      <c r="N1009" s="9"/>
      <c r="O1009" s="9"/>
      <c r="P1009" s="278" t="str">
        <f t="shared" si="34"/>
        <v/>
      </c>
      <c r="Q1009" s="276" t="str">
        <f t="shared" si="33"/>
        <v/>
      </c>
      <c r="R1009" s="9"/>
      <c r="S1009" s="9"/>
      <c r="U1009" s="367"/>
      <c r="AS1009" s="9"/>
      <c r="AT1009" s="9"/>
      <c r="AU1009" s="426"/>
      <c r="AW1009" s="9"/>
      <c r="AX1009" s="470"/>
      <c r="AY1009" s="467"/>
      <c r="BG1009" s="373"/>
      <c r="BH1009" s="373"/>
      <c r="BI1009" s="9"/>
      <c r="BJ1009" s="9"/>
      <c r="CJ1009"/>
      <c r="CK1009"/>
    </row>
    <row r="1010" spans="1:89">
      <c r="A1010" s="9">
        <v>1003</v>
      </c>
      <c r="B1010" s="9">
        <v>6.9073732319181502</v>
      </c>
      <c r="C1010" s="9">
        <v>337</v>
      </c>
      <c r="D1010" s="9">
        <v>6</v>
      </c>
      <c r="E1010" s="9">
        <v>5.2</v>
      </c>
      <c r="F1010" s="9">
        <v>384.81</v>
      </c>
      <c r="G1010" s="9">
        <v>0</v>
      </c>
      <c r="H1010" s="9">
        <v>0</v>
      </c>
      <c r="I1010" s="9">
        <v>7.7</v>
      </c>
      <c r="J1010" s="9">
        <v>70</v>
      </c>
      <c r="K1010" s="158">
        <v>0.69513888888888897</v>
      </c>
      <c r="L1010" s="9"/>
      <c r="M1010" s="9"/>
      <c r="N1010" s="9"/>
      <c r="O1010" s="9"/>
      <c r="P1010" s="278" t="str">
        <f t="shared" si="34"/>
        <v/>
      </c>
      <c r="Q1010" s="276" t="str">
        <f t="shared" si="33"/>
        <v/>
      </c>
      <c r="R1010" s="9"/>
      <c r="S1010" s="9"/>
      <c r="U1010" s="367"/>
      <c r="AS1010" s="9"/>
      <c r="AT1010" s="9"/>
      <c r="AU1010" s="426"/>
      <c r="AW1010" s="9"/>
      <c r="AX1010" s="470"/>
      <c r="AY1010" s="467"/>
      <c r="BG1010" s="373"/>
      <c r="BH1010" s="373"/>
      <c r="BI1010" s="9"/>
      <c r="BJ1010" s="9"/>
      <c r="CJ1010"/>
      <c r="CK1010"/>
    </row>
    <row r="1011" spans="1:89">
      <c r="A1011" s="9">
        <v>1003</v>
      </c>
      <c r="B1011" s="9">
        <v>6.3855366641469988</v>
      </c>
      <c r="C1011" s="9">
        <v>337</v>
      </c>
      <c r="D1011" s="9">
        <v>8</v>
      </c>
      <c r="E1011" s="9">
        <v>6.4</v>
      </c>
      <c r="F1011" s="9">
        <v>384.81</v>
      </c>
      <c r="G1011" s="9">
        <v>0</v>
      </c>
      <c r="H1011" s="9">
        <v>0</v>
      </c>
      <c r="I1011" s="9">
        <v>7.7</v>
      </c>
      <c r="J1011" s="9">
        <v>70</v>
      </c>
      <c r="K1011" s="158">
        <v>0.69583333333333297</v>
      </c>
      <c r="L1011" s="9"/>
      <c r="M1011" s="9"/>
      <c r="N1011" s="9"/>
      <c r="O1011" s="9"/>
      <c r="P1011" s="278" t="str">
        <f t="shared" si="34"/>
        <v/>
      </c>
      <c r="Q1011" s="276" t="str">
        <f t="shared" si="33"/>
        <v/>
      </c>
      <c r="R1011" s="9"/>
      <c r="S1011" s="9"/>
      <c r="U1011" s="367"/>
      <c r="AS1011" s="9"/>
      <c r="AT1011" s="9"/>
      <c r="AU1011" s="426"/>
      <c r="AW1011" s="9"/>
      <c r="AX1011" s="470"/>
      <c r="AY1011" s="467"/>
      <c r="BG1011" s="373"/>
      <c r="BH1011" s="373"/>
      <c r="BI1011" s="9"/>
      <c r="BJ1011" s="9"/>
      <c r="CJ1011"/>
      <c r="CK1011"/>
    </row>
    <row r="1012" spans="1:89">
      <c r="A1012" s="9">
        <v>1003</v>
      </c>
      <c r="B1012" s="9">
        <v>6.3855366641469988</v>
      </c>
      <c r="C1012" s="9">
        <v>337</v>
      </c>
      <c r="D1012" s="9">
        <v>8</v>
      </c>
      <c r="E1012" s="9">
        <v>6.8</v>
      </c>
      <c r="F1012" s="9">
        <v>384.81</v>
      </c>
      <c r="G1012" s="9">
        <v>0</v>
      </c>
      <c r="H1012" s="9">
        <v>0</v>
      </c>
      <c r="I1012" s="9">
        <v>7.7</v>
      </c>
      <c r="J1012" s="9">
        <v>70</v>
      </c>
      <c r="K1012" s="158">
        <v>0.69652777777777797</v>
      </c>
      <c r="L1012" s="9"/>
      <c r="M1012" s="9"/>
      <c r="N1012" s="9"/>
      <c r="O1012" s="9"/>
      <c r="P1012" s="278" t="str">
        <f t="shared" si="34"/>
        <v/>
      </c>
      <c r="Q1012" s="276" t="str">
        <f t="shared" si="33"/>
        <v/>
      </c>
      <c r="R1012" s="9"/>
      <c r="S1012" s="9"/>
      <c r="U1012" s="367"/>
      <c r="AS1012" s="9"/>
      <c r="AT1012" s="9"/>
      <c r="AU1012" s="426"/>
      <c r="AW1012" s="9"/>
      <c r="AX1012" s="470"/>
      <c r="AY1012" s="467"/>
      <c r="BG1012" s="373"/>
      <c r="BH1012" s="373"/>
      <c r="BI1012" s="9"/>
      <c r="BJ1012" s="9"/>
      <c r="CJ1012"/>
      <c r="CK1012"/>
    </row>
    <row r="1013" spans="1:89">
      <c r="A1013" s="9">
        <v>1003</v>
      </c>
      <c r="B1013" s="9">
        <v>6.4629198310147142</v>
      </c>
      <c r="C1013" s="9">
        <v>315</v>
      </c>
      <c r="D1013" s="9">
        <v>7.2</v>
      </c>
      <c r="E1013" s="9">
        <v>7.2</v>
      </c>
      <c r="F1013" s="9">
        <v>384.81</v>
      </c>
      <c r="G1013" s="9">
        <v>0</v>
      </c>
      <c r="H1013" s="9">
        <v>0</v>
      </c>
      <c r="I1013" s="9">
        <v>7.6</v>
      </c>
      <c r="J1013" s="9">
        <v>70</v>
      </c>
      <c r="K1013" s="158">
        <v>0.69722222222222197</v>
      </c>
      <c r="L1013" s="9"/>
      <c r="M1013" s="9"/>
      <c r="N1013" s="9"/>
      <c r="O1013" s="9"/>
      <c r="P1013" s="278" t="str">
        <f t="shared" si="34"/>
        <v/>
      </c>
      <c r="Q1013" s="276" t="str">
        <f t="shared" si="33"/>
        <v/>
      </c>
      <c r="R1013" s="9"/>
      <c r="S1013" s="9"/>
      <c r="U1013" s="367"/>
      <c r="AS1013" s="9"/>
      <c r="AT1013" s="9"/>
      <c r="AU1013" s="426"/>
      <c r="AW1013" s="9"/>
      <c r="AX1013" s="470"/>
      <c r="AY1013" s="467"/>
      <c r="BG1013" s="373"/>
      <c r="BH1013" s="373"/>
      <c r="BI1013" s="9"/>
      <c r="BJ1013" s="9"/>
      <c r="CJ1013"/>
      <c r="CK1013"/>
    </row>
    <row r="1014" spans="1:89">
      <c r="A1014" s="9">
        <v>1003</v>
      </c>
      <c r="B1014" s="9">
        <v>6.5672520854772376</v>
      </c>
      <c r="C1014" s="9">
        <v>315</v>
      </c>
      <c r="D1014" s="9">
        <v>6.8</v>
      </c>
      <c r="E1014" s="9">
        <v>6.8</v>
      </c>
      <c r="F1014" s="9">
        <v>384.81</v>
      </c>
      <c r="G1014" s="9">
        <v>0</v>
      </c>
      <c r="H1014" s="9">
        <v>0</v>
      </c>
      <c r="I1014" s="9">
        <v>7.6</v>
      </c>
      <c r="J1014" s="9">
        <v>70</v>
      </c>
      <c r="K1014" s="158">
        <v>0.69791666666666696</v>
      </c>
      <c r="L1014" s="9"/>
      <c r="M1014" s="9"/>
      <c r="N1014" s="9"/>
      <c r="O1014" s="9"/>
      <c r="P1014" s="278" t="str">
        <f t="shared" si="34"/>
        <v/>
      </c>
      <c r="Q1014" s="276" t="str">
        <f t="shared" si="33"/>
        <v/>
      </c>
      <c r="R1014" s="9"/>
      <c r="S1014" s="9"/>
      <c r="U1014" s="367"/>
      <c r="AS1014" s="9"/>
      <c r="AT1014" s="9"/>
      <c r="AU1014" s="426"/>
      <c r="AW1014" s="9"/>
      <c r="AX1014" s="470"/>
      <c r="AY1014" s="467"/>
      <c r="BG1014" s="373"/>
      <c r="BH1014" s="373"/>
      <c r="BI1014" s="9"/>
      <c r="BJ1014" s="9"/>
      <c r="CJ1014"/>
      <c r="CK1014"/>
    </row>
    <row r="1015" spans="1:89">
      <c r="A1015" s="9">
        <v>1003</v>
      </c>
      <c r="B1015" s="9">
        <v>6.3633479552570389</v>
      </c>
      <c r="C1015" s="9">
        <v>337</v>
      </c>
      <c r="D1015" s="9">
        <v>7.6</v>
      </c>
      <c r="E1015" s="9">
        <v>6.4</v>
      </c>
      <c r="F1015" s="9">
        <v>384.81</v>
      </c>
      <c r="G1015" s="9">
        <v>0</v>
      </c>
      <c r="H1015" s="9">
        <v>0</v>
      </c>
      <c r="I1015" s="9">
        <v>7.6</v>
      </c>
      <c r="J1015" s="9">
        <v>70</v>
      </c>
      <c r="K1015" s="158">
        <v>0.69861111111111096</v>
      </c>
      <c r="L1015" s="9"/>
      <c r="M1015" s="9"/>
      <c r="N1015" s="9"/>
      <c r="O1015" s="9"/>
      <c r="P1015" s="278" t="str">
        <f t="shared" si="34"/>
        <v/>
      </c>
      <c r="Q1015" s="276" t="str">
        <f t="shared" si="33"/>
        <v/>
      </c>
      <c r="R1015" s="9"/>
      <c r="S1015" s="9"/>
      <c r="U1015" s="367"/>
      <c r="AS1015" s="9"/>
      <c r="AT1015" s="9"/>
      <c r="AU1015" s="426"/>
      <c r="AW1015" s="9"/>
      <c r="AX1015" s="470"/>
      <c r="AY1015" s="467"/>
      <c r="BG1015" s="373"/>
      <c r="BH1015" s="373"/>
      <c r="BI1015" s="9"/>
      <c r="BJ1015" s="9"/>
      <c r="CJ1015"/>
      <c r="CK1015"/>
    </row>
    <row r="1016" spans="1:89">
      <c r="A1016" s="9">
        <v>1003</v>
      </c>
      <c r="B1016" s="9">
        <v>6.4629198310147142</v>
      </c>
      <c r="C1016" s="9">
        <v>315</v>
      </c>
      <c r="D1016" s="9">
        <v>7.2</v>
      </c>
      <c r="E1016" s="9">
        <v>8.8000000000000007</v>
      </c>
      <c r="F1016" s="9">
        <v>384.81</v>
      </c>
      <c r="G1016" s="9">
        <v>0</v>
      </c>
      <c r="H1016" s="9">
        <v>0</v>
      </c>
      <c r="I1016" s="9">
        <v>7.6</v>
      </c>
      <c r="J1016" s="9">
        <v>70</v>
      </c>
      <c r="K1016" s="158">
        <v>0.69930555555555596</v>
      </c>
      <c r="L1016" s="9"/>
      <c r="M1016" s="9"/>
      <c r="N1016" s="9"/>
      <c r="O1016" s="9"/>
      <c r="P1016" s="278" t="str">
        <f t="shared" si="34"/>
        <v/>
      </c>
      <c r="Q1016" s="276" t="str">
        <f t="shared" si="33"/>
        <v/>
      </c>
      <c r="R1016" s="9"/>
      <c r="S1016" s="9"/>
      <c r="U1016" s="367"/>
      <c r="AS1016" s="9"/>
      <c r="AT1016" s="9"/>
      <c r="AU1016" s="426"/>
      <c r="AW1016" s="9"/>
      <c r="AX1016" s="470"/>
      <c r="AY1016" s="467"/>
      <c r="BG1016" s="373"/>
      <c r="BH1016" s="373"/>
      <c r="BI1016" s="9"/>
      <c r="BJ1016" s="9"/>
      <c r="CJ1016"/>
      <c r="CK1016"/>
    </row>
    <row r="1017" spans="1:89">
      <c r="A1017" s="9">
        <v>1003</v>
      </c>
      <c r="B1017" s="9">
        <v>6.246348367676676</v>
      </c>
      <c r="C1017" s="9">
        <v>337</v>
      </c>
      <c r="D1017" s="9">
        <v>7.6</v>
      </c>
      <c r="E1017" s="9">
        <v>6.8</v>
      </c>
      <c r="F1017" s="9">
        <v>384.81</v>
      </c>
      <c r="G1017" s="9">
        <v>0</v>
      </c>
      <c r="H1017" s="9">
        <v>0</v>
      </c>
      <c r="I1017" s="9">
        <v>7.5</v>
      </c>
      <c r="J1017" s="9">
        <v>70</v>
      </c>
      <c r="K1017" s="158">
        <v>0.7</v>
      </c>
      <c r="L1017" s="9"/>
      <c r="M1017" s="9"/>
      <c r="N1017" s="9"/>
      <c r="O1017" s="9"/>
      <c r="P1017" s="278" t="str">
        <f t="shared" si="34"/>
        <v/>
      </c>
      <c r="Q1017" s="276" t="str">
        <f t="shared" si="33"/>
        <v/>
      </c>
      <c r="R1017" s="9"/>
      <c r="S1017" s="9"/>
      <c r="U1017" s="367"/>
      <c r="AS1017" s="9"/>
      <c r="AT1017" s="9"/>
      <c r="AU1017" s="426"/>
      <c r="AW1017" s="9"/>
      <c r="AX1017" s="470"/>
      <c r="AY1017" s="467"/>
      <c r="BG1017" s="373"/>
      <c r="BH1017" s="373"/>
      <c r="BI1017" s="9"/>
      <c r="BJ1017" s="9"/>
      <c r="CJ1017"/>
      <c r="CK1017"/>
    </row>
    <row r="1018" spans="1:89">
      <c r="A1018" s="9">
        <v>1003</v>
      </c>
      <c r="B1018" s="9">
        <v>5.8858118057675828</v>
      </c>
      <c r="C1018" s="9">
        <v>337</v>
      </c>
      <c r="D1018" s="9">
        <v>9.1999999999999993</v>
      </c>
      <c r="E1018" s="9">
        <v>6.8</v>
      </c>
      <c r="F1018" s="9">
        <v>384.81</v>
      </c>
      <c r="G1018" s="9">
        <v>0</v>
      </c>
      <c r="H1018" s="9">
        <v>0</v>
      </c>
      <c r="I1018" s="9">
        <v>7.5</v>
      </c>
      <c r="J1018" s="9">
        <v>70</v>
      </c>
      <c r="K1018" s="158">
        <v>0.70069444444444495</v>
      </c>
      <c r="L1018" s="9"/>
      <c r="M1018" s="9"/>
      <c r="N1018" s="9"/>
      <c r="O1018" s="9"/>
      <c r="P1018" s="278" t="str">
        <f t="shared" si="34"/>
        <v/>
      </c>
      <c r="Q1018" s="276" t="str">
        <f t="shared" si="33"/>
        <v/>
      </c>
      <c r="R1018" s="9"/>
      <c r="S1018" s="9"/>
      <c r="U1018" s="367"/>
      <c r="AS1018" s="9"/>
      <c r="AT1018" s="9"/>
      <c r="AU1018" s="426"/>
      <c r="AW1018" s="9"/>
      <c r="AX1018" s="470"/>
      <c r="AY1018" s="467"/>
      <c r="BG1018" s="373"/>
      <c r="BH1018" s="373"/>
      <c r="BI1018" s="9"/>
      <c r="BJ1018" s="9"/>
      <c r="CJ1018"/>
      <c r="CK1018"/>
    </row>
    <row r="1019" spans="1:89">
      <c r="A1019" s="9">
        <v>1003</v>
      </c>
      <c r="B1019" s="9">
        <v>6.3463926873557774</v>
      </c>
      <c r="C1019" s="9">
        <v>337</v>
      </c>
      <c r="D1019" s="9">
        <v>7.2</v>
      </c>
      <c r="E1019" s="9">
        <v>6</v>
      </c>
      <c r="F1019" s="9">
        <v>384.81</v>
      </c>
      <c r="G1019" s="9">
        <v>0</v>
      </c>
      <c r="H1019" s="9">
        <v>0</v>
      </c>
      <c r="I1019" s="9">
        <v>7.5</v>
      </c>
      <c r="J1019" s="9">
        <v>70</v>
      </c>
      <c r="K1019" s="158">
        <v>0.70138888888888895</v>
      </c>
      <c r="L1019" s="9"/>
      <c r="M1019" s="9"/>
      <c r="N1019" s="9"/>
      <c r="O1019" s="9"/>
      <c r="P1019" s="278" t="str">
        <f t="shared" si="34"/>
        <v/>
      </c>
      <c r="Q1019" s="276" t="str">
        <f t="shared" si="33"/>
        <v/>
      </c>
      <c r="R1019" s="9"/>
      <c r="S1019" s="9"/>
      <c r="U1019" s="367"/>
      <c r="AS1019" s="9"/>
      <c r="AT1019" s="9"/>
      <c r="AU1019" s="426"/>
      <c r="AW1019" s="9"/>
      <c r="AX1019" s="470"/>
      <c r="AY1019" s="467"/>
      <c r="BG1019" s="373"/>
      <c r="BH1019" s="373"/>
      <c r="BI1019" s="9"/>
      <c r="BJ1019" s="9"/>
      <c r="CJ1019"/>
      <c r="CK1019"/>
    </row>
    <row r="1020" spans="1:89">
      <c r="A1020" s="9">
        <v>1003</v>
      </c>
      <c r="B1020" s="9">
        <v>6.2298655436968424</v>
      </c>
      <c r="C1020" s="9">
        <v>0</v>
      </c>
      <c r="D1020" s="9">
        <v>7.2</v>
      </c>
      <c r="E1020" s="9">
        <v>7.2</v>
      </c>
      <c r="F1020" s="9">
        <v>384.81</v>
      </c>
      <c r="G1020" s="9">
        <v>0</v>
      </c>
      <c r="H1020" s="9">
        <v>0</v>
      </c>
      <c r="I1020" s="9">
        <v>7.4</v>
      </c>
      <c r="J1020" s="9">
        <v>70</v>
      </c>
      <c r="K1020" s="158">
        <v>0.70208333333333295</v>
      </c>
      <c r="L1020" s="9"/>
      <c r="M1020" s="9"/>
      <c r="N1020" s="9"/>
      <c r="O1020" s="9"/>
      <c r="P1020" s="278" t="str">
        <f t="shared" si="34"/>
        <v/>
      </c>
      <c r="Q1020" s="276" t="str">
        <f t="shared" si="33"/>
        <v/>
      </c>
      <c r="R1020" s="9"/>
      <c r="S1020" s="9"/>
      <c r="U1020" s="367"/>
      <c r="AS1020" s="9"/>
      <c r="AT1020" s="9"/>
      <c r="AU1020" s="426"/>
      <c r="AW1020" s="9"/>
      <c r="AX1020" s="470"/>
      <c r="AY1020" s="467"/>
      <c r="BG1020" s="373"/>
      <c r="BH1020" s="373"/>
      <c r="BI1020" s="9"/>
      <c r="BJ1020" s="9"/>
      <c r="CJ1020"/>
      <c r="CK1020"/>
    </row>
    <row r="1021" spans="1:89">
      <c r="A1021" s="9">
        <v>1003</v>
      </c>
      <c r="B1021" s="9">
        <v>5.8523809520323677</v>
      </c>
      <c r="C1021" s="9">
        <v>337</v>
      </c>
      <c r="D1021" s="9">
        <v>8.8000000000000007</v>
      </c>
      <c r="E1021" s="9">
        <v>8</v>
      </c>
      <c r="F1021" s="9">
        <v>384.81</v>
      </c>
      <c r="G1021" s="9">
        <v>0</v>
      </c>
      <c r="H1021" s="9">
        <v>0</v>
      </c>
      <c r="I1021" s="9">
        <v>7.4</v>
      </c>
      <c r="J1021" s="9">
        <v>70</v>
      </c>
      <c r="K1021" s="158">
        <v>0.70277777777777795</v>
      </c>
      <c r="L1021" s="9"/>
      <c r="M1021" s="9"/>
      <c r="N1021" s="9"/>
      <c r="O1021" s="9"/>
      <c r="P1021" s="278" t="str">
        <f t="shared" si="34"/>
        <v/>
      </c>
      <c r="Q1021" s="276" t="str">
        <f t="shared" si="33"/>
        <v/>
      </c>
      <c r="R1021" s="9"/>
      <c r="S1021" s="9"/>
      <c r="U1021" s="367"/>
      <c r="AS1021" s="9"/>
      <c r="AT1021" s="9"/>
      <c r="AU1021" s="426"/>
      <c r="AW1021" s="9"/>
      <c r="AX1021" s="470"/>
      <c r="AY1021" s="467"/>
      <c r="BG1021" s="373"/>
      <c r="BH1021" s="373"/>
      <c r="BI1021" s="9"/>
      <c r="BJ1021" s="9"/>
      <c r="CJ1021"/>
      <c r="CK1021"/>
    </row>
    <row r="1022" spans="1:89">
      <c r="A1022" s="9">
        <v>1003</v>
      </c>
      <c r="B1022" s="9">
        <v>6.4458495402579832</v>
      </c>
      <c r="C1022" s="9">
        <v>337</v>
      </c>
      <c r="D1022" s="9">
        <v>6.4</v>
      </c>
      <c r="E1022" s="9">
        <v>6.4</v>
      </c>
      <c r="F1022" s="9">
        <v>384.81</v>
      </c>
      <c r="G1022" s="9">
        <v>0</v>
      </c>
      <c r="H1022" s="9">
        <v>0</v>
      </c>
      <c r="I1022" s="9">
        <v>7.4</v>
      </c>
      <c r="J1022" s="9">
        <v>70</v>
      </c>
      <c r="K1022" s="158">
        <v>0.70347222222222205</v>
      </c>
      <c r="L1022" s="9"/>
      <c r="M1022" s="9"/>
      <c r="N1022" s="9"/>
      <c r="O1022" s="9"/>
      <c r="P1022" s="278" t="str">
        <f t="shared" si="34"/>
        <v/>
      </c>
      <c r="Q1022" s="276" t="str">
        <f t="shared" si="33"/>
        <v/>
      </c>
      <c r="R1022" s="9"/>
      <c r="S1022" s="9"/>
      <c r="U1022" s="367"/>
      <c r="AS1022" s="9"/>
      <c r="AT1022" s="9"/>
      <c r="AU1022" s="426"/>
      <c r="AW1022" s="9"/>
      <c r="AX1022" s="470"/>
      <c r="AY1022" s="467"/>
      <c r="BG1022" s="373"/>
      <c r="BH1022" s="373"/>
      <c r="BI1022" s="9"/>
      <c r="BJ1022" s="9"/>
      <c r="CJ1022"/>
      <c r="CK1022"/>
    </row>
    <row r="1023" spans="1:89">
      <c r="A1023" s="9">
        <v>1003</v>
      </c>
      <c r="B1023" s="9">
        <v>6.4458495402579832</v>
      </c>
      <c r="C1023" s="9">
        <v>337</v>
      </c>
      <c r="D1023" s="9">
        <v>6.4</v>
      </c>
      <c r="E1023" s="9">
        <v>6</v>
      </c>
      <c r="F1023" s="9">
        <v>384.81</v>
      </c>
      <c r="G1023" s="9">
        <v>0</v>
      </c>
      <c r="H1023" s="9">
        <v>0</v>
      </c>
      <c r="I1023" s="9">
        <v>7.4</v>
      </c>
      <c r="J1023" s="9">
        <v>70</v>
      </c>
      <c r="K1023" s="158">
        <v>0.70416666666666705</v>
      </c>
      <c r="L1023" s="9"/>
      <c r="M1023" s="9"/>
      <c r="N1023" s="9"/>
      <c r="O1023" s="9"/>
      <c r="P1023" s="278" t="str">
        <f t="shared" si="34"/>
        <v/>
      </c>
      <c r="Q1023" s="276" t="str">
        <f t="shared" si="33"/>
        <v/>
      </c>
      <c r="R1023" s="9"/>
      <c r="S1023" s="9"/>
      <c r="U1023" s="367"/>
      <c r="AS1023" s="9"/>
      <c r="AT1023" s="9"/>
      <c r="AU1023" s="426"/>
      <c r="AW1023" s="9"/>
      <c r="AX1023" s="470"/>
      <c r="AY1023" s="467"/>
      <c r="BG1023" s="373"/>
      <c r="BH1023" s="373"/>
      <c r="BI1023" s="9"/>
      <c r="BJ1023" s="9"/>
      <c r="CJ1023"/>
      <c r="CK1023"/>
    </row>
    <row r="1024" spans="1:89">
      <c r="A1024" s="9">
        <v>1003</v>
      </c>
      <c r="B1024" s="9">
        <v>6.3303375538986426</v>
      </c>
      <c r="C1024" s="9">
        <v>337</v>
      </c>
      <c r="D1024" s="9">
        <v>6.4</v>
      </c>
      <c r="E1024" s="9">
        <v>5.6</v>
      </c>
      <c r="F1024" s="9">
        <v>384.81</v>
      </c>
      <c r="G1024" s="9">
        <v>0</v>
      </c>
      <c r="H1024" s="9">
        <v>0</v>
      </c>
      <c r="I1024" s="9">
        <v>7.3</v>
      </c>
      <c r="J1024" s="9">
        <v>70</v>
      </c>
      <c r="K1024" s="158">
        <v>0.70486111111111105</v>
      </c>
      <c r="L1024" s="9"/>
      <c r="M1024" s="9"/>
      <c r="N1024" s="9"/>
      <c r="O1024" s="9"/>
      <c r="P1024" s="278" t="str">
        <f t="shared" si="34"/>
        <v/>
      </c>
      <c r="Q1024" s="276" t="str">
        <f t="shared" si="33"/>
        <v/>
      </c>
      <c r="R1024" s="9"/>
      <c r="S1024" s="9"/>
      <c r="U1024" s="367"/>
      <c r="AS1024" s="9"/>
      <c r="AT1024" s="9"/>
      <c r="AU1024" s="426"/>
      <c r="AW1024" s="9"/>
      <c r="AX1024" s="470"/>
      <c r="AY1024" s="467"/>
      <c r="BG1024" s="373"/>
      <c r="BH1024" s="373"/>
      <c r="BI1024" s="9"/>
      <c r="BJ1024" s="9"/>
      <c r="CJ1024"/>
      <c r="CK1024"/>
    </row>
    <row r="1025" spans="1:89">
      <c r="A1025" s="9">
        <v>1003</v>
      </c>
      <c r="B1025" s="9">
        <v>6.2191557467231426</v>
      </c>
      <c r="C1025" s="9">
        <v>337</v>
      </c>
      <c r="D1025" s="9">
        <v>6.8</v>
      </c>
      <c r="E1025" s="9">
        <v>6</v>
      </c>
      <c r="F1025" s="9">
        <v>384.81</v>
      </c>
      <c r="G1025" s="9">
        <v>0</v>
      </c>
      <c r="H1025" s="9">
        <v>0</v>
      </c>
      <c r="I1025" s="9">
        <v>7.3</v>
      </c>
      <c r="J1025" s="9">
        <v>70</v>
      </c>
      <c r="K1025" s="158">
        <v>0.70555555555555605</v>
      </c>
      <c r="L1025" s="9"/>
      <c r="M1025" s="9"/>
      <c r="N1025" s="9"/>
      <c r="O1025" s="9"/>
      <c r="P1025" s="278" t="str">
        <f t="shared" si="34"/>
        <v/>
      </c>
      <c r="Q1025" s="276" t="str">
        <f t="shared" si="33"/>
        <v/>
      </c>
      <c r="R1025" s="9"/>
      <c r="S1025" s="9"/>
      <c r="U1025" s="367"/>
      <c r="AS1025" s="9"/>
      <c r="AT1025" s="9"/>
      <c r="AU1025" s="426"/>
      <c r="AW1025" s="9"/>
      <c r="AX1025" s="470"/>
      <c r="AY1025" s="467"/>
      <c r="BG1025" s="373"/>
      <c r="BH1025" s="373"/>
      <c r="BI1025" s="9"/>
      <c r="BJ1025" s="9"/>
      <c r="CJ1025"/>
      <c r="CK1025"/>
    </row>
    <row r="1026" spans="1:89">
      <c r="A1026" s="9">
        <v>1003</v>
      </c>
      <c r="B1026" s="9">
        <v>6.8434738164554947</v>
      </c>
      <c r="C1026" s="9">
        <v>337</v>
      </c>
      <c r="D1026" s="9">
        <v>4.8</v>
      </c>
      <c r="E1026" s="9">
        <v>6</v>
      </c>
      <c r="F1026" s="9">
        <v>384.81</v>
      </c>
      <c r="G1026" s="9">
        <v>0</v>
      </c>
      <c r="H1026" s="9">
        <v>0</v>
      </c>
      <c r="I1026" s="9">
        <v>7.3</v>
      </c>
      <c r="J1026" s="9">
        <v>70</v>
      </c>
      <c r="K1026" s="158">
        <v>0.70625000000000004</v>
      </c>
      <c r="L1026" s="9"/>
      <c r="M1026" s="9"/>
      <c r="N1026" s="9"/>
      <c r="O1026" s="9"/>
      <c r="P1026" s="278" t="str">
        <f t="shared" si="34"/>
        <v/>
      </c>
      <c r="Q1026" s="276" t="str">
        <f t="shared" si="33"/>
        <v/>
      </c>
      <c r="R1026" s="9"/>
      <c r="S1026" s="9"/>
      <c r="U1026" s="367"/>
      <c r="AS1026" s="9"/>
      <c r="AT1026" s="9"/>
      <c r="AU1026" s="426"/>
      <c r="AW1026" s="9"/>
      <c r="AX1026" s="470"/>
      <c r="AY1026" s="467"/>
      <c r="BG1026" s="373"/>
      <c r="BH1026" s="373"/>
      <c r="BI1026" s="9"/>
      <c r="BJ1026" s="9"/>
      <c r="CJ1026"/>
      <c r="CK1026"/>
    </row>
    <row r="1027" spans="1:89">
      <c r="A1027" s="9">
        <v>1003</v>
      </c>
      <c r="B1027" s="9">
        <v>6.4475180439685094</v>
      </c>
      <c r="C1027" s="9">
        <v>337</v>
      </c>
      <c r="D1027" s="9">
        <v>6</v>
      </c>
      <c r="E1027" s="9">
        <v>5.2</v>
      </c>
      <c r="F1027" s="9">
        <v>384.81</v>
      </c>
      <c r="G1027" s="9">
        <v>0</v>
      </c>
      <c r="H1027" s="9">
        <v>0</v>
      </c>
      <c r="I1027" s="9">
        <v>7.3</v>
      </c>
      <c r="J1027" s="9">
        <v>70</v>
      </c>
      <c r="K1027" s="158">
        <v>0.70694444444444404</v>
      </c>
      <c r="L1027" s="9"/>
      <c r="M1027" s="9"/>
      <c r="N1027" s="9"/>
      <c r="O1027" s="9"/>
      <c r="P1027" s="278" t="str">
        <f t="shared" si="34"/>
        <v/>
      </c>
      <c r="Q1027" s="276" t="str">
        <f t="shared" si="33"/>
        <v/>
      </c>
      <c r="R1027" s="9"/>
      <c r="S1027" s="9"/>
      <c r="U1027" s="367"/>
      <c r="AS1027" s="9"/>
      <c r="AT1027" s="9"/>
      <c r="AU1027" s="426"/>
      <c r="AW1027" s="9"/>
      <c r="AX1027" s="470"/>
      <c r="AY1027" s="467"/>
      <c r="BG1027" s="373"/>
      <c r="BH1027" s="373"/>
      <c r="BI1027" s="9"/>
      <c r="BJ1027" s="9"/>
      <c r="CJ1027"/>
      <c r="CK1027"/>
    </row>
    <row r="1028" spans="1:89">
      <c r="A1028" s="9">
        <v>1004</v>
      </c>
      <c r="B1028" s="9">
        <v>6.4475180439685094</v>
      </c>
      <c r="C1028" s="9">
        <v>337</v>
      </c>
      <c r="D1028" s="9">
        <v>6</v>
      </c>
      <c r="E1028" s="9">
        <v>5.6</v>
      </c>
      <c r="F1028" s="9">
        <v>384.81</v>
      </c>
      <c r="G1028" s="9">
        <v>0</v>
      </c>
      <c r="H1028" s="9">
        <v>0</v>
      </c>
      <c r="I1028" s="9">
        <v>7.3</v>
      </c>
      <c r="J1028" s="9">
        <v>70</v>
      </c>
      <c r="K1028" s="158">
        <v>0.70763888888888904</v>
      </c>
      <c r="L1028" s="9"/>
      <c r="M1028" s="9"/>
      <c r="N1028" s="9"/>
      <c r="O1028" s="9"/>
      <c r="P1028" s="278" t="str">
        <f t="shared" si="34"/>
        <v/>
      </c>
      <c r="Q1028" s="276" t="str">
        <f t="shared" si="33"/>
        <v/>
      </c>
      <c r="R1028" s="9"/>
      <c r="S1028" s="9"/>
      <c r="U1028" s="367"/>
      <c r="AS1028" s="9"/>
      <c r="AT1028" s="9"/>
      <c r="AU1028" s="426"/>
      <c r="AW1028" s="9"/>
      <c r="AX1028" s="470"/>
      <c r="AY1028" s="467"/>
      <c r="BG1028" s="373"/>
      <c r="BH1028" s="373"/>
      <c r="BI1028" s="9"/>
      <c r="BJ1028" s="9"/>
      <c r="CJ1028"/>
      <c r="CK1028"/>
    </row>
    <row r="1029" spans="1:89">
      <c r="A1029" s="9">
        <v>1004</v>
      </c>
      <c r="B1029" s="9">
        <v>6.5892974077099886</v>
      </c>
      <c r="C1029" s="9">
        <v>337</v>
      </c>
      <c r="D1029" s="9">
        <v>5.2</v>
      </c>
      <c r="E1029" s="9">
        <v>5.2</v>
      </c>
      <c r="F1029" s="9">
        <v>384.81</v>
      </c>
      <c r="G1029" s="9">
        <v>0</v>
      </c>
      <c r="H1029" s="9">
        <v>0</v>
      </c>
      <c r="I1029" s="9">
        <v>7.2</v>
      </c>
      <c r="J1029" s="9">
        <v>70</v>
      </c>
      <c r="K1029" s="158">
        <v>0.70833333333333304</v>
      </c>
      <c r="L1029" s="9"/>
      <c r="M1029" s="9"/>
      <c r="N1029" s="9"/>
      <c r="O1029" s="9"/>
      <c r="P1029" s="278" t="str">
        <f t="shared" si="34"/>
        <v/>
      </c>
      <c r="Q1029" s="276" t="str">
        <f t="shared" si="33"/>
        <v/>
      </c>
      <c r="R1029" s="9"/>
      <c r="S1029" s="9"/>
      <c r="U1029" s="367"/>
      <c r="AS1029" s="9"/>
      <c r="AT1029" s="9"/>
      <c r="AU1029" s="426"/>
      <c r="AW1029" s="9"/>
      <c r="AX1029" s="470"/>
      <c r="AY1029" s="467"/>
      <c r="BG1029" s="373"/>
      <c r="BH1029" s="373"/>
      <c r="BI1029" s="9"/>
      <c r="BJ1029" s="9"/>
      <c r="CJ1029"/>
      <c r="CK1029"/>
    </row>
    <row r="1030" spans="1:89">
      <c r="A1030" s="9">
        <v>1004</v>
      </c>
      <c r="B1030" s="9">
        <v>6.7303623649063233</v>
      </c>
      <c r="C1030" s="9">
        <v>337</v>
      </c>
      <c r="D1030" s="9">
        <v>4.8</v>
      </c>
      <c r="E1030" s="9">
        <v>4.4000000000000004</v>
      </c>
      <c r="F1030" s="9">
        <v>384.81</v>
      </c>
      <c r="G1030" s="9">
        <v>0</v>
      </c>
      <c r="H1030" s="9">
        <v>0</v>
      </c>
      <c r="I1030" s="9">
        <v>7.2</v>
      </c>
      <c r="J1030" s="9">
        <v>70</v>
      </c>
      <c r="K1030" s="158">
        <v>0.70902777777777803</v>
      </c>
      <c r="L1030" s="9"/>
      <c r="M1030" s="9"/>
      <c r="N1030" s="9"/>
      <c r="O1030" s="9"/>
      <c r="P1030" s="278" t="str">
        <f t="shared" si="34"/>
        <v/>
      </c>
      <c r="Q1030" s="276" t="str">
        <f t="shared" si="33"/>
        <v/>
      </c>
      <c r="R1030" s="9"/>
      <c r="S1030" s="9"/>
      <c r="U1030" s="367"/>
      <c r="AS1030" s="9"/>
      <c r="AT1030" s="9"/>
      <c r="AU1030" s="426"/>
      <c r="AW1030" s="9"/>
      <c r="AX1030" s="470"/>
      <c r="AY1030" s="467"/>
      <c r="BG1030" s="373"/>
      <c r="BH1030" s="373"/>
      <c r="BI1030" s="9"/>
      <c r="BJ1030" s="9"/>
      <c r="CJ1030"/>
      <c r="CK1030"/>
    </row>
    <row r="1031" spans="1:89">
      <c r="A1031" s="9">
        <v>1004</v>
      </c>
      <c r="B1031" s="9">
        <v>6.6529920000000002</v>
      </c>
      <c r="C1031" s="9">
        <v>337</v>
      </c>
      <c r="D1031" s="9">
        <v>4.4000000000000004</v>
      </c>
      <c r="E1031" s="9">
        <v>4</v>
      </c>
      <c r="F1031" s="9">
        <v>384.81</v>
      </c>
      <c r="G1031" s="9">
        <v>0</v>
      </c>
      <c r="H1031" s="9">
        <v>0</v>
      </c>
      <c r="I1031" s="9">
        <v>7.2</v>
      </c>
      <c r="J1031" s="9">
        <v>70</v>
      </c>
      <c r="K1031" s="158">
        <v>0.70972222222222203</v>
      </c>
      <c r="L1031" s="9"/>
      <c r="M1031" s="9"/>
      <c r="N1031" s="9"/>
      <c r="O1031" s="9"/>
      <c r="P1031" s="278" t="str">
        <f t="shared" si="34"/>
        <v/>
      </c>
      <c r="Q1031" s="276" t="str">
        <f t="shared" si="33"/>
        <v/>
      </c>
      <c r="R1031" s="9"/>
      <c r="S1031" s="9"/>
      <c r="U1031" s="367"/>
      <c r="AS1031" s="9"/>
      <c r="AT1031" s="9"/>
      <c r="AU1031" s="426"/>
      <c r="AW1031" s="9"/>
      <c r="AX1031" s="470"/>
      <c r="AY1031" s="467"/>
      <c r="BG1031" s="373"/>
      <c r="BH1031" s="373"/>
      <c r="BI1031" s="9"/>
      <c r="BJ1031" s="9"/>
      <c r="CJ1031"/>
      <c r="CK1031"/>
    </row>
    <row r="1032" spans="1:89">
      <c r="A1032" s="9">
        <v>1004</v>
      </c>
      <c r="B1032" s="9">
        <v>6.5411559999999991</v>
      </c>
      <c r="C1032" s="9">
        <v>337</v>
      </c>
      <c r="D1032" s="9">
        <v>4.4000000000000004</v>
      </c>
      <c r="E1032" s="9">
        <v>4</v>
      </c>
      <c r="F1032" s="9">
        <v>384.81</v>
      </c>
      <c r="G1032" s="9">
        <v>0</v>
      </c>
      <c r="H1032" s="9">
        <v>0</v>
      </c>
      <c r="I1032" s="9">
        <v>7.1</v>
      </c>
      <c r="J1032" s="9">
        <v>70</v>
      </c>
      <c r="K1032" s="158">
        <v>0.71041666666666703</v>
      </c>
      <c r="L1032" s="9"/>
      <c r="M1032" s="9"/>
      <c r="N1032" s="9"/>
      <c r="O1032" s="9"/>
      <c r="P1032" s="278" t="str">
        <f t="shared" si="34"/>
        <v/>
      </c>
      <c r="Q1032" s="276" t="str">
        <f t="shared" si="33"/>
        <v/>
      </c>
      <c r="R1032" s="9"/>
      <c r="S1032" s="9"/>
      <c r="U1032" s="367"/>
      <c r="AS1032" s="9"/>
      <c r="AT1032" s="9"/>
      <c r="AU1032" s="426"/>
      <c r="AW1032" s="9"/>
      <c r="AX1032" s="470"/>
      <c r="AY1032" s="467"/>
      <c r="BG1032" s="373"/>
      <c r="BH1032" s="373"/>
      <c r="BI1032" s="9"/>
      <c r="BJ1032" s="9"/>
      <c r="CJ1032"/>
      <c r="CK1032"/>
    </row>
    <row r="1033" spans="1:89">
      <c r="A1033" s="9">
        <v>1004</v>
      </c>
      <c r="B1033" s="9">
        <v>6.5411559999999991</v>
      </c>
      <c r="C1033" s="9">
        <v>337</v>
      </c>
      <c r="D1033" s="9">
        <v>4.4000000000000004</v>
      </c>
      <c r="E1033" s="9">
        <v>4.4000000000000004</v>
      </c>
      <c r="F1033" s="9">
        <v>384.81</v>
      </c>
      <c r="G1033" s="9">
        <v>0</v>
      </c>
      <c r="H1033" s="9">
        <v>0</v>
      </c>
      <c r="I1033" s="9">
        <v>7.1</v>
      </c>
      <c r="J1033" s="9">
        <v>70</v>
      </c>
      <c r="K1033" s="158">
        <v>0.71111111111111103</v>
      </c>
      <c r="L1033" s="9"/>
      <c r="M1033" s="9"/>
      <c r="N1033" s="9"/>
      <c r="O1033" s="9"/>
      <c r="P1033" s="278" t="str">
        <f t="shared" si="34"/>
        <v/>
      </c>
      <c r="Q1033" s="276" t="str">
        <f t="shared" si="33"/>
        <v/>
      </c>
      <c r="R1033" s="9"/>
      <c r="S1033" s="9"/>
      <c r="U1033" s="367"/>
      <c r="AS1033" s="9"/>
      <c r="AT1033" s="9"/>
      <c r="AU1033" s="426"/>
      <c r="AW1033" s="9"/>
      <c r="AX1033" s="470"/>
      <c r="AY1033" s="467"/>
      <c r="BG1033" s="373"/>
      <c r="BH1033" s="373"/>
      <c r="BI1033" s="9"/>
      <c r="BJ1033" s="9"/>
      <c r="CJ1033"/>
      <c r="CK1033"/>
    </row>
    <row r="1034" spans="1:89">
      <c r="A1034" s="9">
        <v>1004</v>
      </c>
      <c r="B1034" s="9">
        <v>6.5411559999999991</v>
      </c>
      <c r="C1034" s="9">
        <v>337</v>
      </c>
      <c r="D1034" s="9">
        <v>4.4000000000000004</v>
      </c>
      <c r="E1034" s="9">
        <v>3.6</v>
      </c>
      <c r="F1034" s="9">
        <v>384.81</v>
      </c>
      <c r="G1034" s="9">
        <v>0</v>
      </c>
      <c r="H1034" s="9">
        <v>0</v>
      </c>
      <c r="I1034" s="9">
        <v>7.1</v>
      </c>
      <c r="J1034" s="9">
        <v>70</v>
      </c>
      <c r="K1034" s="158">
        <v>0.71180555555555602</v>
      </c>
      <c r="L1034" s="9"/>
      <c r="M1034" s="9"/>
      <c r="N1034" s="9"/>
      <c r="O1034" s="9"/>
      <c r="P1034" s="278" t="str">
        <f t="shared" si="34"/>
        <v/>
      </c>
      <c r="Q1034" s="276" t="str">
        <f t="shared" si="33"/>
        <v/>
      </c>
      <c r="R1034" s="9"/>
      <c r="S1034" s="9"/>
      <c r="U1034" s="367"/>
      <c r="AS1034" s="9"/>
      <c r="AT1034" s="9"/>
      <c r="AU1034" s="426"/>
      <c r="AW1034" s="9"/>
      <c r="AX1034" s="470"/>
      <c r="AY1034" s="467"/>
      <c r="BG1034" s="373"/>
      <c r="BH1034" s="373"/>
      <c r="BI1034" s="9"/>
      <c r="BJ1034" s="9"/>
      <c r="CJ1034"/>
      <c r="CK1034"/>
    </row>
    <row r="1035" spans="1:89">
      <c r="A1035" s="9">
        <v>1004</v>
      </c>
      <c r="B1035" s="9">
        <v>6.6427639999999997</v>
      </c>
      <c r="C1035" s="9">
        <v>337</v>
      </c>
      <c r="D1035" s="9">
        <v>3.6</v>
      </c>
      <c r="E1035" s="9">
        <v>3.6</v>
      </c>
      <c r="F1035" s="9">
        <v>384.81</v>
      </c>
      <c r="G1035" s="9">
        <v>0</v>
      </c>
      <c r="H1035" s="9">
        <v>0</v>
      </c>
      <c r="I1035" s="9">
        <v>7.1</v>
      </c>
      <c r="J1035" s="9">
        <v>70</v>
      </c>
      <c r="K1035" s="158">
        <v>0.71250000000000002</v>
      </c>
      <c r="L1035" s="9"/>
      <c r="M1035" s="9"/>
      <c r="N1035" s="9"/>
      <c r="O1035" s="9"/>
      <c r="P1035" s="278" t="str">
        <f t="shared" si="34"/>
        <v/>
      </c>
      <c r="Q1035" s="276" t="str">
        <f t="shared" ref="Q1035:Q1098" si="35">IF(H1035&gt;0,60,"")</f>
        <v/>
      </c>
      <c r="R1035" s="9"/>
      <c r="S1035" s="9"/>
      <c r="U1035" s="367"/>
      <c r="AS1035" s="9"/>
      <c r="AT1035" s="9"/>
      <c r="AU1035" s="426"/>
      <c r="AW1035" s="9"/>
      <c r="AX1035" s="470"/>
      <c r="AY1035" s="467"/>
      <c r="BG1035" s="373"/>
      <c r="BH1035" s="373"/>
      <c r="BI1035" s="9"/>
      <c r="BJ1035" s="9"/>
      <c r="CJ1035"/>
      <c r="CK1035"/>
    </row>
    <row r="1036" spans="1:89">
      <c r="A1036" s="9">
        <v>1004</v>
      </c>
      <c r="B1036" s="9">
        <v>6.6172509133571591</v>
      </c>
      <c r="C1036" s="9">
        <v>337</v>
      </c>
      <c r="D1036" s="9">
        <v>4.8</v>
      </c>
      <c r="E1036" s="9">
        <v>4.4000000000000004</v>
      </c>
      <c r="F1036" s="9">
        <v>384.81</v>
      </c>
      <c r="G1036" s="9">
        <v>0</v>
      </c>
      <c r="H1036" s="9">
        <v>0</v>
      </c>
      <c r="I1036" s="9">
        <v>7.1</v>
      </c>
      <c r="J1036" s="9">
        <v>70</v>
      </c>
      <c r="K1036" s="158">
        <v>0.71319444444444402</v>
      </c>
      <c r="L1036" s="9"/>
      <c r="M1036" s="9"/>
      <c r="N1036" s="9"/>
      <c r="O1036" s="9"/>
      <c r="P1036" s="278" t="str">
        <f t="shared" si="34"/>
        <v/>
      </c>
      <c r="Q1036" s="276" t="str">
        <f t="shared" si="35"/>
        <v/>
      </c>
      <c r="R1036" s="9"/>
      <c r="S1036" s="9"/>
      <c r="U1036" s="367"/>
      <c r="AS1036" s="9"/>
      <c r="AT1036" s="9"/>
      <c r="AU1036" s="426"/>
      <c r="AW1036" s="9"/>
      <c r="AX1036" s="470"/>
      <c r="AY1036" s="467"/>
      <c r="BG1036" s="373"/>
      <c r="BH1036" s="373"/>
      <c r="BI1036" s="9"/>
      <c r="BJ1036" s="9"/>
      <c r="CJ1036"/>
      <c r="CK1036"/>
    </row>
    <row r="1037" spans="1:89">
      <c r="A1037" s="9">
        <v>1004</v>
      </c>
      <c r="B1037" s="9">
        <v>6.4293199999999997</v>
      </c>
      <c r="C1037" s="9">
        <v>337</v>
      </c>
      <c r="D1037" s="9">
        <v>4.4000000000000004</v>
      </c>
      <c r="E1037" s="9">
        <v>3.6</v>
      </c>
      <c r="F1037" s="9">
        <v>384.81</v>
      </c>
      <c r="G1037" s="9">
        <v>0</v>
      </c>
      <c r="H1037" s="9">
        <v>0</v>
      </c>
      <c r="I1037" s="9">
        <v>7</v>
      </c>
      <c r="J1037" s="9">
        <v>70</v>
      </c>
      <c r="K1037" s="158">
        <v>0.71388888888888902</v>
      </c>
      <c r="L1037" s="9"/>
      <c r="M1037" s="9"/>
      <c r="N1037" s="9"/>
      <c r="O1037" s="9"/>
      <c r="P1037" s="278" t="str">
        <f t="shared" ref="P1037:P1100" si="36">IF(D1037&lt;2,60,"")</f>
        <v/>
      </c>
      <c r="Q1037" s="276" t="str">
        <f t="shared" si="35"/>
        <v/>
      </c>
      <c r="R1037" s="9"/>
      <c r="S1037" s="9"/>
      <c r="U1037" s="367"/>
      <c r="AS1037" s="9"/>
      <c r="AT1037" s="9"/>
      <c r="AU1037" s="426"/>
      <c r="AW1037" s="9"/>
      <c r="AX1037" s="470"/>
      <c r="AY1037" s="467"/>
      <c r="BG1037" s="373"/>
      <c r="BH1037" s="373"/>
      <c r="BI1037" s="9"/>
      <c r="BJ1037" s="9"/>
      <c r="CJ1037"/>
      <c r="CK1037"/>
    </row>
    <row r="1038" spans="1:89">
      <c r="A1038" s="9">
        <v>1004</v>
      </c>
      <c r="B1038" s="9">
        <v>6.68872</v>
      </c>
      <c r="C1038" s="9">
        <v>337</v>
      </c>
      <c r="D1038" s="9">
        <v>2.4</v>
      </c>
      <c r="E1038" s="9">
        <v>3.2</v>
      </c>
      <c r="F1038" s="9">
        <v>384.81</v>
      </c>
      <c r="G1038" s="9">
        <v>0</v>
      </c>
      <c r="H1038" s="9">
        <v>0</v>
      </c>
      <c r="I1038" s="9">
        <v>7</v>
      </c>
      <c r="J1038" s="9">
        <v>71</v>
      </c>
      <c r="K1038" s="158">
        <v>0.71458333333333302</v>
      </c>
      <c r="L1038" s="9"/>
      <c r="M1038" s="9"/>
      <c r="N1038" s="9"/>
      <c r="O1038" s="9"/>
      <c r="P1038" s="278" t="str">
        <f t="shared" si="36"/>
        <v/>
      </c>
      <c r="Q1038" s="276" t="str">
        <f t="shared" si="35"/>
        <v/>
      </c>
      <c r="R1038" s="9"/>
      <c r="S1038" s="9"/>
      <c r="U1038" s="367"/>
      <c r="AS1038" s="9"/>
      <c r="AT1038" s="9"/>
      <c r="AU1038" s="426"/>
      <c r="AW1038" s="9"/>
      <c r="AX1038" s="470"/>
      <c r="AY1038" s="467"/>
      <c r="BG1038" s="373"/>
      <c r="BH1038" s="373"/>
      <c r="BI1038" s="9"/>
      <c r="BJ1038" s="9"/>
      <c r="CJ1038"/>
      <c r="CK1038"/>
    </row>
    <row r="1039" spans="1:89">
      <c r="A1039" s="9">
        <v>1004</v>
      </c>
      <c r="B1039" s="9">
        <v>6.4293199999999997</v>
      </c>
      <c r="C1039" s="9">
        <v>337</v>
      </c>
      <c r="D1039" s="9">
        <v>4.4000000000000004</v>
      </c>
      <c r="E1039" s="9">
        <v>3.2</v>
      </c>
      <c r="F1039" s="9">
        <v>384.81</v>
      </c>
      <c r="G1039" s="9">
        <v>0</v>
      </c>
      <c r="H1039" s="9">
        <v>0</v>
      </c>
      <c r="I1039" s="9">
        <v>7</v>
      </c>
      <c r="J1039" s="9">
        <v>71</v>
      </c>
      <c r="K1039" s="158">
        <v>0.71527777777777801</v>
      </c>
      <c r="L1039" s="9"/>
      <c r="M1039" s="9"/>
      <c r="N1039" s="9"/>
      <c r="O1039" s="9"/>
      <c r="P1039" s="278" t="str">
        <f t="shared" si="36"/>
        <v/>
      </c>
      <c r="Q1039" s="276" t="str">
        <f t="shared" si="35"/>
        <v/>
      </c>
      <c r="R1039" s="9"/>
      <c r="S1039" s="9"/>
      <c r="U1039" s="367"/>
      <c r="AS1039" s="9"/>
      <c r="AT1039" s="9"/>
      <c r="AU1039" s="426"/>
      <c r="AW1039" s="9"/>
      <c r="AX1039" s="470"/>
      <c r="AY1039" s="467"/>
      <c r="BG1039" s="373"/>
      <c r="BH1039" s="373"/>
      <c r="BI1039" s="9"/>
      <c r="BJ1039" s="9"/>
      <c r="CJ1039"/>
      <c r="CK1039"/>
    </row>
    <row r="1040" spans="1:89">
      <c r="A1040" s="9">
        <v>1004</v>
      </c>
      <c r="B1040" s="9">
        <v>6.5849599999999997</v>
      </c>
      <c r="C1040" s="9">
        <v>337</v>
      </c>
      <c r="D1040" s="9">
        <v>3.2</v>
      </c>
      <c r="E1040" s="9">
        <v>3.6</v>
      </c>
      <c r="F1040" s="9">
        <v>384.81</v>
      </c>
      <c r="G1040" s="9">
        <v>0</v>
      </c>
      <c r="H1040" s="9">
        <v>0</v>
      </c>
      <c r="I1040" s="9">
        <v>7</v>
      </c>
      <c r="J1040" s="9">
        <v>71</v>
      </c>
      <c r="K1040" s="158">
        <v>0.71597222222222201</v>
      </c>
      <c r="L1040" s="9"/>
      <c r="M1040" s="9"/>
      <c r="N1040" s="9"/>
      <c r="O1040" s="9"/>
      <c r="P1040" s="278" t="str">
        <f t="shared" si="36"/>
        <v/>
      </c>
      <c r="Q1040" s="276" t="str">
        <f t="shared" si="35"/>
        <v/>
      </c>
      <c r="R1040" s="9"/>
      <c r="S1040" s="9"/>
      <c r="U1040" s="367"/>
      <c r="AS1040" s="9"/>
      <c r="AT1040" s="9"/>
      <c r="AU1040" s="426"/>
      <c r="AW1040" s="9"/>
      <c r="AX1040" s="470"/>
      <c r="AY1040" s="467"/>
      <c r="BG1040" s="373"/>
      <c r="BH1040" s="373"/>
      <c r="BI1040" s="9"/>
      <c r="BJ1040" s="9"/>
      <c r="CJ1040"/>
      <c r="CK1040"/>
    </row>
    <row r="1041" spans="1:89">
      <c r="A1041" s="9">
        <v>1004</v>
      </c>
      <c r="B1041" s="9">
        <v>6.53308</v>
      </c>
      <c r="C1041" s="9">
        <v>337</v>
      </c>
      <c r="D1041" s="9">
        <v>3.6</v>
      </c>
      <c r="E1041" s="9">
        <v>3.2</v>
      </c>
      <c r="F1041" s="9">
        <v>384.81</v>
      </c>
      <c r="G1041" s="9">
        <v>0</v>
      </c>
      <c r="H1041" s="9">
        <v>0</v>
      </c>
      <c r="I1041" s="9">
        <v>7</v>
      </c>
      <c r="J1041" s="9">
        <v>71</v>
      </c>
      <c r="K1041" s="158">
        <v>0.71666666666666701</v>
      </c>
      <c r="L1041" s="9"/>
      <c r="M1041" s="9"/>
      <c r="N1041" s="9"/>
      <c r="O1041" s="9"/>
      <c r="P1041" s="278" t="str">
        <f t="shared" si="36"/>
        <v/>
      </c>
      <c r="Q1041" s="276" t="str">
        <f t="shared" si="35"/>
        <v/>
      </c>
      <c r="R1041" s="9"/>
      <c r="S1041" s="9"/>
      <c r="U1041" s="367"/>
      <c r="AS1041" s="9"/>
      <c r="AT1041" s="9"/>
      <c r="AU1041" s="426"/>
      <c r="AW1041" s="9"/>
      <c r="AX1041" s="470"/>
      <c r="AY1041" s="467"/>
      <c r="BG1041" s="373"/>
      <c r="BH1041" s="373"/>
      <c r="BI1041" s="9"/>
      <c r="BJ1041" s="9"/>
      <c r="CJ1041"/>
      <c r="CK1041"/>
    </row>
    <row r="1042" spans="1:89">
      <c r="A1042" s="9">
        <v>1004</v>
      </c>
      <c r="B1042" s="9">
        <v>6.9</v>
      </c>
      <c r="C1042" s="9">
        <v>337</v>
      </c>
      <c r="D1042" s="9">
        <v>0</v>
      </c>
      <c r="E1042" s="9">
        <v>2.8</v>
      </c>
      <c r="F1042" s="9">
        <v>384.81</v>
      </c>
      <c r="G1042" s="9">
        <v>0</v>
      </c>
      <c r="H1042" s="9">
        <v>0</v>
      </c>
      <c r="I1042" s="9">
        <v>6.9</v>
      </c>
      <c r="J1042" s="9">
        <v>71</v>
      </c>
      <c r="K1042" s="158">
        <v>0.71736111111111101</v>
      </c>
      <c r="L1042" s="9"/>
      <c r="M1042" s="9"/>
      <c r="N1042" s="9"/>
      <c r="O1042" s="9"/>
      <c r="P1042" s="278">
        <f t="shared" si="36"/>
        <v>60</v>
      </c>
      <c r="Q1042" s="276" t="str">
        <f t="shared" si="35"/>
        <v/>
      </c>
      <c r="R1042" s="9"/>
      <c r="S1042" s="9"/>
      <c r="U1042" s="367"/>
      <c r="AS1042" s="9"/>
      <c r="AT1042" s="9"/>
      <c r="AU1042" s="426"/>
      <c r="AW1042" s="9"/>
      <c r="AX1042" s="470"/>
      <c r="AY1042" s="467"/>
      <c r="BG1042" s="373"/>
      <c r="BH1042" s="373"/>
      <c r="BI1042" s="9"/>
      <c r="BJ1042" s="9"/>
      <c r="CJ1042"/>
      <c r="CK1042"/>
    </row>
    <row r="1043" spans="1:89">
      <c r="A1043" s="9">
        <v>1004</v>
      </c>
      <c r="B1043" s="9">
        <v>6.9</v>
      </c>
      <c r="C1043" s="9">
        <v>337</v>
      </c>
      <c r="D1043" s="9">
        <v>0</v>
      </c>
      <c r="E1043" s="9">
        <v>0</v>
      </c>
      <c r="F1043" s="9">
        <v>384.81</v>
      </c>
      <c r="G1043" s="9">
        <v>0</v>
      </c>
      <c r="H1043" s="9">
        <v>0</v>
      </c>
      <c r="I1043" s="9">
        <v>6.9</v>
      </c>
      <c r="J1043" s="9">
        <v>71</v>
      </c>
      <c r="K1043" s="158">
        <v>0.718055555555556</v>
      </c>
      <c r="L1043" s="9"/>
      <c r="M1043" s="9"/>
      <c r="N1043" s="9"/>
      <c r="O1043" s="9"/>
      <c r="P1043" s="278">
        <f t="shared" si="36"/>
        <v>60</v>
      </c>
      <c r="Q1043" s="276" t="str">
        <f t="shared" si="35"/>
        <v/>
      </c>
      <c r="R1043" s="9"/>
      <c r="S1043" s="9"/>
      <c r="U1043" s="367"/>
      <c r="AS1043" s="9"/>
      <c r="AT1043" s="9"/>
      <c r="AU1043" s="426"/>
      <c r="AW1043" s="9"/>
      <c r="AX1043" s="470"/>
      <c r="AY1043" s="467"/>
      <c r="BG1043" s="373"/>
      <c r="BH1043" s="373"/>
      <c r="BI1043" s="9"/>
      <c r="BJ1043" s="9"/>
      <c r="CJ1043"/>
      <c r="CK1043"/>
    </row>
    <row r="1044" spans="1:89">
      <c r="A1044" s="9">
        <v>1004</v>
      </c>
      <c r="B1044" s="9">
        <v>6.9</v>
      </c>
      <c r="C1044" s="9">
        <v>337</v>
      </c>
      <c r="D1044" s="9">
        <v>0</v>
      </c>
      <c r="E1044" s="9">
        <v>0</v>
      </c>
      <c r="F1044" s="9">
        <v>384.81</v>
      </c>
      <c r="G1044" s="9">
        <v>0</v>
      </c>
      <c r="H1044" s="9">
        <v>0</v>
      </c>
      <c r="I1044" s="9">
        <v>6.9</v>
      </c>
      <c r="J1044" s="9">
        <v>71</v>
      </c>
      <c r="K1044" s="158">
        <v>0.71875</v>
      </c>
      <c r="L1044" s="9"/>
      <c r="M1044" s="9"/>
      <c r="N1044" s="9"/>
      <c r="O1044" s="9"/>
      <c r="P1044" s="278">
        <f t="shared" si="36"/>
        <v>60</v>
      </c>
      <c r="Q1044" s="276" t="str">
        <f t="shared" si="35"/>
        <v/>
      </c>
      <c r="R1044" s="9"/>
      <c r="S1044" s="9"/>
      <c r="U1044" s="367"/>
      <c r="AS1044" s="9"/>
      <c r="AT1044" s="9"/>
      <c r="AU1044" s="426"/>
      <c r="AW1044" s="9"/>
      <c r="AX1044" s="470"/>
      <c r="AY1044" s="467"/>
      <c r="BG1044" s="373"/>
      <c r="BH1044" s="373"/>
      <c r="BI1044" s="9"/>
      <c r="BJ1044" s="9"/>
      <c r="CJ1044"/>
      <c r="CK1044"/>
    </row>
    <row r="1045" spans="1:89">
      <c r="A1045" s="9">
        <v>1004</v>
      </c>
      <c r="B1045" s="9">
        <v>6.9</v>
      </c>
      <c r="C1045" s="9">
        <v>337</v>
      </c>
      <c r="D1045" s="9">
        <v>0</v>
      </c>
      <c r="E1045" s="9">
        <v>0</v>
      </c>
      <c r="F1045" s="9">
        <v>384.81</v>
      </c>
      <c r="G1045" s="9">
        <v>0</v>
      </c>
      <c r="H1045" s="9">
        <v>0</v>
      </c>
      <c r="I1045" s="9">
        <v>6.9</v>
      </c>
      <c r="J1045" s="9">
        <v>71</v>
      </c>
      <c r="K1045" s="158">
        <v>0.719444444444444</v>
      </c>
      <c r="L1045" s="9"/>
      <c r="M1045" s="9"/>
      <c r="N1045" s="9"/>
      <c r="O1045" s="9"/>
      <c r="P1045" s="278">
        <f t="shared" si="36"/>
        <v>60</v>
      </c>
      <c r="Q1045" s="276" t="str">
        <f t="shared" si="35"/>
        <v/>
      </c>
      <c r="R1045" s="9"/>
      <c r="S1045" s="9"/>
      <c r="U1045" s="367"/>
      <c r="AS1045" s="9"/>
      <c r="AT1045" s="9"/>
      <c r="AU1045" s="426"/>
      <c r="AW1045" s="9"/>
      <c r="AX1045" s="470"/>
      <c r="AY1045" s="467"/>
      <c r="BG1045" s="373"/>
      <c r="BH1045" s="373"/>
      <c r="BI1045" s="9"/>
      <c r="BJ1045" s="9"/>
      <c r="CJ1045"/>
      <c r="CK1045"/>
    </row>
    <row r="1046" spans="1:89">
      <c r="A1046" s="9">
        <v>1004</v>
      </c>
      <c r="B1046" s="9">
        <v>6.9</v>
      </c>
      <c r="C1046" s="9">
        <v>337</v>
      </c>
      <c r="D1046" s="9">
        <v>0</v>
      </c>
      <c r="E1046" s="9">
        <v>0</v>
      </c>
      <c r="F1046" s="9">
        <v>384.81</v>
      </c>
      <c r="G1046" s="9">
        <v>0</v>
      </c>
      <c r="H1046" s="9">
        <v>0</v>
      </c>
      <c r="I1046" s="9">
        <v>6.9</v>
      </c>
      <c r="J1046" s="9">
        <v>71</v>
      </c>
      <c r="K1046" s="158">
        <v>0.72013888888888899</v>
      </c>
      <c r="L1046" s="9"/>
      <c r="M1046" s="9"/>
      <c r="N1046" s="9"/>
      <c r="O1046" s="9"/>
      <c r="P1046" s="278">
        <f t="shared" si="36"/>
        <v>60</v>
      </c>
      <c r="Q1046" s="276" t="str">
        <f t="shared" si="35"/>
        <v/>
      </c>
      <c r="R1046" s="9"/>
      <c r="S1046" s="9"/>
      <c r="U1046" s="367"/>
      <c r="AS1046" s="9"/>
      <c r="AT1046" s="9"/>
      <c r="AU1046" s="426"/>
      <c r="AW1046" s="9"/>
      <c r="AX1046" s="470"/>
      <c r="AY1046" s="467"/>
      <c r="BG1046" s="373"/>
      <c r="BH1046" s="373"/>
      <c r="BI1046" s="9"/>
      <c r="BJ1046" s="9"/>
      <c r="CJ1046"/>
      <c r="CK1046"/>
    </row>
    <row r="1047" spans="1:89">
      <c r="A1047" s="9">
        <v>1004</v>
      </c>
      <c r="B1047" s="9">
        <v>6.9</v>
      </c>
      <c r="C1047" s="9">
        <v>337</v>
      </c>
      <c r="D1047" s="9">
        <v>0</v>
      </c>
      <c r="E1047" s="9">
        <v>0</v>
      </c>
      <c r="F1047" s="9">
        <v>384.81</v>
      </c>
      <c r="G1047" s="9">
        <v>0</v>
      </c>
      <c r="H1047" s="9">
        <v>0</v>
      </c>
      <c r="I1047" s="9">
        <v>6.9</v>
      </c>
      <c r="J1047" s="9">
        <v>71</v>
      </c>
      <c r="K1047" s="158">
        <v>0.72083333333333299</v>
      </c>
      <c r="L1047" s="9"/>
      <c r="M1047" s="9"/>
      <c r="N1047" s="9"/>
      <c r="O1047" s="9"/>
      <c r="P1047" s="278">
        <f t="shared" si="36"/>
        <v>60</v>
      </c>
      <c r="Q1047" s="276" t="str">
        <f t="shared" si="35"/>
        <v/>
      </c>
      <c r="R1047" s="9"/>
      <c r="S1047" s="9"/>
      <c r="U1047" s="367"/>
      <c r="AS1047" s="9"/>
      <c r="AT1047" s="9"/>
      <c r="AU1047" s="426"/>
      <c r="AW1047" s="9"/>
      <c r="AX1047" s="470"/>
      <c r="AY1047" s="467"/>
      <c r="BG1047" s="373"/>
      <c r="BH1047" s="373"/>
      <c r="BI1047" s="9"/>
      <c r="BJ1047" s="9"/>
      <c r="CJ1047"/>
      <c r="CK1047"/>
    </row>
    <row r="1048" spans="1:89">
      <c r="A1048" s="9">
        <v>1004</v>
      </c>
      <c r="B1048" s="9">
        <v>6.9</v>
      </c>
      <c r="C1048" s="9">
        <v>337</v>
      </c>
      <c r="D1048" s="9">
        <v>0</v>
      </c>
      <c r="E1048" s="9">
        <v>0</v>
      </c>
      <c r="F1048" s="9">
        <v>384.81</v>
      </c>
      <c r="G1048" s="9">
        <v>0</v>
      </c>
      <c r="H1048" s="9">
        <v>0</v>
      </c>
      <c r="I1048" s="9">
        <v>6.9</v>
      </c>
      <c r="J1048" s="9">
        <v>71</v>
      </c>
      <c r="K1048" s="158">
        <v>0.72152777777777799</v>
      </c>
      <c r="L1048" s="9"/>
      <c r="M1048" s="9"/>
      <c r="N1048" s="9"/>
      <c r="O1048" s="9"/>
      <c r="P1048" s="278">
        <f t="shared" si="36"/>
        <v>60</v>
      </c>
      <c r="Q1048" s="276" t="str">
        <f t="shared" si="35"/>
        <v/>
      </c>
      <c r="R1048" s="9"/>
      <c r="S1048" s="9"/>
      <c r="U1048" s="367"/>
      <c r="AS1048" s="9"/>
      <c r="AT1048" s="9"/>
      <c r="AU1048" s="426"/>
      <c r="AW1048" s="9"/>
      <c r="AX1048" s="470"/>
      <c r="AY1048" s="467"/>
      <c r="BG1048" s="373"/>
      <c r="BH1048" s="373"/>
      <c r="BI1048" s="9"/>
      <c r="BJ1048" s="9"/>
      <c r="CJ1048"/>
      <c r="CK1048"/>
    </row>
    <row r="1049" spans="1:89">
      <c r="A1049" s="9">
        <v>1004</v>
      </c>
      <c r="B1049" s="9">
        <v>6.8</v>
      </c>
      <c r="C1049" s="9">
        <v>337</v>
      </c>
      <c r="D1049" s="9">
        <v>0</v>
      </c>
      <c r="E1049" s="9">
        <v>0</v>
      </c>
      <c r="F1049" s="9">
        <v>384.81</v>
      </c>
      <c r="G1049" s="9">
        <v>0</v>
      </c>
      <c r="H1049" s="9">
        <v>0</v>
      </c>
      <c r="I1049" s="9">
        <v>6.8</v>
      </c>
      <c r="J1049" s="9">
        <v>71</v>
      </c>
      <c r="K1049" s="158">
        <v>0.72222222222222199</v>
      </c>
      <c r="L1049" s="9"/>
      <c r="M1049" s="9"/>
      <c r="N1049" s="9"/>
      <c r="O1049" s="9"/>
      <c r="P1049" s="278">
        <f t="shared" si="36"/>
        <v>60</v>
      </c>
      <c r="Q1049" s="276" t="str">
        <f t="shared" si="35"/>
        <v/>
      </c>
      <c r="R1049" s="9"/>
      <c r="S1049" s="9"/>
      <c r="U1049" s="367"/>
      <c r="AS1049" s="9"/>
      <c r="AT1049" s="9"/>
      <c r="AU1049" s="426"/>
      <c r="AW1049" s="9"/>
      <c r="AX1049" s="470"/>
      <c r="AY1049" s="467"/>
      <c r="BG1049" s="373"/>
      <c r="BH1049" s="373"/>
      <c r="BI1049" s="9"/>
      <c r="BJ1049" s="9"/>
      <c r="CJ1049"/>
      <c r="CK1049"/>
    </row>
    <row r="1050" spans="1:89">
      <c r="A1050" s="9">
        <v>1004</v>
      </c>
      <c r="B1050" s="9">
        <v>6.8</v>
      </c>
      <c r="C1050" s="9">
        <v>337</v>
      </c>
      <c r="D1050" s="9">
        <v>0</v>
      </c>
      <c r="E1050" s="9">
        <v>0</v>
      </c>
      <c r="F1050" s="9">
        <v>384.81</v>
      </c>
      <c r="G1050" s="9">
        <v>0</v>
      </c>
      <c r="H1050" s="9">
        <v>0</v>
      </c>
      <c r="I1050" s="9">
        <v>6.8</v>
      </c>
      <c r="J1050" s="9">
        <v>71</v>
      </c>
      <c r="K1050" s="158">
        <v>0.72291666666666698</v>
      </c>
      <c r="L1050" s="9"/>
      <c r="M1050" s="9"/>
      <c r="N1050" s="9"/>
      <c r="O1050" s="9"/>
      <c r="P1050" s="278">
        <f t="shared" si="36"/>
        <v>60</v>
      </c>
      <c r="Q1050" s="276" t="str">
        <f t="shared" si="35"/>
        <v/>
      </c>
      <c r="R1050" s="9"/>
      <c r="S1050" s="9"/>
      <c r="U1050" s="367"/>
      <c r="AS1050" s="9"/>
      <c r="AT1050" s="9"/>
      <c r="AU1050" s="426"/>
      <c r="AW1050" s="9"/>
      <c r="AX1050" s="470"/>
      <c r="AY1050" s="467"/>
      <c r="BG1050" s="373"/>
      <c r="BH1050" s="373"/>
      <c r="BI1050" s="9"/>
      <c r="BJ1050" s="9"/>
      <c r="CJ1050"/>
      <c r="CK1050"/>
    </row>
    <row r="1051" spans="1:89">
      <c r="A1051" s="9">
        <v>1004</v>
      </c>
      <c r="B1051" s="9">
        <v>6.8</v>
      </c>
      <c r="C1051" s="9">
        <v>337</v>
      </c>
      <c r="D1051" s="9">
        <v>0</v>
      </c>
      <c r="E1051" s="9">
        <v>0</v>
      </c>
      <c r="F1051" s="9">
        <v>384.81</v>
      </c>
      <c r="G1051" s="9">
        <v>0</v>
      </c>
      <c r="H1051" s="9">
        <v>0</v>
      </c>
      <c r="I1051" s="9">
        <v>6.8</v>
      </c>
      <c r="J1051" s="9">
        <v>71</v>
      </c>
      <c r="K1051" s="158">
        <v>0.72361111111111098</v>
      </c>
      <c r="L1051" s="9"/>
      <c r="M1051" s="9"/>
      <c r="N1051" s="9"/>
      <c r="O1051" s="9"/>
      <c r="P1051" s="278">
        <f t="shared" si="36"/>
        <v>60</v>
      </c>
      <c r="Q1051" s="276" t="str">
        <f t="shared" si="35"/>
        <v/>
      </c>
      <c r="R1051" s="9"/>
      <c r="S1051" s="9"/>
      <c r="U1051" s="367"/>
      <c r="AS1051" s="9"/>
      <c r="AT1051" s="9"/>
      <c r="AU1051" s="426"/>
      <c r="AW1051" s="9"/>
      <c r="AX1051" s="470"/>
      <c r="AY1051" s="467"/>
      <c r="BG1051" s="373"/>
      <c r="BH1051" s="373"/>
      <c r="BI1051" s="9"/>
      <c r="BJ1051" s="9"/>
      <c r="CJ1051"/>
      <c r="CK1051"/>
    </row>
    <row r="1052" spans="1:89">
      <c r="A1052" s="9">
        <v>1004</v>
      </c>
      <c r="B1052" s="9">
        <v>6.4217759999999995</v>
      </c>
      <c r="C1052" s="9">
        <v>337</v>
      </c>
      <c r="D1052" s="9">
        <v>2.8</v>
      </c>
      <c r="E1052" s="9">
        <v>0.4</v>
      </c>
      <c r="F1052" s="9">
        <v>384.81</v>
      </c>
      <c r="G1052" s="9">
        <v>0</v>
      </c>
      <c r="H1052" s="9">
        <v>0</v>
      </c>
      <c r="I1052" s="9">
        <v>6.8</v>
      </c>
      <c r="J1052" s="9">
        <v>71</v>
      </c>
      <c r="K1052" s="158">
        <v>0.72430555555555598</v>
      </c>
      <c r="L1052" s="9"/>
      <c r="M1052" s="9"/>
      <c r="N1052" s="9"/>
      <c r="O1052" s="9"/>
      <c r="P1052" s="278" t="str">
        <f t="shared" si="36"/>
        <v/>
      </c>
      <c r="Q1052" s="276" t="str">
        <f t="shared" si="35"/>
        <v/>
      </c>
      <c r="R1052" s="9"/>
      <c r="S1052" s="9"/>
      <c r="U1052" s="367"/>
      <c r="AS1052" s="9"/>
      <c r="AT1052" s="9"/>
      <c r="AU1052" s="426"/>
      <c r="AW1052" s="9"/>
      <c r="AX1052" s="470"/>
      <c r="AY1052" s="467"/>
      <c r="BG1052" s="373"/>
      <c r="BH1052" s="373"/>
      <c r="BI1052" s="9"/>
      <c r="BJ1052" s="9"/>
      <c r="CJ1052"/>
      <c r="CK1052"/>
    </row>
    <row r="1053" spans="1:89">
      <c r="A1053" s="9">
        <v>1004</v>
      </c>
      <c r="B1053" s="9">
        <v>6.1342241937940312</v>
      </c>
      <c r="C1053" s="9">
        <v>337</v>
      </c>
      <c r="D1053" s="9">
        <v>5.2</v>
      </c>
      <c r="E1053" s="9">
        <v>3.6</v>
      </c>
      <c r="F1053" s="9">
        <v>384.81</v>
      </c>
      <c r="G1053" s="9">
        <v>0</v>
      </c>
      <c r="H1053" s="9">
        <v>0</v>
      </c>
      <c r="I1053" s="9">
        <v>6.8</v>
      </c>
      <c r="J1053" s="9">
        <v>71</v>
      </c>
      <c r="K1053" s="158">
        <v>0.72499999999999998</v>
      </c>
      <c r="L1053" s="9"/>
      <c r="M1053" s="9"/>
      <c r="N1053" s="9"/>
      <c r="O1053" s="9"/>
      <c r="P1053" s="278" t="str">
        <f t="shared" si="36"/>
        <v/>
      </c>
      <c r="Q1053" s="276" t="str">
        <f t="shared" si="35"/>
        <v/>
      </c>
      <c r="R1053" s="9"/>
      <c r="S1053" s="9"/>
      <c r="U1053" s="367"/>
      <c r="AS1053" s="9"/>
      <c r="AT1053" s="9"/>
      <c r="AU1053" s="426"/>
      <c r="AW1053" s="9"/>
      <c r="AX1053" s="470"/>
      <c r="AY1053" s="467"/>
      <c r="BG1053" s="373"/>
      <c r="BH1053" s="373"/>
      <c r="BI1053" s="9"/>
      <c r="BJ1053" s="9"/>
      <c r="CJ1053"/>
      <c r="CK1053"/>
    </row>
    <row r="1054" spans="1:89">
      <c r="A1054" s="9">
        <v>1004</v>
      </c>
      <c r="B1054" s="9">
        <v>6.2056480000000001</v>
      </c>
      <c r="C1054" s="9">
        <v>337</v>
      </c>
      <c r="D1054" s="9">
        <v>4.4000000000000004</v>
      </c>
      <c r="E1054" s="9">
        <v>4.4000000000000004</v>
      </c>
      <c r="F1054" s="9">
        <v>384.81</v>
      </c>
      <c r="G1054" s="9">
        <v>0</v>
      </c>
      <c r="H1054" s="9">
        <v>0</v>
      </c>
      <c r="I1054" s="9">
        <v>6.8</v>
      </c>
      <c r="J1054" s="9">
        <v>71</v>
      </c>
      <c r="K1054" s="158">
        <v>0.72569444444444398</v>
      </c>
      <c r="L1054" s="9"/>
      <c r="M1054" s="9"/>
      <c r="N1054" s="9"/>
      <c r="O1054" s="9"/>
      <c r="P1054" s="278" t="str">
        <f t="shared" si="36"/>
        <v/>
      </c>
      <c r="Q1054" s="276" t="str">
        <f t="shared" si="35"/>
        <v/>
      </c>
      <c r="R1054" s="9"/>
      <c r="S1054" s="9"/>
      <c r="U1054" s="367"/>
      <c r="AS1054" s="9"/>
      <c r="AT1054" s="9"/>
      <c r="AU1054" s="426"/>
      <c r="AW1054" s="9"/>
      <c r="AX1054" s="470"/>
      <c r="AY1054" s="467"/>
      <c r="BG1054" s="373"/>
      <c r="BH1054" s="373"/>
      <c r="BI1054" s="9"/>
      <c r="BJ1054" s="9"/>
      <c r="CJ1054"/>
      <c r="CK1054"/>
    </row>
    <row r="1055" spans="1:89">
      <c r="A1055" s="9">
        <v>1004</v>
      </c>
      <c r="B1055" s="9">
        <v>6.4217759999999995</v>
      </c>
      <c r="C1055" s="9">
        <v>337</v>
      </c>
      <c r="D1055" s="9">
        <v>2.8</v>
      </c>
      <c r="E1055" s="9">
        <v>3.2</v>
      </c>
      <c r="F1055" s="9">
        <v>384.81</v>
      </c>
      <c r="G1055" s="9">
        <v>0</v>
      </c>
      <c r="H1055" s="9">
        <v>0</v>
      </c>
      <c r="I1055" s="9">
        <v>6.8</v>
      </c>
      <c r="J1055" s="9">
        <v>71</v>
      </c>
      <c r="K1055" s="158">
        <v>0.72638888888888897</v>
      </c>
      <c r="L1055" s="9"/>
      <c r="M1055" s="9"/>
      <c r="N1055" s="9"/>
      <c r="O1055" s="9"/>
      <c r="P1055" s="278" t="str">
        <f t="shared" si="36"/>
        <v/>
      </c>
      <c r="Q1055" s="276" t="str">
        <f t="shared" si="35"/>
        <v/>
      </c>
      <c r="R1055" s="9"/>
      <c r="S1055" s="9"/>
      <c r="U1055" s="367"/>
      <c r="AS1055" s="9"/>
      <c r="AT1055" s="9"/>
      <c r="AU1055" s="426"/>
      <c r="AW1055" s="9"/>
      <c r="AX1055" s="470"/>
      <c r="AY1055" s="467"/>
      <c r="BG1055" s="373"/>
      <c r="BH1055" s="373"/>
      <c r="BI1055" s="9"/>
      <c r="BJ1055" s="9"/>
      <c r="CJ1055"/>
      <c r="CK1055"/>
    </row>
    <row r="1056" spans="1:89">
      <c r="A1056" s="9">
        <v>1004</v>
      </c>
      <c r="B1056" s="9">
        <v>6.8</v>
      </c>
      <c r="C1056" s="9">
        <v>337</v>
      </c>
      <c r="D1056" s="9">
        <v>0</v>
      </c>
      <c r="E1056" s="9">
        <v>2</v>
      </c>
      <c r="F1056" s="9">
        <v>384.81</v>
      </c>
      <c r="G1056" s="9">
        <v>0</v>
      </c>
      <c r="H1056" s="9">
        <v>0</v>
      </c>
      <c r="I1056" s="9">
        <v>6.8</v>
      </c>
      <c r="J1056" s="9">
        <v>71</v>
      </c>
      <c r="K1056" s="158">
        <v>0.72708333333333297</v>
      </c>
      <c r="L1056" s="9"/>
      <c r="M1056" s="9"/>
      <c r="N1056" s="9"/>
      <c r="O1056" s="9"/>
      <c r="P1056" s="278">
        <f t="shared" si="36"/>
        <v>60</v>
      </c>
      <c r="Q1056" s="276" t="str">
        <f t="shared" si="35"/>
        <v/>
      </c>
      <c r="R1056" s="9"/>
      <c r="S1056" s="9"/>
      <c r="U1056" s="367"/>
      <c r="AS1056" s="9"/>
      <c r="AT1056" s="9"/>
      <c r="AU1056" s="426"/>
      <c r="AW1056" s="9"/>
      <c r="AX1056" s="470"/>
      <c r="AY1056" s="467"/>
      <c r="BG1056" s="373"/>
      <c r="BH1056" s="373"/>
      <c r="BI1056" s="9"/>
      <c r="BJ1056" s="9"/>
      <c r="CJ1056"/>
      <c r="CK1056"/>
    </row>
    <row r="1057" spans="1:89">
      <c r="A1057" s="9">
        <v>1004</v>
      </c>
      <c r="B1057" s="9">
        <v>6.3677440000000001</v>
      </c>
      <c r="C1057" s="9">
        <v>337</v>
      </c>
      <c r="D1057" s="9">
        <v>3.2</v>
      </c>
      <c r="E1057" s="9">
        <v>2.4</v>
      </c>
      <c r="F1057" s="9">
        <v>384.81</v>
      </c>
      <c r="G1057" s="9">
        <v>0</v>
      </c>
      <c r="H1057" s="9">
        <v>0</v>
      </c>
      <c r="I1057" s="9">
        <v>6.8</v>
      </c>
      <c r="J1057" s="9">
        <v>71</v>
      </c>
      <c r="K1057" s="158">
        <v>0.72777777777777797</v>
      </c>
      <c r="L1057" s="9"/>
      <c r="M1057" s="9"/>
      <c r="N1057" s="9"/>
      <c r="O1057" s="9"/>
      <c r="P1057" s="278" t="str">
        <f t="shared" si="36"/>
        <v/>
      </c>
      <c r="Q1057" s="276" t="str">
        <f t="shared" si="35"/>
        <v/>
      </c>
      <c r="R1057" s="9"/>
      <c r="S1057" s="9"/>
      <c r="U1057" s="367"/>
      <c r="AS1057" s="9"/>
      <c r="AT1057" s="9"/>
      <c r="AU1057" s="426"/>
      <c r="AW1057" s="9"/>
      <c r="AX1057" s="470"/>
      <c r="AY1057" s="467"/>
      <c r="BG1057" s="373"/>
      <c r="BH1057" s="373"/>
      <c r="BI1057" s="9"/>
      <c r="BJ1057" s="9"/>
      <c r="CJ1057"/>
      <c r="CK1057"/>
    </row>
    <row r="1058" spans="1:89">
      <c r="A1058" s="9">
        <v>1005</v>
      </c>
      <c r="B1058" s="9">
        <v>6.8</v>
      </c>
      <c r="C1058" s="9">
        <v>337</v>
      </c>
      <c r="D1058" s="9">
        <v>0</v>
      </c>
      <c r="E1058" s="9">
        <v>1.6</v>
      </c>
      <c r="F1058" s="9">
        <v>384.81</v>
      </c>
      <c r="G1058" s="9">
        <v>0</v>
      </c>
      <c r="H1058" s="9">
        <v>0</v>
      </c>
      <c r="I1058" s="9">
        <v>6.8</v>
      </c>
      <c r="J1058" s="9">
        <v>71</v>
      </c>
      <c r="K1058" s="158">
        <v>0.72847222222222197</v>
      </c>
      <c r="L1058" s="9"/>
      <c r="M1058" s="9"/>
      <c r="N1058" s="9"/>
      <c r="O1058" s="9"/>
      <c r="P1058" s="278">
        <f t="shared" si="36"/>
        <v>60</v>
      </c>
      <c r="Q1058" s="276" t="str">
        <f t="shared" si="35"/>
        <v/>
      </c>
      <c r="R1058" s="9"/>
      <c r="S1058" s="9"/>
      <c r="U1058" s="367"/>
      <c r="AS1058" s="9"/>
      <c r="AT1058" s="9"/>
      <c r="AU1058" s="426"/>
      <c r="AW1058" s="9"/>
      <c r="AX1058" s="470"/>
      <c r="AY1058" s="467"/>
      <c r="BG1058" s="373"/>
      <c r="BH1058" s="373"/>
      <c r="BI1058" s="9"/>
      <c r="BJ1058" s="9"/>
      <c r="CJ1058"/>
      <c r="CK1058"/>
    </row>
    <row r="1059" spans="1:89">
      <c r="A1059" s="9">
        <v>1005</v>
      </c>
      <c r="B1059" s="9">
        <v>6.8</v>
      </c>
      <c r="C1059" s="9">
        <v>337</v>
      </c>
      <c r="D1059" s="9">
        <v>0</v>
      </c>
      <c r="E1059" s="9">
        <v>0</v>
      </c>
      <c r="F1059" s="9">
        <v>384.81</v>
      </c>
      <c r="G1059" s="9">
        <v>0</v>
      </c>
      <c r="H1059" s="9">
        <v>0</v>
      </c>
      <c r="I1059" s="9">
        <v>6.8</v>
      </c>
      <c r="J1059" s="9">
        <v>71</v>
      </c>
      <c r="K1059" s="158">
        <v>0.72916666666666696</v>
      </c>
      <c r="L1059" s="9"/>
      <c r="M1059" s="9"/>
      <c r="N1059" s="9"/>
      <c r="O1059" s="9"/>
      <c r="P1059" s="278">
        <f t="shared" si="36"/>
        <v>60</v>
      </c>
      <c r="Q1059" s="276" t="str">
        <f t="shared" si="35"/>
        <v/>
      </c>
      <c r="R1059" s="9"/>
      <c r="S1059" s="9"/>
      <c r="U1059" s="367"/>
      <c r="AS1059" s="9"/>
      <c r="AT1059" s="9"/>
      <c r="AU1059" s="426"/>
      <c r="AW1059" s="9"/>
      <c r="AX1059" s="470"/>
      <c r="AY1059" s="467"/>
      <c r="BG1059" s="373"/>
      <c r="BH1059" s="373"/>
      <c r="BI1059" s="9"/>
      <c r="BJ1059" s="9"/>
      <c r="CJ1059"/>
      <c r="CK1059"/>
    </row>
    <row r="1060" spans="1:89">
      <c r="A1060" s="9">
        <v>1005</v>
      </c>
      <c r="B1060" s="9">
        <v>6.8</v>
      </c>
      <c r="C1060" s="9">
        <v>337</v>
      </c>
      <c r="D1060" s="9">
        <v>0</v>
      </c>
      <c r="E1060" s="9">
        <v>0</v>
      </c>
      <c r="F1060" s="9">
        <v>384.81</v>
      </c>
      <c r="G1060" s="9">
        <v>0</v>
      </c>
      <c r="H1060" s="9">
        <v>0</v>
      </c>
      <c r="I1060" s="9">
        <v>6.8</v>
      </c>
      <c r="J1060" s="9">
        <v>71</v>
      </c>
      <c r="K1060" s="158">
        <v>0.72986111111111096</v>
      </c>
      <c r="L1060" s="9"/>
      <c r="M1060" s="9"/>
      <c r="N1060" s="9"/>
      <c r="O1060" s="9"/>
      <c r="P1060" s="278">
        <f t="shared" si="36"/>
        <v>60</v>
      </c>
      <c r="Q1060" s="276" t="str">
        <f t="shared" si="35"/>
        <v/>
      </c>
      <c r="R1060" s="9"/>
      <c r="S1060" s="9"/>
      <c r="U1060" s="367"/>
      <c r="AS1060" s="9"/>
      <c r="AT1060" s="9"/>
      <c r="AU1060" s="426"/>
      <c r="AW1060" s="9"/>
      <c r="AX1060" s="470"/>
      <c r="AY1060" s="467"/>
      <c r="BG1060" s="373"/>
      <c r="BH1060" s="373"/>
      <c r="BI1060" s="9"/>
      <c r="BJ1060" s="9"/>
      <c r="CJ1060"/>
      <c r="CK1060"/>
    </row>
    <row r="1061" spans="1:89">
      <c r="A1061" s="9">
        <v>1005</v>
      </c>
      <c r="B1061" s="9">
        <v>6.7</v>
      </c>
      <c r="C1061" s="9">
        <v>337</v>
      </c>
      <c r="D1061" s="9">
        <v>0</v>
      </c>
      <c r="E1061" s="9">
        <v>0</v>
      </c>
      <c r="F1061" s="9">
        <v>384.81</v>
      </c>
      <c r="G1061" s="9">
        <v>0</v>
      </c>
      <c r="H1061" s="9">
        <v>0</v>
      </c>
      <c r="I1061" s="9">
        <v>6.7</v>
      </c>
      <c r="J1061" s="9">
        <v>71</v>
      </c>
      <c r="K1061" s="158">
        <v>0.73055555555555596</v>
      </c>
      <c r="L1061" s="9"/>
      <c r="M1061" s="9"/>
      <c r="N1061" s="9"/>
      <c r="O1061" s="9"/>
      <c r="P1061" s="278">
        <f t="shared" si="36"/>
        <v>60</v>
      </c>
      <c r="Q1061" s="276" t="str">
        <f t="shared" si="35"/>
        <v/>
      </c>
      <c r="R1061" s="9"/>
      <c r="S1061" s="9"/>
      <c r="U1061" s="367"/>
      <c r="AS1061" s="9"/>
      <c r="AT1061" s="9"/>
      <c r="AU1061" s="426"/>
      <c r="AW1061" s="9"/>
      <c r="AX1061" s="470"/>
      <c r="AY1061" s="467"/>
      <c r="BG1061" s="373"/>
      <c r="BH1061" s="373"/>
      <c r="BI1061" s="9"/>
      <c r="BJ1061" s="9"/>
      <c r="CJ1061"/>
      <c r="CK1061"/>
    </row>
    <row r="1062" spans="1:89">
      <c r="A1062" s="9">
        <v>1005</v>
      </c>
      <c r="B1062" s="9">
        <v>6.7</v>
      </c>
      <c r="C1062" s="9">
        <v>337</v>
      </c>
      <c r="D1062" s="9">
        <v>0</v>
      </c>
      <c r="E1062" s="9">
        <v>0</v>
      </c>
      <c r="F1062" s="9">
        <v>384.81</v>
      </c>
      <c r="G1062" s="9">
        <v>0</v>
      </c>
      <c r="H1062" s="9">
        <v>0</v>
      </c>
      <c r="I1062" s="9">
        <v>6.7</v>
      </c>
      <c r="J1062" s="9">
        <v>71</v>
      </c>
      <c r="K1062" s="158">
        <v>0.73124999999999996</v>
      </c>
      <c r="L1062" s="9"/>
      <c r="M1062" s="9"/>
      <c r="N1062" s="9"/>
      <c r="O1062" s="9"/>
      <c r="P1062" s="278">
        <f t="shared" si="36"/>
        <v>60</v>
      </c>
      <c r="Q1062" s="276" t="str">
        <f t="shared" si="35"/>
        <v/>
      </c>
      <c r="R1062" s="9"/>
      <c r="S1062" s="9"/>
      <c r="U1062" s="367"/>
      <c r="AS1062" s="9"/>
      <c r="AT1062" s="9"/>
      <c r="AU1062" s="426"/>
      <c r="AW1062" s="9"/>
      <c r="AX1062" s="470"/>
      <c r="AY1062" s="467"/>
      <c r="BG1062" s="373"/>
      <c r="BH1062" s="373"/>
      <c r="BI1062" s="9"/>
      <c r="BJ1062" s="9"/>
      <c r="CJ1062"/>
      <c r="CK1062"/>
    </row>
    <row r="1063" spans="1:89">
      <c r="A1063" s="9">
        <v>1005</v>
      </c>
      <c r="B1063" s="9">
        <v>6.6</v>
      </c>
      <c r="C1063" s="9">
        <v>337</v>
      </c>
      <c r="D1063" s="9">
        <v>0</v>
      </c>
      <c r="E1063" s="9">
        <v>0</v>
      </c>
      <c r="F1063" s="9">
        <v>384.81</v>
      </c>
      <c r="G1063" s="9">
        <v>0</v>
      </c>
      <c r="H1063" s="9">
        <v>0</v>
      </c>
      <c r="I1063" s="9">
        <v>6.6</v>
      </c>
      <c r="J1063" s="9">
        <v>71</v>
      </c>
      <c r="K1063" s="158">
        <v>0.73194444444444495</v>
      </c>
      <c r="L1063" s="9"/>
      <c r="M1063" s="9"/>
      <c r="N1063" s="9"/>
      <c r="O1063" s="9"/>
      <c r="P1063" s="278">
        <f t="shared" si="36"/>
        <v>60</v>
      </c>
      <c r="Q1063" s="276" t="str">
        <f t="shared" si="35"/>
        <v/>
      </c>
      <c r="R1063" s="9"/>
      <c r="S1063" s="9"/>
      <c r="U1063" s="367"/>
      <c r="AS1063" s="9"/>
      <c r="AT1063" s="9"/>
      <c r="AU1063" s="426"/>
      <c r="AW1063" s="9"/>
      <c r="AX1063" s="470"/>
      <c r="AY1063" s="467"/>
      <c r="BG1063" s="373"/>
      <c r="BH1063" s="373"/>
      <c r="BI1063" s="9"/>
      <c r="BJ1063" s="9"/>
      <c r="CJ1063"/>
      <c r="CK1063"/>
    </row>
    <row r="1064" spans="1:89">
      <c r="A1064" s="9">
        <v>1005</v>
      </c>
      <c r="B1064" s="9">
        <v>6.6</v>
      </c>
      <c r="C1064" s="9">
        <v>337</v>
      </c>
      <c r="D1064" s="9">
        <v>0</v>
      </c>
      <c r="E1064" s="9">
        <v>0</v>
      </c>
      <c r="F1064" s="9">
        <v>384.81</v>
      </c>
      <c r="G1064" s="9">
        <v>0</v>
      </c>
      <c r="H1064" s="9">
        <v>0</v>
      </c>
      <c r="I1064" s="9">
        <v>6.6</v>
      </c>
      <c r="J1064" s="9">
        <v>71</v>
      </c>
      <c r="K1064" s="158">
        <v>0.73263888888888895</v>
      </c>
      <c r="L1064" s="9"/>
      <c r="M1064" s="9"/>
      <c r="N1064" s="9"/>
      <c r="O1064" s="9"/>
      <c r="P1064" s="278">
        <f t="shared" si="36"/>
        <v>60</v>
      </c>
      <c r="Q1064" s="276" t="str">
        <f t="shared" si="35"/>
        <v/>
      </c>
      <c r="R1064" s="9"/>
      <c r="S1064" s="9"/>
      <c r="U1064" s="367"/>
      <c r="AS1064" s="9"/>
      <c r="AT1064" s="9"/>
      <c r="AU1064" s="426"/>
      <c r="AW1064" s="9"/>
      <c r="AX1064" s="470"/>
      <c r="AY1064" s="467"/>
      <c r="BG1064" s="373"/>
      <c r="BH1064" s="373"/>
      <c r="BI1064" s="9"/>
      <c r="BJ1064" s="9"/>
      <c r="CJ1064"/>
      <c r="CK1064"/>
    </row>
    <row r="1065" spans="1:89">
      <c r="A1065" s="9">
        <v>1005</v>
      </c>
      <c r="B1065" s="9">
        <v>6.6</v>
      </c>
      <c r="C1065" s="9">
        <v>337</v>
      </c>
      <c r="D1065" s="9">
        <v>0</v>
      </c>
      <c r="E1065" s="9">
        <v>0</v>
      </c>
      <c r="F1065" s="9">
        <v>384.81</v>
      </c>
      <c r="G1065" s="9">
        <v>0</v>
      </c>
      <c r="H1065" s="9">
        <v>0</v>
      </c>
      <c r="I1065" s="9">
        <v>6.6</v>
      </c>
      <c r="J1065" s="9">
        <v>71</v>
      </c>
      <c r="K1065" s="158">
        <v>0.73333333333333295</v>
      </c>
      <c r="L1065" s="9"/>
      <c r="M1065" s="9"/>
      <c r="N1065" s="9"/>
      <c r="O1065" s="9"/>
      <c r="P1065" s="278">
        <f t="shared" si="36"/>
        <v>60</v>
      </c>
      <c r="Q1065" s="276" t="str">
        <f t="shared" si="35"/>
        <v/>
      </c>
      <c r="R1065" s="9"/>
      <c r="S1065" s="9"/>
      <c r="U1065" s="367"/>
      <c r="AS1065" s="9"/>
      <c r="AT1065" s="9"/>
      <c r="AU1065" s="426"/>
      <c r="AW1065" s="9"/>
      <c r="AX1065" s="470"/>
      <c r="AY1065" s="467"/>
      <c r="BG1065" s="373"/>
      <c r="BH1065" s="373"/>
      <c r="BI1065" s="9"/>
      <c r="BJ1065" s="9"/>
      <c r="CJ1065"/>
      <c r="CK1065"/>
    </row>
    <row r="1066" spans="1:89">
      <c r="A1066" s="9">
        <v>1005</v>
      </c>
      <c r="B1066" s="9">
        <v>6.6</v>
      </c>
      <c r="C1066" s="9">
        <v>337</v>
      </c>
      <c r="D1066" s="9">
        <v>0</v>
      </c>
      <c r="E1066" s="9">
        <v>0</v>
      </c>
      <c r="F1066" s="9">
        <v>384.81</v>
      </c>
      <c r="G1066" s="9">
        <v>0</v>
      </c>
      <c r="H1066" s="9">
        <v>0</v>
      </c>
      <c r="I1066" s="9">
        <v>6.6</v>
      </c>
      <c r="J1066" s="9">
        <v>71</v>
      </c>
      <c r="K1066" s="158">
        <v>0.73402777777777795</v>
      </c>
      <c r="L1066" s="9"/>
      <c r="M1066" s="9"/>
      <c r="N1066" s="9"/>
      <c r="O1066" s="9"/>
      <c r="P1066" s="278">
        <f t="shared" si="36"/>
        <v>60</v>
      </c>
      <c r="Q1066" s="276" t="str">
        <f t="shared" si="35"/>
        <v/>
      </c>
      <c r="R1066" s="9"/>
      <c r="S1066" s="9"/>
      <c r="U1066" s="367"/>
      <c r="AS1066" s="9"/>
      <c r="AT1066" s="9"/>
      <c r="AU1066" s="426"/>
      <c r="AW1066" s="9"/>
      <c r="AX1066" s="470"/>
      <c r="AY1066" s="467"/>
      <c r="BG1066" s="373"/>
      <c r="BH1066" s="373"/>
      <c r="BI1066" s="9"/>
      <c r="BJ1066" s="9"/>
      <c r="CJ1066"/>
      <c r="CK1066"/>
    </row>
    <row r="1067" spans="1:89">
      <c r="A1067" s="9">
        <v>1005</v>
      </c>
      <c r="B1067" s="9">
        <v>6.5</v>
      </c>
      <c r="C1067" s="9">
        <v>337</v>
      </c>
      <c r="D1067" s="9">
        <v>0</v>
      </c>
      <c r="E1067" s="9">
        <v>0</v>
      </c>
      <c r="F1067" s="9">
        <v>384.81</v>
      </c>
      <c r="G1067" s="9">
        <v>0</v>
      </c>
      <c r="H1067" s="9">
        <v>0</v>
      </c>
      <c r="I1067" s="9">
        <v>6.5</v>
      </c>
      <c r="J1067" s="9">
        <v>72</v>
      </c>
      <c r="K1067" s="158">
        <v>0.73472222222222205</v>
      </c>
      <c r="L1067" s="9"/>
      <c r="M1067" s="9"/>
      <c r="N1067" s="9"/>
      <c r="O1067" s="9"/>
      <c r="P1067" s="278">
        <f t="shared" si="36"/>
        <v>60</v>
      </c>
      <c r="Q1067" s="276" t="str">
        <f t="shared" si="35"/>
        <v/>
      </c>
      <c r="R1067" s="9"/>
      <c r="S1067" s="9"/>
      <c r="U1067" s="367"/>
      <c r="AS1067" s="9"/>
      <c r="AT1067" s="9"/>
      <c r="AU1067" s="426"/>
      <c r="AW1067" s="9"/>
      <c r="AX1067" s="470"/>
      <c r="AY1067" s="467"/>
      <c r="BG1067" s="373"/>
      <c r="BH1067" s="373"/>
      <c r="BI1067" s="9"/>
      <c r="BJ1067" s="9"/>
      <c r="CJ1067"/>
      <c r="CK1067"/>
    </row>
    <row r="1068" spans="1:89">
      <c r="A1068" s="9">
        <v>1005</v>
      </c>
      <c r="B1068" s="9">
        <v>6.5</v>
      </c>
      <c r="C1068" s="9">
        <v>337</v>
      </c>
      <c r="D1068" s="9">
        <v>0</v>
      </c>
      <c r="E1068" s="9">
        <v>0</v>
      </c>
      <c r="F1068" s="9">
        <v>384.81</v>
      </c>
      <c r="G1068" s="9">
        <v>0</v>
      </c>
      <c r="H1068" s="9">
        <v>0</v>
      </c>
      <c r="I1068" s="9">
        <v>6.5</v>
      </c>
      <c r="J1068" s="9">
        <v>72</v>
      </c>
      <c r="K1068" s="158">
        <v>0.73541666666666705</v>
      </c>
      <c r="L1068" s="9"/>
      <c r="M1068" s="9"/>
      <c r="N1068" s="9"/>
      <c r="O1068" s="9"/>
      <c r="P1068" s="278">
        <f t="shared" si="36"/>
        <v>60</v>
      </c>
      <c r="Q1068" s="276" t="str">
        <f t="shared" si="35"/>
        <v/>
      </c>
      <c r="R1068" s="9"/>
      <c r="S1068" s="9"/>
      <c r="U1068" s="367"/>
      <c r="AS1068" s="9"/>
      <c r="AT1068" s="9"/>
      <c r="AU1068" s="426"/>
      <c r="AW1068" s="9"/>
      <c r="AX1068" s="470"/>
      <c r="AY1068" s="467"/>
      <c r="BG1068" s="373"/>
      <c r="BH1068" s="373"/>
      <c r="BI1068" s="9"/>
      <c r="BJ1068" s="9"/>
      <c r="CJ1068"/>
      <c r="CK1068"/>
    </row>
    <row r="1069" spans="1:89">
      <c r="A1069" s="9">
        <v>1005</v>
      </c>
      <c r="B1069" s="9">
        <v>6.5</v>
      </c>
      <c r="C1069" s="9">
        <v>337</v>
      </c>
      <c r="D1069" s="9">
        <v>0</v>
      </c>
      <c r="E1069" s="9">
        <v>0</v>
      </c>
      <c r="F1069" s="9">
        <v>384.81</v>
      </c>
      <c r="G1069" s="9">
        <v>0</v>
      </c>
      <c r="H1069" s="9">
        <v>0</v>
      </c>
      <c r="I1069" s="9">
        <v>6.5</v>
      </c>
      <c r="J1069" s="9">
        <v>72</v>
      </c>
      <c r="K1069" s="158">
        <v>0.73611111111111105</v>
      </c>
      <c r="L1069" s="9"/>
      <c r="M1069" s="9"/>
      <c r="N1069" s="9"/>
      <c r="O1069" s="9"/>
      <c r="P1069" s="278">
        <f t="shared" si="36"/>
        <v>60</v>
      </c>
      <c r="Q1069" s="276" t="str">
        <f t="shared" si="35"/>
        <v/>
      </c>
      <c r="R1069" s="9"/>
      <c r="S1069" s="9"/>
      <c r="U1069" s="367"/>
      <c r="AS1069" s="9"/>
      <c r="AT1069" s="9"/>
      <c r="AU1069" s="426"/>
      <c r="AW1069" s="9"/>
      <c r="AX1069" s="470"/>
      <c r="AY1069" s="467"/>
      <c r="BG1069" s="373"/>
      <c r="BH1069" s="373"/>
      <c r="BI1069" s="9"/>
      <c r="BJ1069" s="9"/>
      <c r="CJ1069"/>
      <c r="CK1069"/>
    </row>
    <row r="1070" spans="1:89">
      <c r="A1070" s="9">
        <v>1005</v>
      </c>
      <c r="B1070" s="9">
        <v>6.4</v>
      </c>
      <c r="C1070" s="9">
        <v>337</v>
      </c>
      <c r="D1070" s="9">
        <v>0</v>
      </c>
      <c r="E1070" s="9">
        <v>0</v>
      </c>
      <c r="F1070" s="9">
        <v>384.81</v>
      </c>
      <c r="G1070" s="9">
        <v>0</v>
      </c>
      <c r="H1070" s="9">
        <v>0</v>
      </c>
      <c r="I1070" s="9">
        <v>6.4</v>
      </c>
      <c r="J1070" s="9">
        <v>72</v>
      </c>
      <c r="K1070" s="158">
        <v>0.73680555555555605</v>
      </c>
      <c r="L1070" s="9"/>
      <c r="M1070" s="9"/>
      <c r="N1070" s="9"/>
      <c r="O1070" s="9"/>
      <c r="P1070" s="278">
        <f t="shared" si="36"/>
        <v>60</v>
      </c>
      <c r="Q1070" s="276" t="str">
        <f t="shared" si="35"/>
        <v/>
      </c>
      <c r="R1070" s="9"/>
      <c r="S1070" s="9"/>
      <c r="U1070" s="367"/>
      <c r="AS1070" s="9"/>
      <c r="AT1070" s="9"/>
      <c r="AU1070" s="426"/>
      <c r="AW1070" s="9"/>
      <c r="AX1070" s="470"/>
      <c r="AY1070" s="467"/>
      <c r="BG1070" s="373"/>
      <c r="BH1070" s="373"/>
      <c r="BI1070" s="9"/>
      <c r="BJ1070" s="9"/>
      <c r="CJ1070"/>
      <c r="CK1070"/>
    </row>
    <row r="1071" spans="1:89">
      <c r="A1071" s="9">
        <v>1005</v>
      </c>
      <c r="B1071" s="9">
        <v>6.4</v>
      </c>
      <c r="C1071" s="9">
        <v>337</v>
      </c>
      <c r="D1071" s="9">
        <v>0</v>
      </c>
      <c r="E1071" s="9">
        <v>0</v>
      </c>
      <c r="F1071" s="9">
        <v>384.81</v>
      </c>
      <c r="G1071" s="9">
        <v>0</v>
      </c>
      <c r="H1071" s="9">
        <v>0</v>
      </c>
      <c r="I1071" s="9">
        <v>6.4</v>
      </c>
      <c r="J1071" s="9">
        <v>72</v>
      </c>
      <c r="K1071" s="158">
        <v>0.73750000000000004</v>
      </c>
      <c r="L1071" s="9"/>
      <c r="M1071" s="9"/>
      <c r="N1071" s="9"/>
      <c r="O1071" s="9"/>
      <c r="P1071" s="278">
        <f t="shared" si="36"/>
        <v>60</v>
      </c>
      <c r="Q1071" s="276" t="str">
        <f t="shared" si="35"/>
        <v/>
      </c>
      <c r="R1071" s="9"/>
      <c r="S1071" s="9"/>
      <c r="U1071" s="367"/>
      <c r="AS1071" s="9"/>
      <c r="AT1071" s="9"/>
      <c r="AU1071" s="426"/>
      <c r="AW1071" s="9"/>
      <c r="AX1071" s="470"/>
      <c r="AY1071" s="467"/>
      <c r="BG1071" s="373"/>
      <c r="BH1071" s="373"/>
      <c r="BI1071" s="9"/>
      <c r="BJ1071" s="9"/>
      <c r="CJ1071"/>
      <c r="CK1071"/>
    </row>
    <row r="1072" spans="1:89">
      <c r="A1072" s="9">
        <v>1005</v>
      </c>
      <c r="B1072" s="9">
        <v>6.4</v>
      </c>
      <c r="C1072" s="9">
        <v>337</v>
      </c>
      <c r="D1072" s="9">
        <v>0</v>
      </c>
      <c r="E1072" s="9">
        <v>0</v>
      </c>
      <c r="F1072" s="9">
        <v>384.81</v>
      </c>
      <c r="G1072" s="9">
        <v>0</v>
      </c>
      <c r="H1072" s="9">
        <v>0</v>
      </c>
      <c r="I1072" s="9">
        <v>6.4</v>
      </c>
      <c r="J1072" s="9">
        <v>72</v>
      </c>
      <c r="K1072" s="158">
        <v>0.73819444444444404</v>
      </c>
      <c r="L1072" s="9"/>
      <c r="M1072" s="9"/>
      <c r="N1072" s="9"/>
      <c r="O1072" s="9"/>
      <c r="P1072" s="278">
        <f t="shared" si="36"/>
        <v>60</v>
      </c>
      <c r="Q1072" s="276" t="str">
        <f t="shared" si="35"/>
        <v/>
      </c>
      <c r="R1072" s="9"/>
      <c r="S1072" s="9"/>
      <c r="U1072" s="367"/>
      <c r="AS1072" s="9"/>
      <c r="AT1072" s="9"/>
      <c r="AU1072" s="426"/>
      <c r="AW1072" s="9"/>
      <c r="AX1072" s="470"/>
      <c r="AY1072" s="467"/>
      <c r="BG1072" s="373"/>
      <c r="BH1072" s="373"/>
      <c r="BI1072" s="9"/>
      <c r="BJ1072" s="9"/>
      <c r="CJ1072"/>
      <c r="CK1072"/>
    </row>
    <row r="1073" spans="1:89">
      <c r="A1073" s="9">
        <v>1004</v>
      </c>
      <c r="B1073" s="9">
        <v>6.4</v>
      </c>
      <c r="C1073" s="9">
        <v>337</v>
      </c>
      <c r="D1073" s="9">
        <v>0</v>
      </c>
      <c r="E1073" s="9">
        <v>1.6</v>
      </c>
      <c r="F1073" s="9">
        <v>384.81</v>
      </c>
      <c r="G1073" s="9">
        <v>0</v>
      </c>
      <c r="H1073" s="9">
        <v>0</v>
      </c>
      <c r="I1073" s="9">
        <v>6.4</v>
      </c>
      <c r="J1073" s="9">
        <v>72</v>
      </c>
      <c r="K1073" s="158">
        <v>0.73888888888888904</v>
      </c>
      <c r="L1073" s="9"/>
      <c r="M1073" s="9"/>
      <c r="N1073" s="9"/>
      <c r="O1073" s="9"/>
      <c r="P1073" s="278">
        <f t="shared" si="36"/>
        <v>60</v>
      </c>
      <c r="Q1073" s="276" t="str">
        <f t="shared" si="35"/>
        <v/>
      </c>
      <c r="R1073" s="9"/>
      <c r="S1073" s="9"/>
      <c r="U1073" s="367"/>
      <c r="AS1073" s="9"/>
      <c r="AT1073" s="9"/>
      <c r="AU1073" s="426"/>
      <c r="AW1073" s="9"/>
      <c r="AX1073" s="470"/>
      <c r="AY1073" s="467"/>
      <c r="BG1073" s="373"/>
      <c r="BH1073" s="373"/>
      <c r="BI1073" s="9"/>
      <c r="BJ1073" s="9"/>
      <c r="CJ1073"/>
      <c r="CK1073"/>
    </row>
    <row r="1074" spans="1:89">
      <c r="A1074" s="9">
        <v>1004</v>
      </c>
      <c r="B1074" s="9">
        <v>6.0499840000000003</v>
      </c>
      <c r="C1074" s="9">
        <v>337</v>
      </c>
      <c r="D1074" s="9">
        <v>2.4</v>
      </c>
      <c r="E1074" s="9">
        <v>2.4</v>
      </c>
      <c r="F1074" s="9">
        <v>384.81</v>
      </c>
      <c r="G1074" s="9">
        <v>0</v>
      </c>
      <c r="H1074" s="9">
        <v>0</v>
      </c>
      <c r="I1074" s="9">
        <v>6.4</v>
      </c>
      <c r="J1074" s="9">
        <v>72</v>
      </c>
      <c r="K1074" s="158">
        <v>0.73958333333333304</v>
      </c>
      <c r="L1074" s="9"/>
      <c r="M1074" s="9"/>
      <c r="N1074" s="9"/>
      <c r="O1074" s="9"/>
      <c r="P1074" s="278" t="str">
        <f t="shared" si="36"/>
        <v/>
      </c>
      <c r="Q1074" s="276" t="str">
        <f t="shared" si="35"/>
        <v/>
      </c>
      <c r="R1074" s="9"/>
      <c r="S1074" s="9"/>
      <c r="U1074" s="367"/>
      <c r="AS1074" s="9"/>
      <c r="AT1074" s="9"/>
      <c r="AU1074" s="426"/>
      <c r="AW1074" s="9"/>
      <c r="AX1074" s="470"/>
      <c r="AY1074" s="467"/>
      <c r="BG1074" s="373"/>
      <c r="BH1074" s="373"/>
      <c r="BI1074" s="9"/>
      <c r="BJ1074" s="9"/>
      <c r="CJ1074"/>
      <c r="CK1074"/>
    </row>
    <row r="1075" spans="1:89">
      <c r="A1075" s="9">
        <v>1004</v>
      </c>
      <c r="B1075" s="9">
        <v>5.9916480000000005</v>
      </c>
      <c r="C1075" s="9">
        <v>337</v>
      </c>
      <c r="D1075" s="9">
        <v>2.8</v>
      </c>
      <c r="E1075" s="9">
        <v>2.8</v>
      </c>
      <c r="F1075" s="9">
        <v>384.81</v>
      </c>
      <c r="G1075" s="9">
        <v>0</v>
      </c>
      <c r="H1075" s="9">
        <v>0</v>
      </c>
      <c r="I1075" s="9">
        <v>6.4</v>
      </c>
      <c r="J1075" s="9">
        <v>72</v>
      </c>
      <c r="K1075" s="158">
        <v>0.74027777777777803</v>
      </c>
      <c r="L1075" s="9"/>
      <c r="M1075" s="9"/>
      <c r="N1075" s="9"/>
      <c r="O1075" s="9"/>
      <c r="P1075" s="278" t="str">
        <f t="shared" si="36"/>
        <v/>
      </c>
      <c r="Q1075" s="276" t="str">
        <f t="shared" si="35"/>
        <v/>
      </c>
      <c r="R1075" s="9"/>
      <c r="S1075" s="9"/>
      <c r="U1075" s="367"/>
      <c r="AS1075" s="9"/>
      <c r="AT1075" s="9"/>
      <c r="AU1075" s="426"/>
      <c r="AW1075" s="9"/>
      <c r="AX1075" s="470"/>
      <c r="AY1075" s="467"/>
      <c r="BG1075" s="373"/>
      <c r="BH1075" s="373"/>
      <c r="BI1075" s="9"/>
      <c r="BJ1075" s="9"/>
      <c r="CJ1075"/>
      <c r="CK1075"/>
    </row>
    <row r="1076" spans="1:89">
      <c r="A1076" s="9">
        <v>1004</v>
      </c>
      <c r="B1076" s="9">
        <v>5.9916480000000005</v>
      </c>
      <c r="C1076" s="9">
        <v>337</v>
      </c>
      <c r="D1076" s="9">
        <v>2.8</v>
      </c>
      <c r="E1076" s="9">
        <v>1.2</v>
      </c>
      <c r="F1076" s="9">
        <v>384.81</v>
      </c>
      <c r="G1076" s="9">
        <v>0</v>
      </c>
      <c r="H1076" s="9">
        <v>0</v>
      </c>
      <c r="I1076" s="9">
        <v>6.4</v>
      </c>
      <c r="J1076" s="9">
        <v>72</v>
      </c>
      <c r="K1076" s="158">
        <v>0.74097222222222203</v>
      </c>
      <c r="L1076" s="9"/>
      <c r="M1076" s="9"/>
      <c r="N1076" s="9"/>
      <c r="O1076" s="9"/>
      <c r="P1076" s="278" t="str">
        <f t="shared" si="36"/>
        <v/>
      </c>
      <c r="Q1076" s="276" t="str">
        <f t="shared" si="35"/>
        <v/>
      </c>
      <c r="R1076" s="9"/>
      <c r="S1076" s="9"/>
      <c r="U1076" s="367"/>
      <c r="AS1076" s="9"/>
      <c r="AT1076" s="9"/>
      <c r="AU1076" s="426"/>
      <c r="AW1076" s="9"/>
      <c r="AX1076" s="470"/>
      <c r="AY1076" s="467"/>
      <c r="BG1076" s="373"/>
      <c r="BH1076" s="373"/>
      <c r="BI1076" s="9"/>
      <c r="BJ1076" s="9"/>
      <c r="CJ1076"/>
      <c r="CK1076"/>
    </row>
    <row r="1077" spans="1:89">
      <c r="A1077" s="9">
        <v>1004</v>
      </c>
      <c r="B1077" s="9">
        <v>5.8254707525129898</v>
      </c>
      <c r="C1077" s="9">
        <v>337</v>
      </c>
      <c r="D1077" s="9">
        <v>4.8</v>
      </c>
      <c r="E1077" s="9">
        <v>3.6</v>
      </c>
      <c r="F1077" s="9">
        <v>384.81</v>
      </c>
      <c r="G1077" s="9">
        <v>0</v>
      </c>
      <c r="H1077" s="9">
        <v>0</v>
      </c>
      <c r="I1077" s="9">
        <v>6.4</v>
      </c>
      <c r="J1077" s="9">
        <v>72</v>
      </c>
      <c r="K1077" s="158">
        <v>0.74166666666666703</v>
      </c>
      <c r="L1077" s="9"/>
      <c r="M1077" s="9"/>
      <c r="N1077" s="9"/>
      <c r="O1077" s="9"/>
      <c r="P1077" s="278" t="str">
        <f t="shared" si="36"/>
        <v/>
      </c>
      <c r="Q1077" s="276" t="str">
        <f t="shared" si="35"/>
        <v/>
      </c>
      <c r="R1077" s="9"/>
      <c r="S1077" s="9"/>
      <c r="U1077" s="367"/>
      <c r="AS1077" s="9"/>
      <c r="AT1077" s="9"/>
      <c r="AU1077" s="426"/>
      <c r="AW1077" s="9"/>
      <c r="AX1077" s="470"/>
      <c r="AY1077" s="467"/>
      <c r="BG1077" s="373"/>
      <c r="BH1077" s="373"/>
      <c r="BI1077" s="9"/>
      <c r="BJ1077" s="9"/>
      <c r="CJ1077"/>
      <c r="CK1077"/>
    </row>
    <row r="1078" spans="1:89">
      <c r="A1078" s="9">
        <v>1004</v>
      </c>
      <c r="B1078" s="9">
        <v>5.8841159999999997</v>
      </c>
      <c r="C1078" s="9">
        <v>337</v>
      </c>
      <c r="D1078" s="9">
        <v>2.8</v>
      </c>
      <c r="E1078" s="9">
        <v>3.2</v>
      </c>
      <c r="F1078" s="9">
        <v>384.81</v>
      </c>
      <c r="G1078" s="9">
        <v>0</v>
      </c>
      <c r="H1078" s="9">
        <v>0</v>
      </c>
      <c r="I1078" s="9">
        <v>6.3</v>
      </c>
      <c r="J1078" s="9">
        <v>72</v>
      </c>
      <c r="K1078" s="158">
        <v>0.74236111111111103</v>
      </c>
      <c r="L1078" s="9"/>
      <c r="M1078" s="9"/>
      <c r="N1078" s="9"/>
      <c r="O1078" s="9"/>
      <c r="P1078" s="278" t="str">
        <f t="shared" si="36"/>
        <v/>
      </c>
      <c r="Q1078" s="276" t="str">
        <f t="shared" si="35"/>
        <v/>
      </c>
      <c r="R1078" s="9"/>
      <c r="S1078" s="9"/>
      <c r="U1078" s="367"/>
      <c r="AS1078" s="9"/>
      <c r="AT1078" s="9"/>
      <c r="AU1078" s="426"/>
      <c r="AW1078" s="9"/>
      <c r="AX1078" s="470"/>
      <c r="AY1078" s="467"/>
      <c r="BG1078" s="373"/>
      <c r="BH1078" s="373"/>
      <c r="BI1078" s="9"/>
      <c r="BJ1078" s="9"/>
      <c r="CJ1078"/>
      <c r="CK1078"/>
    </row>
    <row r="1079" spans="1:89">
      <c r="A1079" s="9">
        <v>1004</v>
      </c>
      <c r="B1079" s="9">
        <v>5.7652919999999996</v>
      </c>
      <c r="C1079" s="9">
        <v>337</v>
      </c>
      <c r="D1079" s="9">
        <v>3.6</v>
      </c>
      <c r="E1079" s="9">
        <v>3.2</v>
      </c>
      <c r="F1079" s="9">
        <v>384.81</v>
      </c>
      <c r="G1079" s="9">
        <v>0</v>
      </c>
      <c r="H1079" s="9">
        <v>0</v>
      </c>
      <c r="I1079" s="9">
        <v>6.3</v>
      </c>
      <c r="J1079" s="9">
        <v>72</v>
      </c>
      <c r="K1079" s="158">
        <v>0.74305555555555602</v>
      </c>
      <c r="L1079" s="9"/>
      <c r="M1079" s="9"/>
      <c r="N1079" s="9"/>
      <c r="O1079" s="9"/>
      <c r="P1079" s="278" t="str">
        <f t="shared" si="36"/>
        <v/>
      </c>
      <c r="Q1079" s="276" t="str">
        <f t="shared" si="35"/>
        <v/>
      </c>
      <c r="R1079" s="9"/>
      <c r="S1079" s="9"/>
      <c r="U1079" s="367"/>
      <c r="AS1079" s="9"/>
      <c r="AT1079" s="9"/>
      <c r="AU1079" s="426"/>
      <c r="AW1079" s="9"/>
      <c r="AX1079" s="470"/>
      <c r="AY1079" s="467"/>
      <c r="BG1079" s="373"/>
      <c r="BH1079" s="373"/>
      <c r="BI1079" s="9"/>
      <c r="BJ1079" s="9"/>
      <c r="CJ1079"/>
      <c r="CK1079"/>
    </row>
    <row r="1080" spans="1:89">
      <c r="A1080" s="9">
        <v>1004</v>
      </c>
      <c r="B1080" s="9">
        <v>5.7765839999999997</v>
      </c>
      <c r="C1080" s="9">
        <v>337</v>
      </c>
      <c r="D1080" s="9">
        <v>2.8</v>
      </c>
      <c r="E1080" s="9">
        <v>2.8</v>
      </c>
      <c r="F1080" s="9">
        <v>384.81</v>
      </c>
      <c r="G1080" s="9">
        <v>0</v>
      </c>
      <c r="H1080" s="9">
        <v>0</v>
      </c>
      <c r="I1080" s="9">
        <v>6.2</v>
      </c>
      <c r="J1080" s="9">
        <v>72</v>
      </c>
      <c r="K1080" s="158">
        <v>0.74375000000000002</v>
      </c>
      <c r="L1080" s="9"/>
      <c r="M1080" s="9"/>
      <c r="N1080" s="9"/>
      <c r="O1080" s="9"/>
      <c r="P1080" s="278" t="str">
        <f t="shared" si="36"/>
        <v/>
      </c>
      <c r="Q1080" s="276" t="str">
        <f t="shared" si="35"/>
        <v/>
      </c>
      <c r="R1080" s="9"/>
      <c r="S1080" s="9"/>
      <c r="U1080" s="367"/>
      <c r="AS1080" s="9"/>
      <c r="AT1080" s="9"/>
      <c r="AU1080" s="426"/>
      <c r="AW1080" s="9"/>
      <c r="AX1080" s="470"/>
      <c r="AY1080" s="467"/>
      <c r="BG1080" s="373"/>
      <c r="BH1080" s="373"/>
      <c r="BI1080" s="9"/>
      <c r="BJ1080" s="9"/>
      <c r="CJ1080"/>
      <c r="CK1080"/>
    </row>
    <row r="1081" spans="1:89">
      <c r="A1081" s="9">
        <v>1004</v>
      </c>
      <c r="B1081" s="9">
        <v>5.7160960000000003</v>
      </c>
      <c r="C1081" s="9">
        <v>337</v>
      </c>
      <c r="D1081" s="9">
        <v>3.2</v>
      </c>
      <c r="E1081" s="9">
        <v>3.6</v>
      </c>
      <c r="F1081" s="9">
        <v>384.81</v>
      </c>
      <c r="G1081" s="9">
        <v>0</v>
      </c>
      <c r="H1081" s="9">
        <v>0</v>
      </c>
      <c r="I1081" s="9">
        <v>6.2</v>
      </c>
      <c r="J1081" s="9">
        <v>72</v>
      </c>
      <c r="K1081" s="158">
        <v>0.74444444444444402</v>
      </c>
      <c r="L1081" s="9"/>
      <c r="M1081" s="9"/>
      <c r="N1081" s="9"/>
      <c r="O1081" s="9"/>
      <c r="P1081" s="278" t="str">
        <f t="shared" si="36"/>
        <v/>
      </c>
      <c r="Q1081" s="276" t="str">
        <f t="shared" si="35"/>
        <v/>
      </c>
      <c r="R1081" s="9"/>
      <c r="S1081" s="9"/>
      <c r="U1081" s="367"/>
      <c r="AS1081" s="9"/>
      <c r="AT1081" s="9"/>
      <c r="AU1081" s="426"/>
      <c r="AW1081" s="9"/>
      <c r="AX1081" s="470"/>
      <c r="AY1081" s="467"/>
      <c r="BG1081" s="373"/>
      <c r="BH1081" s="373"/>
      <c r="BI1081" s="9"/>
      <c r="BJ1081" s="9"/>
      <c r="CJ1081"/>
      <c r="CK1081"/>
    </row>
    <row r="1082" spans="1:89">
      <c r="A1082" s="9">
        <v>1004</v>
      </c>
      <c r="B1082" s="9">
        <v>5.655608</v>
      </c>
      <c r="C1082" s="9">
        <v>337</v>
      </c>
      <c r="D1082" s="9">
        <v>3.6</v>
      </c>
      <c r="E1082" s="9">
        <v>2</v>
      </c>
      <c r="F1082" s="9">
        <v>384.81</v>
      </c>
      <c r="G1082" s="9">
        <v>0</v>
      </c>
      <c r="H1082" s="9">
        <v>0</v>
      </c>
      <c r="I1082" s="9">
        <v>6.2</v>
      </c>
      <c r="J1082" s="9">
        <v>72</v>
      </c>
      <c r="K1082" s="158">
        <v>0.74513888888888902</v>
      </c>
      <c r="L1082" s="9"/>
      <c r="M1082" s="9"/>
      <c r="N1082" s="9"/>
      <c r="O1082" s="9"/>
      <c r="P1082" s="278" t="str">
        <f t="shared" si="36"/>
        <v/>
      </c>
      <c r="Q1082" s="276" t="str">
        <f t="shared" si="35"/>
        <v/>
      </c>
      <c r="R1082" s="9"/>
      <c r="S1082" s="9"/>
      <c r="U1082" s="367"/>
      <c r="AS1082" s="9"/>
      <c r="AT1082" s="9"/>
      <c r="AU1082" s="426"/>
      <c r="AW1082" s="9"/>
      <c r="AX1082" s="470"/>
      <c r="AY1082" s="467"/>
      <c r="BG1082" s="373"/>
      <c r="BH1082" s="373"/>
      <c r="BI1082" s="9"/>
      <c r="BJ1082" s="9"/>
      <c r="CJ1082"/>
      <c r="CK1082"/>
    </row>
    <row r="1083" spans="1:89">
      <c r="A1083" s="9">
        <v>1004</v>
      </c>
      <c r="B1083" s="9">
        <v>6.2</v>
      </c>
      <c r="C1083" s="9">
        <v>337</v>
      </c>
      <c r="D1083" s="9">
        <v>0</v>
      </c>
      <c r="E1083" s="9">
        <v>2.8</v>
      </c>
      <c r="F1083" s="9">
        <v>384.81</v>
      </c>
      <c r="G1083" s="9">
        <v>0</v>
      </c>
      <c r="H1083" s="9">
        <v>0</v>
      </c>
      <c r="I1083" s="9">
        <v>6.2</v>
      </c>
      <c r="J1083" s="9">
        <v>72</v>
      </c>
      <c r="K1083" s="158">
        <v>0.74583333333333302</v>
      </c>
      <c r="L1083" s="9"/>
      <c r="M1083" s="9"/>
      <c r="N1083" s="9"/>
      <c r="O1083" s="9"/>
      <c r="P1083" s="278">
        <f t="shared" si="36"/>
        <v>60</v>
      </c>
      <c r="Q1083" s="276" t="str">
        <f t="shared" si="35"/>
        <v/>
      </c>
      <c r="R1083" s="9"/>
      <c r="S1083" s="9"/>
      <c r="U1083" s="367"/>
      <c r="AS1083" s="9"/>
      <c r="AT1083" s="9"/>
      <c r="AU1083" s="426"/>
      <c r="AW1083" s="9"/>
      <c r="AX1083" s="470"/>
      <c r="AY1083" s="467"/>
      <c r="BG1083" s="373"/>
      <c r="BH1083" s="373"/>
      <c r="BI1083" s="9"/>
      <c r="BJ1083" s="9"/>
      <c r="CJ1083"/>
      <c r="CK1083"/>
    </row>
    <row r="1084" spans="1:89">
      <c r="A1084" s="9">
        <v>1004</v>
      </c>
      <c r="B1084" s="9">
        <v>6.2</v>
      </c>
      <c r="C1084" s="9">
        <v>337</v>
      </c>
      <c r="D1084" s="9">
        <v>0</v>
      </c>
      <c r="E1084" s="9">
        <v>0.8</v>
      </c>
      <c r="F1084" s="9">
        <v>384.81</v>
      </c>
      <c r="G1084" s="9">
        <v>0</v>
      </c>
      <c r="H1084" s="9">
        <v>0</v>
      </c>
      <c r="I1084" s="9">
        <v>6.2</v>
      </c>
      <c r="J1084" s="9">
        <v>72</v>
      </c>
      <c r="K1084" s="158">
        <v>0.74652777777777801</v>
      </c>
      <c r="L1084" s="9"/>
      <c r="M1084" s="9"/>
      <c r="N1084" s="9"/>
      <c r="O1084" s="9"/>
      <c r="P1084" s="278">
        <f t="shared" si="36"/>
        <v>60</v>
      </c>
      <c r="Q1084" s="276" t="str">
        <f t="shared" si="35"/>
        <v/>
      </c>
      <c r="R1084" s="9"/>
      <c r="S1084" s="9"/>
      <c r="U1084" s="367"/>
      <c r="AS1084" s="9"/>
      <c r="AT1084" s="9"/>
      <c r="AU1084" s="426"/>
      <c r="AW1084" s="9"/>
      <c r="AX1084" s="470"/>
      <c r="AY1084" s="467"/>
      <c r="BG1084" s="373"/>
      <c r="BH1084" s="373"/>
      <c r="BI1084" s="9"/>
      <c r="BJ1084" s="9"/>
      <c r="CJ1084"/>
      <c r="CK1084"/>
    </row>
    <row r="1085" spans="1:89">
      <c r="A1085" s="9">
        <v>1004</v>
      </c>
      <c r="B1085" s="9">
        <v>6.2</v>
      </c>
      <c r="C1085" s="9">
        <v>337</v>
      </c>
      <c r="D1085" s="9">
        <v>0</v>
      </c>
      <c r="E1085" s="9">
        <v>0</v>
      </c>
      <c r="F1085" s="9">
        <v>384.81</v>
      </c>
      <c r="G1085" s="9">
        <v>0</v>
      </c>
      <c r="H1085" s="9">
        <v>0</v>
      </c>
      <c r="I1085" s="9">
        <v>6.2</v>
      </c>
      <c r="J1085" s="9">
        <v>72</v>
      </c>
      <c r="K1085" s="158">
        <v>0.74722222222222201</v>
      </c>
      <c r="L1085" s="9"/>
      <c r="M1085" s="9"/>
      <c r="N1085" s="9"/>
      <c r="O1085" s="9"/>
      <c r="P1085" s="278">
        <f t="shared" si="36"/>
        <v>60</v>
      </c>
      <c r="Q1085" s="276" t="str">
        <f t="shared" si="35"/>
        <v/>
      </c>
      <c r="R1085" s="9"/>
      <c r="S1085" s="9"/>
      <c r="U1085" s="367"/>
      <c r="AS1085" s="9"/>
      <c r="AT1085" s="9"/>
      <c r="AU1085" s="426"/>
      <c r="AW1085" s="9"/>
      <c r="AX1085" s="470"/>
      <c r="AY1085" s="467"/>
      <c r="BG1085" s="373"/>
      <c r="BH1085" s="373"/>
      <c r="BI1085" s="9"/>
      <c r="BJ1085" s="9"/>
      <c r="CJ1085"/>
      <c r="CK1085"/>
    </row>
    <row r="1086" spans="1:89">
      <c r="A1086" s="9">
        <v>1004</v>
      </c>
      <c r="B1086" s="9">
        <v>6.2</v>
      </c>
      <c r="C1086" s="9">
        <v>337</v>
      </c>
      <c r="D1086" s="9">
        <v>0</v>
      </c>
      <c r="E1086" s="9">
        <v>0</v>
      </c>
      <c r="F1086" s="9">
        <v>384.81</v>
      </c>
      <c r="G1086" s="9">
        <v>0</v>
      </c>
      <c r="H1086" s="9">
        <v>0</v>
      </c>
      <c r="I1086" s="9">
        <v>6.2</v>
      </c>
      <c r="J1086" s="9">
        <v>72</v>
      </c>
      <c r="K1086" s="158">
        <v>0.74791666666666701</v>
      </c>
      <c r="L1086" s="9"/>
      <c r="M1086" s="9"/>
      <c r="N1086" s="9"/>
      <c r="O1086" s="9"/>
      <c r="P1086" s="278">
        <f t="shared" si="36"/>
        <v>60</v>
      </c>
      <c r="Q1086" s="276" t="str">
        <f t="shared" si="35"/>
        <v/>
      </c>
      <c r="R1086" s="9"/>
      <c r="S1086" s="9"/>
      <c r="U1086" s="367"/>
      <c r="AS1086" s="9"/>
      <c r="AT1086" s="9"/>
      <c r="AU1086" s="426"/>
      <c r="AW1086" s="9"/>
      <c r="AX1086" s="470"/>
      <c r="AY1086" s="467"/>
      <c r="BG1086" s="373"/>
      <c r="BH1086" s="373"/>
      <c r="BI1086" s="9"/>
      <c r="BJ1086" s="9"/>
      <c r="CJ1086"/>
      <c r="CK1086"/>
    </row>
    <row r="1087" spans="1:89">
      <c r="A1087" s="9">
        <v>1004</v>
      </c>
      <c r="B1087" s="9">
        <v>6.2</v>
      </c>
      <c r="C1087" s="9">
        <v>337</v>
      </c>
      <c r="D1087" s="9">
        <v>0</v>
      </c>
      <c r="E1087" s="9">
        <v>0</v>
      </c>
      <c r="F1087" s="9">
        <v>384.81</v>
      </c>
      <c r="G1087" s="9">
        <v>0</v>
      </c>
      <c r="H1087" s="9">
        <v>0</v>
      </c>
      <c r="I1087" s="9">
        <v>6.2</v>
      </c>
      <c r="J1087" s="9">
        <v>72</v>
      </c>
      <c r="K1087" s="158">
        <v>0.74861111111111101</v>
      </c>
      <c r="L1087" s="9"/>
      <c r="M1087" s="9"/>
      <c r="N1087" s="9"/>
      <c r="O1087" s="9"/>
      <c r="P1087" s="278">
        <f t="shared" si="36"/>
        <v>60</v>
      </c>
      <c r="Q1087" s="276" t="str">
        <f t="shared" si="35"/>
        <v/>
      </c>
      <c r="R1087" s="9"/>
      <c r="S1087" s="9"/>
      <c r="U1087" s="367"/>
      <c r="AS1087" s="9"/>
      <c r="AT1087" s="9"/>
      <c r="AU1087" s="426"/>
      <c r="AW1087" s="9"/>
      <c r="AX1087" s="470"/>
      <c r="AY1087" s="467"/>
      <c r="BG1087" s="373"/>
      <c r="BH1087" s="373"/>
      <c r="BI1087" s="9"/>
      <c r="BJ1087" s="9"/>
      <c r="CJ1087"/>
      <c r="CK1087"/>
    </row>
    <row r="1088" spans="1:89">
      <c r="A1088" s="9">
        <v>1005</v>
      </c>
      <c r="B1088" s="9">
        <v>6.1</v>
      </c>
      <c r="C1088" s="9">
        <v>337</v>
      </c>
      <c r="D1088" s="9">
        <v>0</v>
      </c>
      <c r="E1088" s="9">
        <v>0</v>
      </c>
      <c r="F1088" s="9">
        <v>384.81</v>
      </c>
      <c r="G1088" s="9">
        <v>0</v>
      </c>
      <c r="H1088" s="9">
        <v>0</v>
      </c>
      <c r="I1088" s="9">
        <v>6.1</v>
      </c>
      <c r="J1088" s="9">
        <v>72</v>
      </c>
      <c r="K1088" s="158">
        <v>0.749305555555556</v>
      </c>
      <c r="L1088" s="9"/>
      <c r="M1088" s="9"/>
      <c r="N1088" s="9"/>
      <c r="O1088" s="9"/>
      <c r="P1088" s="278">
        <f t="shared" si="36"/>
        <v>60</v>
      </c>
      <c r="Q1088" s="276" t="str">
        <f t="shared" si="35"/>
        <v/>
      </c>
      <c r="R1088" s="9"/>
      <c r="S1088" s="9"/>
      <c r="U1088" s="367"/>
      <c r="AS1088" s="9"/>
      <c r="AT1088" s="9"/>
      <c r="AU1088" s="426"/>
      <c r="AW1088" s="9"/>
      <c r="AX1088" s="470"/>
      <c r="AY1088" s="467"/>
      <c r="BG1088" s="373"/>
      <c r="BH1088" s="373"/>
      <c r="BI1088" s="9"/>
      <c r="BJ1088" s="9"/>
      <c r="CJ1088"/>
      <c r="CK1088"/>
    </row>
    <row r="1089" spans="1:89">
      <c r="A1089" s="9">
        <v>1005</v>
      </c>
      <c r="B1089" s="9">
        <v>6.1</v>
      </c>
      <c r="C1089" s="9">
        <v>337</v>
      </c>
      <c r="D1089" s="9">
        <v>0</v>
      </c>
      <c r="E1089" s="9">
        <v>0</v>
      </c>
      <c r="F1089" s="9">
        <v>384.81</v>
      </c>
      <c r="G1089" s="9">
        <v>0</v>
      </c>
      <c r="H1089" s="9">
        <v>0</v>
      </c>
      <c r="I1089" s="9">
        <v>6.1</v>
      </c>
      <c r="J1089" s="9">
        <v>72</v>
      </c>
      <c r="K1089" s="158">
        <v>0.75</v>
      </c>
      <c r="L1089" s="9"/>
      <c r="M1089" s="9"/>
      <c r="N1089" s="9"/>
      <c r="O1089" s="9"/>
      <c r="P1089" s="278">
        <f t="shared" si="36"/>
        <v>60</v>
      </c>
      <c r="Q1089" s="276" t="str">
        <f t="shared" si="35"/>
        <v/>
      </c>
      <c r="R1089" s="9"/>
      <c r="S1089" s="9"/>
      <c r="U1089" s="367"/>
      <c r="AS1089" s="9"/>
      <c r="AT1089" s="9"/>
      <c r="AU1089" s="426"/>
      <c r="AW1089" s="9"/>
      <c r="AX1089" s="470"/>
      <c r="AY1089" s="467"/>
      <c r="BG1089" s="373"/>
      <c r="BH1089" s="373"/>
      <c r="BI1089" s="9"/>
      <c r="BJ1089" s="9"/>
      <c r="CJ1089"/>
      <c r="CK1089"/>
    </row>
    <row r="1090" spans="1:89">
      <c r="A1090" s="9">
        <v>1005</v>
      </c>
      <c r="B1090" s="9">
        <v>6.1</v>
      </c>
      <c r="C1090" s="9">
        <v>337</v>
      </c>
      <c r="D1090" s="9">
        <v>0</v>
      </c>
      <c r="E1090" s="9">
        <v>0</v>
      </c>
      <c r="F1090" s="9">
        <v>384.81</v>
      </c>
      <c r="G1090" s="9">
        <v>0</v>
      </c>
      <c r="H1090" s="9">
        <v>0</v>
      </c>
      <c r="I1090" s="9">
        <v>6.1</v>
      </c>
      <c r="J1090" s="9">
        <v>72</v>
      </c>
      <c r="K1090" s="158">
        <v>0.750694444444444</v>
      </c>
      <c r="L1090" s="9"/>
      <c r="M1090" s="9"/>
      <c r="N1090" s="9"/>
      <c r="O1090" s="9"/>
      <c r="P1090" s="278">
        <f t="shared" si="36"/>
        <v>60</v>
      </c>
      <c r="Q1090" s="276" t="str">
        <f t="shared" si="35"/>
        <v/>
      </c>
      <c r="R1090" s="9"/>
      <c r="S1090" s="9"/>
      <c r="U1090" s="367"/>
      <c r="AS1090" s="9"/>
      <c r="AT1090" s="9"/>
      <c r="AU1090" s="426"/>
      <c r="AW1090" s="9"/>
      <c r="AX1090" s="470"/>
      <c r="AY1090" s="467"/>
      <c r="BG1090" s="373"/>
      <c r="BH1090" s="373"/>
      <c r="BI1090" s="9"/>
      <c r="BJ1090" s="9"/>
      <c r="CJ1090"/>
      <c r="CK1090"/>
    </row>
    <row r="1091" spans="1:89">
      <c r="A1091" s="9">
        <v>1005</v>
      </c>
      <c r="B1091" s="9">
        <v>6.1</v>
      </c>
      <c r="C1091" s="9">
        <v>337</v>
      </c>
      <c r="D1091" s="9">
        <v>0</v>
      </c>
      <c r="E1091" s="9">
        <v>0</v>
      </c>
      <c r="F1091" s="9">
        <v>384.81</v>
      </c>
      <c r="G1091" s="9">
        <v>0</v>
      </c>
      <c r="H1091" s="9">
        <v>0</v>
      </c>
      <c r="I1091" s="9">
        <v>6.1</v>
      </c>
      <c r="J1091" s="9">
        <v>72</v>
      </c>
      <c r="K1091" s="158">
        <v>0.75138888888888899</v>
      </c>
      <c r="L1091" s="9"/>
      <c r="M1091" s="9"/>
      <c r="N1091" s="9"/>
      <c r="O1091" s="9"/>
      <c r="P1091" s="278">
        <f t="shared" si="36"/>
        <v>60</v>
      </c>
      <c r="Q1091" s="276" t="str">
        <f t="shared" si="35"/>
        <v/>
      </c>
      <c r="R1091" s="9"/>
      <c r="S1091" s="9"/>
      <c r="U1091" s="367"/>
      <c r="AS1091" s="9"/>
      <c r="AT1091" s="9"/>
      <c r="AU1091" s="426"/>
      <c r="AW1091" s="9"/>
      <c r="AX1091" s="470"/>
      <c r="AY1091" s="467"/>
      <c r="BG1091" s="373"/>
      <c r="BH1091" s="373"/>
      <c r="BI1091" s="9"/>
      <c r="BJ1091" s="9"/>
      <c r="CJ1091"/>
      <c r="CK1091"/>
    </row>
    <row r="1092" spans="1:89">
      <c r="A1092" s="9">
        <v>1005</v>
      </c>
      <c r="B1092" s="9">
        <v>6.1</v>
      </c>
      <c r="C1092" s="9">
        <v>337</v>
      </c>
      <c r="D1092" s="9">
        <v>0</v>
      </c>
      <c r="E1092" s="9">
        <v>0</v>
      </c>
      <c r="F1092" s="9">
        <v>384.81</v>
      </c>
      <c r="G1092" s="9">
        <v>0</v>
      </c>
      <c r="H1092" s="9">
        <v>0</v>
      </c>
      <c r="I1092" s="9">
        <v>6.1</v>
      </c>
      <c r="J1092" s="9">
        <v>72</v>
      </c>
      <c r="K1092" s="158">
        <v>0.75208333333333299</v>
      </c>
      <c r="L1092" s="9"/>
      <c r="M1092" s="9"/>
      <c r="N1092" s="9"/>
      <c r="O1092" s="9"/>
      <c r="P1092" s="278">
        <f t="shared" si="36"/>
        <v>60</v>
      </c>
      <c r="Q1092" s="276" t="str">
        <f t="shared" si="35"/>
        <v/>
      </c>
      <c r="R1092" s="9"/>
      <c r="S1092" s="9"/>
      <c r="U1092" s="367"/>
      <c r="AS1092" s="9"/>
      <c r="AT1092" s="9"/>
      <c r="AU1092" s="426"/>
      <c r="AW1092" s="9"/>
      <c r="AX1092" s="470"/>
      <c r="AY1092" s="467"/>
      <c r="BG1092" s="373"/>
      <c r="BH1092" s="373"/>
      <c r="BI1092" s="9"/>
      <c r="BJ1092" s="9"/>
      <c r="CJ1092"/>
      <c r="CK1092"/>
    </row>
    <row r="1093" spans="1:89">
      <c r="A1093" s="9">
        <v>1005</v>
      </c>
      <c r="B1093" s="9">
        <v>6.1</v>
      </c>
      <c r="C1093" s="9">
        <v>337</v>
      </c>
      <c r="D1093" s="9">
        <v>0</v>
      </c>
      <c r="E1093" s="9">
        <v>0</v>
      </c>
      <c r="F1093" s="9">
        <v>384.81</v>
      </c>
      <c r="G1093" s="9">
        <v>0</v>
      </c>
      <c r="H1093" s="9">
        <v>0</v>
      </c>
      <c r="I1093" s="9">
        <v>6.1</v>
      </c>
      <c r="J1093" s="9">
        <v>72</v>
      </c>
      <c r="K1093" s="158">
        <v>0.75277777777777799</v>
      </c>
      <c r="L1093" s="9"/>
      <c r="M1093" s="9"/>
      <c r="N1093" s="9"/>
      <c r="O1093" s="9"/>
      <c r="P1093" s="278">
        <f t="shared" si="36"/>
        <v>60</v>
      </c>
      <c r="Q1093" s="276" t="str">
        <f t="shared" si="35"/>
        <v/>
      </c>
      <c r="R1093" s="9"/>
      <c r="S1093" s="9"/>
      <c r="U1093" s="367"/>
      <c r="AS1093" s="9"/>
      <c r="AT1093" s="9"/>
      <c r="AU1093" s="426"/>
      <c r="AW1093" s="9"/>
      <c r="AX1093" s="470"/>
      <c r="AY1093" s="467"/>
      <c r="BG1093" s="373"/>
      <c r="BH1093" s="373"/>
      <c r="BI1093" s="9"/>
      <c r="BJ1093" s="9"/>
      <c r="CJ1093"/>
      <c r="CK1093"/>
    </row>
    <row r="1094" spans="1:89">
      <c r="A1094" s="9">
        <v>1005</v>
      </c>
      <c r="B1094" s="9">
        <v>6</v>
      </c>
      <c r="C1094" s="9">
        <v>337</v>
      </c>
      <c r="D1094" s="9">
        <v>0</v>
      </c>
      <c r="E1094" s="9">
        <v>0</v>
      </c>
      <c r="F1094" s="9">
        <v>384.81</v>
      </c>
      <c r="G1094" s="9">
        <v>0</v>
      </c>
      <c r="H1094" s="9">
        <v>0</v>
      </c>
      <c r="I1094" s="9">
        <v>6</v>
      </c>
      <c r="J1094" s="9">
        <v>73</v>
      </c>
      <c r="K1094" s="158">
        <v>0.75347222222222199</v>
      </c>
      <c r="L1094" s="9"/>
      <c r="M1094" s="9"/>
      <c r="N1094" s="9"/>
      <c r="O1094" s="9"/>
      <c r="P1094" s="278">
        <f t="shared" si="36"/>
        <v>60</v>
      </c>
      <c r="Q1094" s="276" t="str">
        <f t="shared" si="35"/>
        <v/>
      </c>
      <c r="R1094" s="9"/>
      <c r="S1094" s="9"/>
      <c r="U1094" s="367"/>
      <c r="AS1094" s="9"/>
      <c r="AT1094" s="9"/>
      <c r="AU1094" s="426"/>
      <c r="AW1094" s="9"/>
      <c r="AX1094" s="470"/>
      <c r="AY1094" s="467"/>
      <c r="BG1094" s="373"/>
      <c r="BH1094" s="373"/>
      <c r="BI1094" s="9"/>
      <c r="BJ1094" s="9"/>
      <c r="CJ1094"/>
      <c r="CK1094"/>
    </row>
    <row r="1095" spans="1:89">
      <c r="A1095" s="9">
        <v>1005</v>
      </c>
      <c r="B1095" s="9">
        <v>5.9</v>
      </c>
      <c r="C1095" s="9">
        <v>337</v>
      </c>
      <c r="D1095" s="9">
        <v>0</v>
      </c>
      <c r="E1095" s="9">
        <v>0</v>
      </c>
      <c r="F1095" s="9">
        <v>384.81</v>
      </c>
      <c r="G1095" s="9">
        <v>0</v>
      </c>
      <c r="H1095" s="9">
        <v>0</v>
      </c>
      <c r="I1095" s="9">
        <v>5.9</v>
      </c>
      <c r="J1095" s="9">
        <v>73</v>
      </c>
      <c r="K1095" s="158">
        <v>0.75416666666666698</v>
      </c>
      <c r="L1095" s="9"/>
      <c r="M1095" s="9"/>
      <c r="N1095" s="9"/>
      <c r="O1095" s="9"/>
      <c r="P1095" s="278">
        <f t="shared" si="36"/>
        <v>60</v>
      </c>
      <c r="Q1095" s="276" t="str">
        <f t="shared" si="35"/>
        <v/>
      </c>
      <c r="R1095" s="9"/>
      <c r="S1095" s="9"/>
      <c r="U1095" s="367"/>
      <c r="AS1095" s="9"/>
      <c r="AT1095" s="9"/>
      <c r="AU1095" s="426"/>
      <c r="AW1095" s="9"/>
      <c r="AX1095" s="470"/>
      <c r="AY1095" s="467"/>
      <c r="BG1095" s="373"/>
      <c r="BH1095" s="373"/>
      <c r="BI1095" s="9"/>
      <c r="BJ1095" s="9"/>
      <c r="CJ1095"/>
      <c r="CK1095"/>
    </row>
    <row r="1096" spans="1:89">
      <c r="A1096" s="9">
        <v>1005</v>
      </c>
      <c r="B1096" s="9">
        <v>5.9</v>
      </c>
      <c r="C1096" s="9">
        <v>337</v>
      </c>
      <c r="D1096" s="9">
        <v>0</v>
      </c>
      <c r="E1096" s="9">
        <v>0</v>
      </c>
      <c r="F1096" s="9">
        <v>384.81</v>
      </c>
      <c r="G1096" s="9">
        <v>0</v>
      </c>
      <c r="H1096" s="9">
        <v>0</v>
      </c>
      <c r="I1096" s="9">
        <v>5.9</v>
      </c>
      <c r="J1096" s="9">
        <v>73</v>
      </c>
      <c r="K1096" s="158">
        <v>0.75486111111111098</v>
      </c>
      <c r="L1096" s="9"/>
      <c r="M1096" s="9"/>
      <c r="N1096" s="9"/>
      <c r="O1096" s="9"/>
      <c r="P1096" s="278">
        <f t="shared" si="36"/>
        <v>60</v>
      </c>
      <c r="Q1096" s="276" t="str">
        <f t="shared" si="35"/>
        <v/>
      </c>
      <c r="R1096" s="9"/>
      <c r="S1096" s="9"/>
      <c r="U1096" s="367"/>
      <c r="AS1096" s="9"/>
      <c r="AT1096" s="9"/>
      <c r="AU1096" s="426"/>
      <c r="AW1096" s="9"/>
      <c r="AX1096" s="470"/>
      <c r="AY1096" s="467"/>
      <c r="BG1096" s="373"/>
      <c r="BH1096" s="373"/>
      <c r="BI1096" s="9"/>
      <c r="BJ1096" s="9"/>
      <c r="CJ1096"/>
      <c r="CK1096"/>
    </row>
    <row r="1097" spans="1:89">
      <c r="A1097" s="9">
        <v>1005</v>
      </c>
      <c r="B1097" s="9">
        <v>5.9</v>
      </c>
      <c r="C1097" s="9">
        <v>337</v>
      </c>
      <c r="D1097" s="9">
        <v>0</v>
      </c>
      <c r="E1097" s="9">
        <v>0</v>
      </c>
      <c r="F1097" s="9">
        <v>384.81</v>
      </c>
      <c r="G1097" s="9">
        <v>0</v>
      </c>
      <c r="H1097" s="9">
        <v>0</v>
      </c>
      <c r="I1097" s="9">
        <v>5.9</v>
      </c>
      <c r="J1097" s="9">
        <v>73</v>
      </c>
      <c r="K1097" s="158">
        <v>0.75555555555555598</v>
      </c>
      <c r="L1097" s="9"/>
      <c r="M1097" s="9"/>
      <c r="N1097" s="9"/>
      <c r="O1097" s="9"/>
      <c r="P1097" s="278">
        <f t="shared" si="36"/>
        <v>60</v>
      </c>
      <c r="Q1097" s="276" t="str">
        <f t="shared" si="35"/>
        <v/>
      </c>
      <c r="R1097" s="9"/>
      <c r="S1097" s="9"/>
      <c r="U1097" s="367"/>
      <c r="AS1097" s="9"/>
      <c r="AT1097" s="9"/>
      <c r="AU1097" s="426"/>
      <c r="AW1097" s="9"/>
      <c r="AX1097" s="470"/>
      <c r="AY1097" s="467"/>
      <c r="BG1097" s="373"/>
      <c r="BH1097" s="373"/>
      <c r="BI1097" s="9"/>
      <c r="BJ1097" s="9"/>
      <c r="CJ1097"/>
      <c r="CK1097"/>
    </row>
    <row r="1098" spans="1:89">
      <c r="A1098" s="9">
        <v>1005</v>
      </c>
      <c r="B1098" s="9">
        <v>5.9</v>
      </c>
      <c r="C1098" s="9">
        <v>337</v>
      </c>
      <c r="D1098" s="9">
        <v>0</v>
      </c>
      <c r="E1098" s="9">
        <v>0</v>
      </c>
      <c r="F1098" s="9">
        <v>384.81</v>
      </c>
      <c r="G1098" s="9">
        <v>0</v>
      </c>
      <c r="H1098" s="9">
        <v>0</v>
      </c>
      <c r="I1098" s="9">
        <v>5.9</v>
      </c>
      <c r="J1098" s="9">
        <v>73</v>
      </c>
      <c r="K1098" s="158">
        <v>0.75624999999999998</v>
      </c>
      <c r="L1098" s="9"/>
      <c r="M1098" s="9"/>
      <c r="N1098" s="9"/>
      <c r="O1098" s="9"/>
      <c r="P1098" s="278">
        <f t="shared" si="36"/>
        <v>60</v>
      </c>
      <c r="Q1098" s="276" t="str">
        <f t="shared" si="35"/>
        <v/>
      </c>
      <c r="R1098" s="9"/>
      <c r="S1098" s="9"/>
      <c r="U1098" s="367"/>
      <c r="AS1098" s="9"/>
      <c r="AT1098" s="9"/>
      <c r="AU1098" s="426"/>
      <c r="AW1098" s="9"/>
      <c r="AX1098" s="470"/>
      <c r="AY1098" s="467"/>
      <c r="BG1098" s="373"/>
      <c r="BH1098" s="373"/>
      <c r="BI1098" s="9"/>
      <c r="BJ1098" s="9"/>
      <c r="CJ1098"/>
      <c r="CK1098"/>
    </row>
    <row r="1099" spans="1:89">
      <c r="A1099" s="9">
        <v>1005</v>
      </c>
      <c r="B1099" s="9">
        <v>5.8</v>
      </c>
      <c r="C1099" s="9">
        <v>337</v>
      </c>
      <c r="D1099" s="9">
        <v>0</v>
      </c>
      <c r="E1099" s="9">
        <v>0</v>
      </c>
      <c r="F1099" s="9">
        <v>384.81</v>
      </c>
      <c r="G1099" s="9">
        <v>0</v>
      </c>
      <c r="H1099" s="9">
        <v>0</v>
      </c>
      <c r="I1099" s="9">
        <v>5.8</v>
      </c>
      <c r="J1099" s="9">
        <v>73</v>
      </c>
      <c r="K1099" s="158">
        <v>0.75694444444444398</v>
      </c>
      <c r="L1099" s="9"/>
      <c r="M1099" s="9"/>
      <c r="N1099" s="9"/>
      <c r="O1099" s="9"/>
      <c r="P1099" s="278">
        <f t="shared" si="36"/>
        <v>60</v>
      </c>
      <c r="Q1099" s="276" t="str">
        <f t="shared" ref="Q1099:Q1162" si="37">IF(H1099&gt;0,60,"")</f>
        <v/>
      </c>
      <c r="R1099" s="9"/>
      <c r="S1099" s="9"/>
      <c r="U1099" s="367"/>
      <c r="AS1099" s="9"/>
      <c r="AT1099" s="9"/>
      <c r="AU1099" s="426"/>
      <c r="AW1099" s="9"/>
      <c r="AX1099" s="470"/>
      <c r="AY1099" s="467"/>
      <c r="BG1099" s="373"/>
      <c r="BH1099" s="373"/>
      <c r="BI1099" s="9"/>
      <c r="BJ1099" s="9"/>
      <c r="CJ1099"/>
      <c r="CK1099"/>
    </row>
    <row r="1100" spans="1:89">
      <c r="A1100" s="9">
        <v>1005</v>
      </c>
      <c r="B1100" s="9">
        <v>5.7</v>
      </c>
      <c r="C1100" s="9">
        <v>337</v>
      </c>
      <c r="D1100" s="9">
        <v>0</v>
      </c>
      <c r="E1100" s="9">
        <v>0</v>
      </c>
      <c r="F1100" s="9">
        <v>384.81</v>
      </c>
      <c r="G1100" s="9">
        <v>0</v>
      </c>
      <c r="H1100" s="9">
        <v>0</v>
      </c>
      <c r="I1100" s="9">
        <v>5.7</v>
      </c>
      <c r="J1100" s="9">
        <v>73</v>
      </c>
      <c r="K1100" s="158">
        <v>0.75763888888888897</v>
      </c>
      <c r="L1100" s="9"/>
      <c r="M1100" s="9"/>
      <c r="N1100" s="9"/>
      <c r="O1100" s="9"/>
      <c r="P1100" s="278">
        <f t="shared" si="36"/>
        <v>60</v>
      </c>
      <c r="Q1100" s="276" t="str">
        <f t="shared" si="37"/>
        <v/>
      </c>
      <c r="R1100" s="9"/>
      <c r="S1100" s="9"/>
      <c r="U1100" s="367"/>
      <c r="AS1100" s="9"/>
      <c r="AT1100" s="9"/>
      <c r="AU1100" s="426"/>
      <c r="AW1100" s="9"/>
      <c r="AX1100" s="470"/>
      <c r="AY1100" s="467"/>
      <c r="BG1100" s="373"/>
      <c r="BH1100" s="373"/>
      <c r="BI1100" s="9"/>
      <c r="BJ1100" s="9"/>
      <c r="CJ1100"/>
      <c r="CK1100"/>
    </row>
    <row r="1101" spans="1:89">
      <c r="A1101" s="9">
        <v>1005</v>
      </c>
      <c r="B1101" s="9">
        <v>5.7</v>
      </c>
      <c r="C1101" s="9">
        <v>337</v>
      </c>
      <c r="D1101" s="9">
        <v>0</v>
      </c>
      <c r="E1101" s="9">
        <v>0</v>
      </c>
      <c r="F1101" s="9">
        <v>384.81</v>
      </c>
      <c r="G1101" s="9">
        <v>0</v>
      </c>
      <c r="H1101" s="9">
        <v>0</v>
      </c>
      <c r="I1101" s="9">
        <v>5.7</v>
      </c>
      <c r="J1101" s="9">
        <v>73</v>
      </c>
      <c r="K1101" s="158">
        <v>0.75833333333333297</v>
      </c>
      <c r="L1101" s="9"/>
      <c r="M1101" s="9"/>
      <c r="N1101" s="9"/>
      <c r="O1101" s="9"/>
      <c r="P1101" s="278">
        <f t="shared" ref="P1101:P1164" si="38">IF(D1101&lt;2,60,"")</f>
        <v>60</v>
      </c>
      <c r="Q1101" s="276" t="str">
        <f t="shared" si="37"/>
        <v/>
      </c>
      <c r="R1101" s="9"/>
      <c r="S1101" s="9"/>
      <c r="U1101" s="367"/>
      <c r="AS1101" s="9"/>
      <c r="AT1101" s="9"/>
      <c r="AU1101" s="426"/>
      <c r="AW1101" s="9"/>
      <c r="AX1101" s="470"/>
      <c r="AY1101" s="467"/>
      <c r="BG1101" s="373"/>
      <c r="BH1101" s="373"/>
      <c r="BI1101" s="9"/>
      <c r="BJ1101" s="9"/>
      <c r="CJ1101"/>
      <c r="CK1101"/>
    </row>
    <row r="1102" spans="1:89">
      <c r="A1102" s="9">
        <v>1005</v>
      </c>
      <c r="B1102" s="9">
        <v>5.7</v>
      </c>
      <c r="C1102" s="9">
        <v>337</v>
      </c>
      <c r="D1102" s="9">
        <v>0</v>
      </c>
      <c r="E1102" s="9">
        <v>0</v>
      </c>
      <c r="F1102" s="9">
        <v>384.81</v>
      </c>
      <c r="G1102" s="9">
        <v>0</v>
      </c>
      <c r="H1102" s="9">
        <v>0</v>
      </c>
      <c r="I1102" s="9">
        <v>5.7</v>
      </c>
      <c r="J1102" s="9">
        <v>73</v>
      </c>
      <c r="K1102" s="158">
        <v>0.75902777777777797</v>
      </c>
      <c r="L1102" s="9"/>
      <c r="M1102" s="9"/>
      <c r="N1102" s="9"/>
      <c r="O1102" s="9"/>
      <c r="P1102" s="278">
        <f t="shared" si="38"/>
        <v>60</v>
      </c>
      <c r="Q1102" s="276" t="str">
        <f t="shared" si="37"/>
        <v/>
      </c>
      <c r="R1102" s="9"/>
      <c r="S1102" s="9"/>
      <c r="U1102" s="367"/>
      <c r="AS1102" s="9"/>
      <c r="AT1102" s="9"/>
      <c r="AU1102" s="426"/>
      <c r="AW1102" s="9"/>
      <c r="AX1102" s="470"/>
      <c r="AY1102" s="467"/>
      <c r="BG1102" s="373"/>
      <c r="BH1102" s="373"/>
      <c r="BI1102" s="9"/>
      <c r="BJ1102" s="9"/>
      <c r="CJ1102"/>
      <c r="CK1102"/>
    </row>
    <row r="1103" spans="1:89">
      <c r="A1103" s="9">
        <v>1005</v>
      </c>
      <c r="B1103" s="9">
        <v>5.6</v>
      </c>
      <c r="C1103" s="9">
        <v>337</v>
      </c>
      <c r="D1103" s="9">
        <v>0</v>
      </c>
      <c r="E1103" s="9">
        <v>0</v>
      </c>
      <c r="F1103" s="9">
        <v>384.81</v>
      </c>
      <c r="G1103" s="9">
        <v>0</v>
      </c>
      <c r="H1103" s="9">
        <v>0</v>
      </c>
      <c r="I1103" s="9">
        <v>5.6</v>
      </c>
      <c r="J1103" s="9">
        <v>73</v>
      </c>
      <c r="K1103" s="158">
        <v>0.75972222222222197</v>
      </c>
      <c r="L1103" s="9"/>
      <c r="M1103" s="9"/>
      <c r="N1103" s="9"/>
      <c r="O1103" s="9"/>
      <c r="P1103" s="278">
        <f t="shared" si="38"/>
        <v>60</v>
      </c>
      <c r="Q1103" s="276" t="str">
        <f t="shared" si="37"/>
        <v/>
      </c>
      <c r="R1103" s="9"/>
      <c r="S1103" s="9"/>
      <c r="U1103" s="367"/>
      <c r="AS1103" s="9"/>
      <c r="AT1103" s="9"/>
      <c r="AU1103" s="426"/>
      <c r="AW1103" s="9"/>
      <c r="AX1103" s="470"/>
      <c r="AY1103" s="467"/>
      <c r="BG1103" s="373"/>
      <c r="BH1103" s="373"/>
      <c r="BI1103" s="9"/>
      <c r="BJ1103" s="9"/>
      <c r="CJ1103"/>
      <c r="CK1103"/>
    </row>
    <row r="1104" spans="1:89">
      <c r="A1104" s="9">
        <v>1005</v>
      </c>
      <c r="B1104" s="9">
        <v>5.5</v>
      </c>
      <c r="C1104" s="9">
        <v>337</v>
      </c>
      <c r="D1104" s="9">
        <v>0</v>
      </c>
      <c r="E1104" s="9">
        <v>0</v>
      </c>
      <c r="F1104" s="9">
        <v>384.81</v>
      </c>
      <c r="G1104" s="9">
        <v>0</v>
      </c>
      <c r="H1104" s="9">
        <v>0</v>
      </c>
      <c r="I1104" s="9">
        <v>5.5</v>
      </c>
      <c r="J1104" s="9">
        <v>73</v>
      </c>
      <c r="K1104" s="158">
        <v>0.76041666666666696</v>
      </c>
      <c r="L1104" s="9"/>
      <c r="M1104" s="9"/>
      <c r="N1104" s="9"/>
      <c r="O1104" s="9"/>
      <c r="P1104" s="278">
        <f t="shared" si="38"/>
        <v>60</v>
      </c>
      <c r="Q1104" s="276" t="str">
        <f t="shared" si="37"/>
        <v/>
      </c>
      <c r="R1104" s="9"/>
      <c r="S1104" s="9"/>
      <c r="U1104" s="367"/>
      <c r="AS1104" s="9"/>
      <c r="AT1104" s="9"/>
      <c r="AU1104" s="426"/>
      <c r="AW1104" s="9"/>
      <c r="AX1104" s="470"/>
      <c r="AY1104" s="467"/>
      <c r="BG1104" s="373"/>
      <c r="BH1104" s="373"/>
      <c r="BI1104" s="9"/>
      <c r="BJ1104" s="9"/>
      <c r="CJ1104"/>
      <c r="CK1104"/>
    </row>
    <row r="1105" spans="1:89">
      <c r="A1105" s="9">
        <v>1005</v>
      </c>
      <c r="B1105" s="9">
        <v>5.4</v>
      </c>
      <c r="C1105" s="9">
        <v>337</v>
      </c>
      <c r="D1105" s="9">
        <v>0</v>
      </c>
      <c r="E1105" s="9">
        <v>0</v>
      </c>
      <c r="F1105" s="9">
        <v>384.81</v>
      </c>
      <c r="G1105" s="9">
        <v>0</v>
      </c>
      <c r="H1105" s="9">
        <v>0</v>
      </c>
      <c r="I1105" s="9">
        <v>5.4</v>
      </c>
      <c r="J1105" s="9">
        <v>72</v>
      </c>
      <c r="K1105" s="158">
        <v>0.76111111111111096</v>
      </c>
      <c r="L1105" s="9"/>
      <c r="M1105" s="9"/>
      <c r="N1105" s="9"/>
      <c r="O1105" s="9"/>
      <c r="P1105" s="278">
        <f t="shared" si="38"/>
        <v>60</v>
      </c>
      <c r="Q1105" s="276" t="str">
        <f t="shared" si="37"/>
        <v/>
      </c>
      <c r="R1105" s="9"/>
      <c r="S1105" s="9"/>
      <c r="U1105" s="367"/>
      <c r="AS1105" s="9"/>
      <c r="AT1105" s="9"/>
      <c r="AU1105" s="426"/>
      <c r="AW1105" s="9"/>
      <c r="AX1105" s="470"/>
      <c r="AY1105" s="467"/>
      <c r="BG1105" s="373"/>
      <c r="BH1105" s="373"/>
      <c r="BI1105" s="9"/>
      <c r="BJ1105" s="9"/>
      <c r="CJ1105"/>
      <c r="CK1105"/>
    </row>
    <row r="1106" spans="1:89">
      <c r="A1106" s="9">
        <v>1005</v>
      </c>
      <c r="B1106" s="9">
        <v>5.3</v>
      </c>
      <c r="C1106" s="9">
        <v>337</v>
      </c>
      <c r="D1106" s="9">
        <v>0</v>
      </c>
      <c r="E1106" s="9">
        <v>0</v>
      </c>
      <c r="F1106" s="9">
        <v>384.81</v>
      </c>
      <c r="G1106" s="9">
        <v>0</v>
      </c>
      <c r="H1106" s="9">
        <v>0</v>
      </c>
      <c r="I1106" s="9">
        <v>5.3</v>
      </c>
      <c r="J1106" s="9">
        <v>72</v>
      </c>
      <c r="K1106" s="158">
        <v>0.76180555555555596</v>
      </c>
      <c r="L1106" s="9"/>
      <c r="M1106" s="9"/>
      <c r="N1106" s="9"/>
      <c r="O1106" s="9"/>
      <c r="P1106" s="278">
        <f t="shared" si="38"/>
        <v>60</v>
      </c>
      <c r="Q1106" s="276" t="str">
        <f t="shared" si="37"/>
        <v/>
      </c>
      <c r="R1106" s="9"/>
      <c r="S1106" s="9"/>
      <c r="U1106" s="367"/>
      <c r="AS1106" s="9"/>
      <c r="AT1106" s="9"/>
      <c r="AU1106" s="426"/>
      <c r="AW1106" s="9"/>
      <c r="AX1106" s="470"/>
      <c r="AY1106" s="467"/>
      <c r="BG1106" s="373"/>
      <c r="BH1106" s="373"/>
      <c r="BI1106" s="9"/>
      <c r="BJ1106" s="9"/>
      <c r="CJ1106"/>
      <c r="CK1106"/>
    </row>
    <row r="1107" spans="1:89">
      <c r="A1107" s="9">
        <v>1005</v>
      </c>
      <c r="B1107" s="9">
        <v>5.3</v>
      </c>
      <c r="C1107" s="9">
        <v>337</v>
      </c>
      <c r="D1107" s="9">
        <v>0</v>
      </c>
      <c r="E1107" s="9">
        <v>0</v>
      </c>
      <c r="F1107" s="9">
        <v>384.81</v>
      </c>
      <c r="G1107" s="9">
        <v>0</v>
      </c>
      <c r="H1107" s="9">
        <v>0</v>
      </c>
      <c r="I1107" s="9">
        <v>5.3</v>
      </c>
      <c r="J1107" s="9">
        <v>73</v>
      </c>
      <c r="K1107" s="158">
        <v>0.76249999999999996</v>
      </c>
      <c r="L1107" s="9"/>
      <c r="M1107" s="9"/>
      <c r="N1107" s="9"/>
      <c r="O1107" s="9"/>
      <c r="P1107" s="278">
        <f t="shared" si="38"/>
        <v>60</v>
      </c>
      <c r="Q1107" s="276" t="str">
        <f t="shared" si="37"/>
        <v/>
      </c>
      <c r="R1107" s="9"/>
      <c r="S1107" s="9"/>
      <c r="U1107" s="367"/>
      <c r="AS1107" s="9"/>
      <c r="AT1107" s="9"/>
      <c r="AU1107" s="426"/>
      <c r="AW1107" s="9"/>
      <c r="AX1107" s="470"/>
      <c r="AY1107" s="467"/>
      <c r="BG1107" s="373"/>
      <c r="BH1107" s="373"/>
      <c r="BI1107" s="9"/>
      <c r="BJ1107" s="9"/>
      <c r="CJ1107"/>
      <c r="CK1107"/>
    </row>
    <row r="1108" spans="1:89">
      <c r="A1108" s="9">
        <v>1005</v>
      </c>
      <c r="B1108" s="9">
        <v>5.3</v>
      </c>
      <c r="C1108" s="9">
        <v>337</v>
      </c>
      <c r="D1108" s="9">
        <v>0</v>
      </c>
      <c r="E1108" s="9">
        <v>0</v>
      </c>
      <c r="F1108" s="9">
        <v>384.81</v>
      </c>
      <c r="G1108" s="9">
        <v>0</v>
      </c>
      <c r="H1108" s="9">
        <v>0</v>
      </c>
      <c r="I1108" s="9">
        <v>5.3</v>
      </c>
      <c r="J1108" s="9">
        <v>73</v>
      </c>
      <c r="K1108" s="158">
        <v>0.76319444444444495</v>
      </c>
      <c r="L1108" s="9"/>
      <c r="M1108" s="9"/>
      <c r="N1108" s="9"/>
      <c r="O1108" s="9"/>
      <c r="P1108" s="278">
        <f t="shared" si="38"/>
        <v>60</v>
      </c>
      <c r="Q1108" s="276" t="str">
        <f t="shared" si="37"/>
        <v/>
      </c>
      <c r="R1108" s="9"/>
      <c r="S1108" s="9"/>
      <c r="U1108" s="367"/>
      <c r="AS1108" s="9"/>
      <c r="AT1108" s="9"/>
      <c r="AU1108" s="426"/>
      <c r="AW1108" s="9"/>
      <c r="AX1108" s="470"/>
      <c r="AY1108" s="467"/>
      <c r="BG1108" s="373"/>
      <c r="BH1108" s="373"/>
      <c r="BI1108" s="9"/>
      <c r="BJ1108" s="9"/>
      <c r="CJ1108"/>
      <c r="CK1108"/>
    </row>
    <row r="1109" spans="1:89">
      <c r="A1109" s="9">
        <v>1005</v>
      </c>
      <c r="B1109" s="9">
        <v>5.3</v>
      </c>
      <c r="C1109" s="9">
        <v>337</v>
      </c>
      <c r="D1109" s="9">
        <v>0</v>
      </c>
      <c r="E1109" s="9">
        <v>0</v>
      </c>
      <c r="F1109" s="9">
        <v>384.81</v>
      </c>
      <c r="G1109" s="9">
        <v>0</v>
      </c>
      <c r="H1109" s="9">
        <v>0</v>
      </c>
      <c r="I1109" s="9">
        <v>5.3</v>
      </c>
      <c r="J1109" s="9">
        <v>73</v>
      </c>
      <c r="K1109" s="158">
        <v>0.76388888888888895</v>
      </c>
      <c r="L1109" s="9"/>
      <c r="M1109" s="9"/>
      <c r="N1109" s="9"/>
      <c r="O1109" s="9"/>
      <c r="P1109" s="278">
        <f t="shared" si="38"/>
        <v>60</v>
      </c>
      <c r="Q1109" s="276" t="str">
        <f t="shared" si="37"/>
        <v/>
      </c>
      <c r="R1109" s="9"/>
      <c r="S1109" s="9"/>
      <c r="U1109" s="367"/>
      <c r="AS1109" s="9"/>
      <c r="AT1109" s="9"/>
      <c r="AU1109" s="426"/>
      <c r="AW1109" s="9"/>
      <c r="AX1109" s="470"/>
      <c r="AY1109" s="467"/>
      <c r="BG1109" s="373"/>
      <c r="BH1109" s="373"/>
      <c r="BI1109" s="9"/>
      <c r="BJ1109" s="9"/>
      <c r="CJ1109"/>
      <c r="CK1109"/>
    </row>
    <row r="1110" spans="1:89">
      <c r="A1110" s="9">
        <v>1005</v>
      </c>
      <c r="B1110" s="9">
        <v>5.3</v>
      </c>
      <c r="C1110" s="9">
        <v>337</v>
      </c>
      <c r="D1110" s="9">
        <v>0</v>
      </c>
      <c r="E1110" s="9">
        <v>0</v>
      </c>
      <c r="F1110" s="9">
        <v>384.81</v>
      </c>
      <c r="G1110" s="9">
        <v>0</v>
      </c>
      <c r="H1110" s="9">
        <v>0</v>
      </c>
      <c r="I1110" s="9">
        <v>5.3</v>
      </c>
      <c r="J1110" s="9">
        <v>73</v>
      </c>
      <c r="K1110" s="158">
        <v>0.76458333333333295</v>
      </c>
      <c r="L1110" s="9"/>
      <c r="M1110" s="9"/>
      <c r="N1110" s="9"/>
      <c r="O1110" s="9"/>
      <c r="P1110" s="278">
        <f t="shared" si="38"/>
        <v>60</v>
      </c>
      <c r="Q1110" s="276" t="str">
        <f t="shared" si="37"/>
        <v/>
      </c>
      <c r="R1110" s="9"/>
      <c r="S1110" s="9"/>
      <c r="U1110" s="367"/>
      <c r="AS1110" s="9"/>
      <c r="AT1110" s="9"/>
      <c r="AU1110" s="426"/>
      <c r="AW1110" s="9"/>
      <c r="AX1110" s="470"/>
      <c r="AY1110" s="467"/>
      <c r="BG1110" s="373"/>
      <c r="BH1110" s="373"/>
      <c r="BI1110" s="9"/>
      <c r="BJ1110" s="9"/>
      <c r="CJ1110"/>
      <c r="CK1110"/>
    </row>
    <row r="1111" spans="1:89">
      <c r="A1111" s="9">
        <v>1005</v>
      </c>
      <c r="B1111" s="9">
        <v>5.3</v>
      </c>
      <c r="C1111" s="9">
        <v>337</v>
      </c>
      <c r="D1111" s="9">
        <v>0</v>
      </c>
      <c r="E1111" s="9">
        <v>0</v>
      </c>
      <c r="F1111" s="9">
        <v>384.81</v>
      </c>
      <c r="G1111" s="9">
        <v>0</v>
      </c>
      <c r="H1111" s="9">
        <v>0</v>
      </c>
      <c r="I1111" s="9">
        <v>5.3</v>
      </c>
      <c r="J1111" s="9">
        <v>73</v>
      </c>
      <c r="K1111" s="158">
        <v>0.76527777777777795</v>
      </c>
      <c r="L1111" s="9"/>
      <c r="M1111" s="9"/>
      <c r="N1111" s="9"/>
      <c r="O1111" s="9"/>
      <c r="P1111" s="278">
        <f t="shared" si="38"/>
        <v>60</v>
      </c>
      <c r="Q1111" s="276" t="str">
        <f t="shared" si="37"/>
        <v/>
      </c>
      <c r="R1111" s="9"/>
      <c r="S1111" s="9"/>
      <c r="U1111" s="367"/>
      <c r="AS1111" s="9"/>
      <c r="AT1111" s="9"/>
      <c r="AU1111" s="426"/>
      <c r="AW1111" s="9"/>
      <c r="AX1111" s="470"/>
      <c r="AY1111" s="467"/>
      <c r="BG1111" s="373"/>
      <c r="BH1111" s="373"/>
      <c r="BI1111" s="9"/>
      <c r="BJ1111" s="9"/>
      <c r="CJ1111"/>
      <c r="CK1111"/>
    </row>
    <row r="1112" spans="1:89">
      <c r="A1112" s="9">
        <v>1005</v>
      </c>
      <c r="B1112" s="9">
        <v>5.3</v>
      </c>
      <c r="C1112" s="9">
        <v>337</v>
      </c>
      <c r="D1112" s="9">
        <v>0</v>
      </c>
      <c r="E1112" s="9">
        <v>0</v>
      </c>
      <c r="F1112" s="9">
        <v>384.81</v>
      </c>
      <c r="G1112" s="9">
        <v>0</v>
      </c>
      <c r="H1112" s="9">
        <v>0</v>
      </c>
      <c r="I1112" s="9">
        <v>5.3</v>
      </c>
      <c r="J1112" s="9">
        <v>73</v>
      </c>
      <c r="K1112" s="158">
        <v>0.76597222222222205</v>
      </c>
      <c r="L1112" s="9"/>
      <c r="M1112" s="9"/>
      <c r="N1112" s="9"/>
      <c r="O1112" s="9"/>
      <c r="P1112" s="278">
        <f t="shared" si="38"/>
        <v>60</v>
      </c>
      <c r="Q1112" s="276" t="str">
        <f t="shared" si="37"/>
        <v/>
      </c>
      <c r="R1112" s="9"/>
      <c r="S1112" s="9"/>
      <c r="U1112" s="367"/>
      <c r="AS1112" s="9"/>
      <c r="AT1112" s="9"/>
      <c r="AU1112" s="426"/>
      <c r="AW1112" s="9"/>
      <c r="AX1112" s="470"/>
      <c r="AY1112" s="467"/>
      <c r="BG1112" s="373"/>
      <c r="BH1112" s="373"/>
      <c r="BI1112" s="9"/>
      <c r="BJ1112" s="9"/>
      <c r="CJ1112"/>
      <c r="CK1112"/>
    </row>
    <row r="1113" spans="1:89">
      <c r="A1113" s="9">
        <v>1005</v>
      </c>
      <c r="B1113" s="9">
        <v>5.3</v>
      </c>
      <c r="C1113" s="9">
        <v>337</v>
      </c>
      <c r="D1113" s="9">
        <v>0</v>
      </c>
      <c r="E1113" s="9">
        <v>0</v>
      </c>
      <c r="F1113" s="9">
        <v>384.81</v>
      </c>
      <c r="G1113" s="9">
        <v>0</v>
      </c>
      <c r="H1113" s="9">
        <v>0</v>
      </c>
      <c r="I1113" s="9">
        <v>5.3</v>
      </c>
      <c r="J1113" s="9">
        <v>73</v>
      </c>
      <c r="K1113" s="158">
        <v>0.76666666666666705</v>
      </c>
      <c r="L1113" s="9"/>
      <c r="M1113" s="9"/>
      <c r="N1113" s="9"/>
      <c r="O1113" s="9"/>
      <c r="P1113" s="278">
        <f t="shared" si="38"/>
        <v>60</v>
      </c>
      <c r="Q1113" s="276" t="str">
        <f t="shared" si="37"/>
        <v/>
      </c>
      <c r="R1113" s="9"/>
      <c r="S1113" s="9"/>
      <c r="U1113" s="367"/>
      <c r="AS1113" s="9"/>
      <c r="AT1113" s="9"/>
      <c r="AU1113" s="426"/>
      <c r="AW1113" s="9"/>
      <c r="AX1113" s="470"/>
      <c r="AY1113" s="467"/>
      <c r="BG1113" s="373"/>
      <c r="BH1113" s="373"/>
      <c r="BI1113" s="9"/>
      <c r="BJ1113" s="9"/>
      <c r="CJ1113"/>
      <c r="CK1113"/>
    </row>
    <row r="1114" spans="1:89">
      <c r="A1114" s="9">
        <v>1005</v>
      </c>
      <c r="B1114" s="9">
        <v>5.3</v>
      </c>
      <c r="C1114" s="9">
        <v>337</v>
      </c>
      <c r="D1114" s="9">
        <v>0</v>
      </c>
      <c r="E1114" s="9">
        <v>0</v>
      </c>
      <c r="F1114" s="9">
        <v>384.81</v>
      </c>
      <c r="G1114" s="9">
        <v>0</v>
      </c>
      <c r="H1114" s="9">
        <v>0</v>
      </c>
      <c r="I1114" s="9">
        <v>5.3</v>
      </c>
      <c r="J1114" s="9">
        <v>73</v>
      </c>
      <c r="K1114" s="158">
        <v>0.76736111111111105</v>
      </c>
      <c r="L1114" s="9"/>
      <c r="M1114" s="9"/>
      <c r="N1114" s="9"/>
      <c r="O1114" s="9"/>
      <c r="P1114" s="278">
        <f t="shared" si="38"/>
        <v>60</v>
      </c>
      <c r="Q1114" s="276" t="str">
        <f t="shared" si="37"/>
        <v/>
      </c>
      <c r="R1114" s="9"/>
      <c r="S1114" s="9"/>
      <c r="U1114" s="367"/>
      <c r="AS1114" s="9"/>
      <c r="AT1114" s="9"/>
      <c r="AU1114" s="426"/>
      <c r="AW1114" s="9"/>
      <c r="AX1114" s="470"/>
      <c r="AY1114" s="467"/>
      <c r="BG1114" s="373"/>
      <c r="BH1114" s="373"/>
      <c r="BI1114" s="9"/>
      <c r="BJ1114" s="9"/>
      <c r="CJ1114"/>
      <c r="CK1114"/>
    </row>
    <row r="1115" spans="1:89">
      <c r="A1115" s="9">
        <v>1005</v>
      </c>
      <c r="B1115" s="9">
        <v>5.2</v>
      </c>
      <c r="C1115" s="9">
        <v>337</v>
      </c>
      <c r="D1115" s="9">
        <v>0</v>
      </c>
      <c r="E1115" s="9">
        <v>0</v>
      </c>
      <c r="F1115" s="9">
        <v>384.81</v>
      </c>
      <c r="G1115" s="9">
        <v>0</v>
      </c>
      <c r="H1115" s="9">
        <v>0</v>
      </c>
      <c r="I1115" s="9">
        <v>5.2</v>
      </c>
      <c r="J1115" s="9">
        <v>73</v>
      </c>
      <c r="K1115" s="158">
        <v>0.76805555555555605</v>
      </c>
      <c r="L1115" s="9"/>
      <c r="M1115" s="9"/>
      <c r="N1115" s="9"/>
      <c r="O1115" s="9"/>
      <c r="P1115" s="278">
        <f t="shared" si="38"/>
        <v>60</v>
      </c>
      <c r="Q1115" s="276" t="str">
        <f t="shared" si="37"/>
        <v/>
      </c>
      <c r="R1115" s="9"/>
      <c r="S1115" s="9"/>
      <c r="U1115" s="367"/>
      <c r="AS1115" s="9"/>
      <c r="AT1115" s="9"/>
      <c r="AU1115" s="426"/>
      <c r="AW1115" s="9"/>
      <c r="AX1115" s="470"/>
      <c r="AY1115" s="467"/>
      <c r="BG1115" s="373"/>
      <c r="BH1115" s="373"/>
      <c r="BI1115" s="9"/>
      <c r="BJ1115" s="9"/>
      <c r="CJ1115"/>
      <c r="CK1115"/>
    </row>
    <row r="1116" spans="1:89">
      <c r="A1116" s="9">
        <v>1005</v>
      </c>
      <c r="B1116" s="9">
        <v>5.0999999999999996</v>
      </c>
      <c r="C1116" s="9">
        <v>337</v>
      </c>
      <c r="D1116" s="9">
        <v>0</v>
      </c>
      <c r="E1116" s="9">
        <v>0</v>
      </c>
      <c r="F1116" s="9">
        <v>384.81</v>
      </c>
      <c r="G1116" s="9">
        <v>0</v>
      </c>
      <c r="H1116" s="9">
        <v>0</v>
      </c>
      <c r="I1116" s="9">
        <v>5.0999999999999996</v>
      </c>
      <c r="J1116" s="9">
        <v>73</v>
      </c>
      <c r="K1116" s="158">
        <v>0.76875000000000004</v>
      </c>
      <c r="L1116" s="9"/>
      <c r="M1116" s="9"/>
      <c r="N1116" s="9"/>
      <c r="O1116" s="9"/>
      <c r="P1116" s="278">
        <f t="shared" si="38"/>
        <v>60</v>
      </c>
      <c r="Q1116" s="276" t="str">
        <f t="shared" si="37"/>
        <v/>
      </c>
      <c r="R1116" s="9"/>
      <c r="S1116" s="9"/>
      <c r="U1116" s="367"/>
      <c r="AS1116" s="9"/>
      <c r="AT1116" s="9"/>
      <c r="AU1116" s="426"/>
      <c r="AW1116" s="9"/>
      <c r="AX1116" s="470"/>
      <c r="AY1116" s="467"/>
      <c r="BG1116" s="373"/>
      <c r="BH1116" s="373"/>
      <c r="BI1116" s="9"/>
      <c r="BJ1116" s="9"/>
      <c r="CJ1116"/>
      <c r="CK1116"/>
    </row>
    <row r="1117" spans="1:89">
      <c r="A1117" s="9">
        <v>1005</v>
      </c>
      <c r="B1117" s="9">
        <v>5.0999999999999996</v>
      </c>
      <c r="C1117" s="9">
        <v>337</v>
      </c>
      <c r="D1117" s="9">
        <v>0</v>
      </c>
      <c r="E1117" s="9">
        <v>0</v>
      </c>
      <c r="F1117" s="9">
        <v>384.81</v>
      </c>
      <c r="G1117" s="9">
        <v>0</v>
      </c>
      <c r="H1117" s="9">
        <v>0</v>
      </c>
      <c r="I1117" s="9">
        <v>5.0999999999999996</v>
      </c>
      <c r="J1117" s="9">
        <v>73</v>
      </c>
      <c r="K1117" s="158">
        <v>0.76944444444444404</v>
      </c>
      <c r="L1117" s="9"/>
      <c r="M1117" s="9"/>
      <c r="N1117" s="9"/>
      <c r="O1117" s="9"/>
      <c r="P1117" s="278">
        <f t="shared" si="38"/>
        <v>60</v>
      </c>
      <c r="Q1117" s="276" t="str">
        <f t="shared" si="37"/>
        <v/>
      </c>
      <c r="R1117" s="9"/>
      <c r="S1117" s="9"/>
      <c r="U1117" s="367"/>
      <c r="AS1117" s="9"/>
      <c r="AT1117" s="9"/>
      <c r="AU1117" s="426"/>
      <c r="AW1117" s="9"/>
      <c r="AX1117" s="470"/>
      <c r="AY1117" s="467"/>
      <c r="BG1117" s="373"/>
      <c r="BH1117" s="373"/>
      <c r="BI1117" s="9"/>
      <c r="BJ1117" s="9"/>
      <c r="CJ1117"/>
      <c r="CK1117"/>
    </row>
    <row r="1118" spans="1:89">
      <c r="A1118" s="9">
        <v>1006</v>
      </c>
      <c r="B1118" s="9">
        <v>5.0999999999999996</v>
      </c>
      <c r="C1118" s="9">
        <v>337</v>
      </c>
      <c r="D1118" s="9">
        <v>0</v>
      </c>
      <c r="E1118" s="9">
        <v>0</v>
      </c>
      <c r="F1118" s="9">
        <v>384.81</v>
      </c>
      <c r="G1118" s="9">
        <v>0</v>
      </c>
      <c r="H1118" s="9">
        <v>0</v>
      </c>
      <c r="I1118" s="9">
        <v>5.0999999999999996</v>
      </c>
      <c r="J1118" s="9">
        <v>73</v>
      </c>
      <c r="K1118" s="158">
        <v>0.77013888888888904</v>
      </c>
      <c r="L1118" s="9"/>
      <c r="M1118" s="9"/>
      <c r="N1118" s="9"/>
      <c r="O1118" s="9"/>
      <c r="P1118" s="278">
        <f t="shared" si="38"/>
        <v>60</v>
      </c>
      <c r="Q1118" s="276" t="str">
        <f t="shared" si="37"/>
        <v/>
      </c>
      <c r="R1118" s="9"/>
      <c r="S1118" s="9"/>
      <c r="U1118" s="367"/>
      <c r="AS1118" s="9"/>
      <c r="AT1118" s="9"/>
      <c r="AU1118" s="426"/>
      <c r="AW1118" s="9"/>
      <c r="AX1118" s="470"/>
      <c r="AY1118" s="467"/>
      <c r="BG1118" s="373"/>
      <c r="BH1118" s="373"/>
      <c r="BI1118" s="9"/>
      <c r="BJ1118" s="9"/>
      <c r="CJ1118"/>
      <c r="CK1118"/>
    </row>
    <row r="1119" spans="1:89">
      <c r="A1119" s="9">
        <v>1006</v>
      </c>
      <c r="B1119" s="9">
        <v>5.0999999999999996</v>
      </c>
      <c r="C1119" s="9">
        <v>337</v>
      </c>
      <c r="D1119" s="9">
        <v>0</v>
      </c>
      <c r="E1119" s="9">
        <v>0</v>
      </c>
      <c r="F1119" s="9">
        <v>384.81</v>
      </c>
      <c r="G1119" s="9">
        <v>0</v>
      </c>
      <c r="H1119" s="9">
        <v>0</v>
      </c>
      <c r="I1119" s="9">
        <v>5.0999999999999996</v>
      </c>
      <c r="J1119" s="9">
        <v>73</v>
      </c>
      <c r="K1119" s="158">
        <v>0.77083333333333304</v>
      </c>
      <c r="L1119" s="9"/>
      <c r="M1119" s="9"/>
      <c r="N1119" s="9"/>
      <c r="O1119" s="9"/>
      <c r="P1119" s="278">
        <f t="shared" si="38"/>
        <v>60</v>
      </c>
      <c r="Q1119" s="276" t="str">
        <f t="shared" si="37"/>
        <v/>
      </c>
      <c r="R1119" s="9"/>
      <c r="S1119" s="9"/>
      <c r="U1119" s="367"/>
      <c r="AS1119" s="9"/>
      <c r="AT1119" s="9"/>
      <c r="AU1119" s="426"/>
      <c r="AW1119" s="9"/>
      <c r="AX1119" s="470"/>
      <c r="AY1119" s="467"/>
      <c r="BG1119" s="373"/>
      <c r="BH1119" s="373"/>
      <c r="BI1119" s="9"/>
      <c r="BJ1119" s="9"/>
      <c r="CJ1119"/>
      <c r="CK1119"/>
    </row>
    <row r="1120" spans="1:89">
      <c r="A1120" s="9">
        <v>1006</v>
      </c>
      <c r="B1120" s="9">
        <v>5.0999999999999996</v>
      </c>
      <c r="C1120" s="9">
        <v>337</v>
      </c>
      <c r="D1120" s="9">
        <v>0</v>
      </c>
      <c r="E1120" s="9">
        <v>0</v>
      </c>
      <c r="F1120" s="9">
        <v>384.81</v>
      </c>
      <c r="G1120" s="9">
        <v>0</v>
      </c>
      <c r="H1120" s="9">
        <v>0</v>
      </c>
      <c r="I1120" s="9">
        <v>5.0999999999999996</v>
      </c>
      <c r="J1120" s="9">
        <v>73</v>
      </c>
      <c r="K1120" s="158">
        <v>0.77152777777777803</v>
      </c>
      <c r="L1120" s="9"/>
      <c r="M1120" s="9"/>
      <c r="N1120" s="9"/>
      <c r="O1120" s="9"/>
      <c r="P1120" s="278">
        <f t="shared" si="38"/>
        <v>60</v>
      </c>
      <c r="Q1120" s="276" t="str">
        <f t="shared" si="37"/>
        <v/>
      </c>
      <c r="R1120" s="9"/>
      <c r="S1120" s="9"/>
      <c r="U1120" s="367"/>
      <c r="AS1120" s="9"/>
      <c r="AT1120" s="9"/>
      <c r="AU1120" s="426"/>
      <c r="AW1120" s="9"/>
      <c r="AX1120" s="470"/>
      <c r="AY1120" s="467"/>
      <c r="BG1120" s="373"/>
      <c r="BH1120" s="373"/>
      <c r="BI1120" s="9"/>
      <c r="BJ1120" s="9"/>
      <c r="CJ1120"/>
      <c r="CK1120"/>
    </row>
    <row r="1121" spans="1:89">
      <c r="A1121" s="9">
        <v>1006</v>
      </c>
      <c r="B1121" s="9">
        <v>5.0999999999999996</v>
      </c>
      <c r="C1121" s="9">
        <v>337</v>
      </c>
      <c r="D1121" s="9">
        <v>0</v>
      </c>
      <c r="E1121" s="9">
        <v>0</v>
      </c>
      <c r="F1121" s="9">
        <v>384.81</v>
      </c>
      <c r="G1121" s="9">
        <v>0</v>
      </c>
      <c r="H1121" s="9">
        <v>0</v>
      </c>
      <c r="I1121" s="9">
        <v>5.0999999999999996</v>
      </c>
      <c r="J1121" s="9">
        <v>73</v>
      </c>
      <c r="K1121" s="158">
        <v>0.77222222222222203</v>
      </c>
      <c r="L1121" s="9"/>
      <c r="M1121" s="9"/>
      <c r="N1121" s="9"/>
      <c r="O1121" s="9"/>
      <c r="P1121" s="278">
        <f t="shared" si="38"/>
        <v>60</v>
      </c>
      <c r="Q1121" s="276" t="str">
        <f t="shared" si="37"/>
        <v/>
      </c>
      <c r="R1121" s="9"/>
      <c r="S1121" s="9"/>
      <c r="U1121" s="367"/>
      <c r="AS1121" s="9"/>
      <c r="AT1121" s="9"/>
      <c r="AU1121" s="426"/>
      <c r="AW1121" s="9"/>
      <c r="AX1121" s="470"/>
      <c r="AY1121" s="467"/>
      <c r="BG1121" s="373"/>
      <c r="BH1121" s="373"/>
      <c r="BI1121" s="9"/>
      <c r="BJ1121" s="9"/>
      <c r="CJ1121"/>
      <c r="CK1121"/>
    </row>
    <row r="1122" spans="1:89">
      <c r="A1122" s="9">
        <v>1006</v>
      </c>
      <c r="B1122" s="9">
        <v>4.5937319999999993</v>
      </c>
      <c r="C1122" s="9">
        <v>337</v>
      </c>
      <c r="D1122" s="9">
        <v>2.8</v>
      </c>
      <c r="E1122" s="9">
        <v>1.6</v>
      </c>
      <c r="F1122" s="9">
        <v>384.81</v>
      </c>
      <c r="G1122" s="9">
        <v>0</v>
      </c>
      <c r="H1122" s="9">
        <v>0</v>
      </c>
      <c r="I1122" s="9">
        <v>5.0999999999999996</v>
      </c>
      <c r="J1122" s="9">
        <v>73</v>
      </c>
      <c r="K1122" s="158">
        <v>0.77291666666666703</v>
      </c>
      <c r="L1122" s="9"/>
      <c r="M1122" s="9"/>
      <c r="N1122" s="9"/>
      <c r="O1122" s="9"/>
      <c r="P1122" s="278" t="str">
        <f t="shared" si="38"/>
        <v/>
      </c>
      <c r="Q1122" s="276" t="str">
        <f t="shared" si="37"/>
        <v/>
      </c>
      <c r="R1122" s="9"/>
      <c r="S1122" s="9"/>
      <c r="U1122" s="367"/>
      <c r="AS1122" s="9"/>
      <c r="AT1122" s="9"/>
      <c r="AU1122" s="426"/>
      <c r="AW1122" s="9"/>
      <c r="AX1122" s="470"/>
      <c r="AY1122" s="467"/>
      <c r="BG1122" s="373"/>
      <c r="BH1122" s="373"/>
      <c r="BI1122" s="9"/>
      <c r="BJ1122" s="9"/>
      <c r="CJ1122"/>
      <c r="CK1122"/>
    </row>
    <row r="1123" spans="1:89">
      <c r="A1123" s="9">
        <v>1006</v>
      </c>
      <c r="B1123" s="9">
        <v>4.5214079999999992</v>
      </c>
      <c r="C1123" s="9">
        <v>337</v>
      </c>
      <c r="D1123" s="9">
        <v>3.2</v>
      </c>
      <c r="E1123" s="9">
        <v>2.8</v>
      </c>
      <c r="F1123" s="9">
        <v>384.81</v>
      </c>
      <c r="G1123" s="9">
        <v>0</v>
      </c>
      <c r="H1123" s="9">
        <v>0</v>
      </c>
      <c r="I1123" s="9">
        <v>5.0999999999999996</v>
      </c>
      <c r="J1123" s="9">
        <v>73</v>
      </c>
      <c r="K1123" s="158">
        <v>0.77361111111111103</v>
      </c>
      <c r="L1123" s="9"/>
      <c r="M1123" s="9"/>
      <c r="N1123" s="9"/>
      <c r="O1123" s="9"/>
      <c r="P1123" s="278" t="str">
        <f t="shared" si="38"/>
        <v/>
      </c>
      <c r="Q1123" s="276" t="str">
        <f t="shared" si="37"/>
        <v/>
      </c>
      <c r="R1123" s="9"/>
      <c r="S1123" s="9"/>
      <c r="U1123" s="367"/>
      <c r="AS1123" s="9"/>
      <c r="AT1123" s="9"/>
      <c r="AU1123" s="426"/>
      <c r="AW1123" s="9"/>
      <c r="AX1123" s="470"/>
      <c r="AY1123" s="467"/>
      <c r="BG1123" s="373"/>
      <c r="BH1123" s="373"/>
      <c r="BI1123" s="9"/>
      <c r="BJ1123" s="9"/>
      <c r="CJ1123"/>
      <c r="CK1123"/>
    </row>
    <row r="1124" spans="1:89">
      <c r="A1124" s="9">
        <v>1006</v>
      </c>
      <c r="B1124" s="9">
        <v>4.5937319999999993</v>
      </c>
      <c r="C1124" s="9">
        <v>337</v>
      </c>
      <c r="D1124" s="9">
        <v>2.8</v>
      </c>
      <c r="E1124" s="9">
        <v>1.6</v>
      </c>
      <c r="F1124" s="9">
        <v>384.81</v>
      </c>
      <c r="G1124" s="9">
        <v>0</v>
      </c>
      <c r="H1124" s="9">
        <v>0</v>
      </c>
      <c r="I1124" s="9">
        <v>5.0999999999999996</v>
      </c>
      <c r="J1124" s="9">
        <v>73</v>
      </c>
      <c r="K1124" s="158">
        <v>0.77430555555555602</v>
      </c>
      <c r="L1124" s="9"/>
      <c r="M1124" s="9"/>
      <c r="N1124" s="9"/>
      <c r="O1124" s="9"/>
      <c r="P1124" s="278" t="str">
        <f t="shared" si="38"/>
        <v/>
      </c>
      <c r="Q1124" s="276" t="str">
        <f t="shared" si="37"/>
        <v/>
      </c>
      <c r="R1124" s="9"/>
      <c r="S1124" s="9"/>
      <c r="U1124" s="367"/>
      <c r="AS1124" s="9"/>
      <c r="AT1124" s="9"/>
      <c r="AU1124" s="426"/>
      <c r="AW1124" s="9"/>
      <c r="AX1124" s="470"/>
      <c r="AY1124" s="467"/>
      <c r="BG1124" s="373"/>
      <c r="BH1124" s="373"/>
      <c r="BI1124" s="9"/>
      <c r="BJ1124" s="9"/>
      <c r="CJ1124"/>
      <c r="CK1124"/>
    </row>
    <row r="1125" spans="1:89">
      <c r="A1125" s="9">
        <v>1006</v>
      </c>
      <c r="B1125" s="9">
        <v>5.0999999999999996</v>
      </c>
      <c r="C1125" s="9">
        <v>337</v>
      </c>
      <c r="D1125" s="9">
        <v>0</v>
      </c>
      <c r="E1125" s="9">
        <v>2</v>
      </c>
      <c r="F1125" s="9">
        <v>384.81</v>
      </c>
      <c r="G1125" s="9">
        <v>0</v>
      </c>
      <c r="H1125" s="9">
        <v>0</v>
      </c>
      <c r="I1125" s="9">
        <v>5.0999999999999996</v>
      </c>
      <c r="J1125" s="9">
        <v>73</v>
      </c>
      <c r="K1125" s="158">
        <v>0.77500000000000002</v>
      </c>
      <c r="L1125" s="9"/>
      <c r="M1125" s="9"/>
      <c r="N1125" s="9"/>
      <c r="O1125" s="9"/>
      <c r="P1125" s="278">
        <f t="shared" si="38"/>
        <v>60</v>
      </c>
      <c r="Q1125" s="276" t="str">
        <f t="shared" si="37"/>
        <v/>
      </c>
      <c r="R1125" s="9"/>
      <c r="S1125" s="9"/>
      <c r="U1125" s="367"/>
      <c r="AS1125" s="9"/>
      <c r="AT1125" s="9"/>
      <c r="AU1125" s="426"/>
      <c r="AW1125" s="9"/>
      <c r="AX1125" s="470"/>
      <c r="AY1125" s="467"/>
      <c r="BG1125" s="373"/>
      <c r="BH1125" s="373"/>
      <c r="BI1125" s="9"/>
      <c r="BJ1125" s="9"/>
      <c r="CJ1125"/>
      <c r="CK1125"/>
    </row>
    <row r="1126" spans="1:89">
      <c r="A1126" s="9">
        <v>1006</v>
      </c>
      <c r="B1126" s="9">
        <v>4.5214079999999992</v>
      </c>
      <c r="C1126" s="9">
        <v>337</v>
      </c>
      <c r="D1126" s="9">
        <v>3.2</v>
      </c>
      <c r="E1126" s="9">
        <v>3.6</v>
      </c>
      <c r="F1126" s="9">
        <v>384.81</v>
      </c>
      <c r="G1126" s="9">
        <v>0</v>
      </c>
      <c r="H1126" s="9">
        <v>0</v>
      </c>
      <c r="I1126" s="9">
        <v>5.0999999999999996</v>
      </c>
      <c r="J1126" s="9">
        <v>73</v>
      </c>
      <c r="K1126" s="158">
        <v>0.77569444444444402</v>
      </c>
      <c r="L1126" s="9"/>
      <c r="M1126" s="9"/>
      <c r="N1126" s="9"/>
      <c r="O1126" s="9"/>
      <c r="P1126" s="278" t="str">
        <f t="shared" si="38"/>
        <v/>
      </c>
      <c r="Q1126" s="276" t="str">
        <f t="shared" si="37"/>
        <v/>
      </c>
      <c r="R1126" s="9"/>
      <c r="S1126" s="9"/>
      <c r="U1126" s="367"/>
      <c r="AS1126" s="9"/>
      <c r="AT1126" s="9"/>
      <c r="AU1126" s="426"/>
      <c r="AW1126" s="9"/>
      <c r="AX1126" s="470"/>
      <c r="AY1126" s="467"/>
      <c r="BG1126" s="373"/>
      <c r="BH1126" s="373"/>
      <c r="BI1126" s="9"/>
      <c r="BJ1126" s="9"/>
      <c r="CJ1126"/>
      <c r="CK1126"/>
    </row>
    <row r="1127" spans="1:89">
      <c r="A1127" s="9">
        <v>1006</v>
      </c>
      <c r="B1127" s="9">
        <v>5.0999999999999996</v>
      </c>
      <c r="C1127" s="9">
        <v>337</v>
      </c>
      <c r="D1127" s="9">
        <v>0</v>
      </c>
      <c r="E1127" s="9">
        <v>1.2</v>
      </c>
      <c r="F1127" s="9">
        <v>384.81</v>
      </c>
      <c r="G1127" s="9">
        <v>0</v>
      </c>
      <c r="H1127" s="9">
        <v>0</v>
      </c>
      <c r="I1127" s="9">
        <v>5.0999999999999996</v>
      </c>
      <c r="J1127" s="9">
        <v>73</v>
      </c>
      <c r="K1127" s="158">
        <v>0.77638888888888902</v>
      </c>
      <c r="L1127" s="9"/>
      <c r="M1127" s="9"/>
      <c r="N1127" s="9"/>
      <c r="O1127" s="9"/>
      <c r="P1127" s="278">
        <f t="shared" si="38"/>
        <v>60</v>
      </c>
      <c r="Q1127" s="276" t="str">
        <f t="shared" si="37"/>
        <v/>
      </c>
      <c r="R1127" s="9"/>
      <c r="S1127" s="9"/>
      <c r="U1127" s="367"/>
      <c r="AS1127" s="9"/>
      <c r="AT1127" s="9"/>
      <c r="AU1127" s="426"/>
      <c r="AW1127" s="9"/>
      <c r="AX1127" s="470"/>
      <c r="AY1127" s="467"/>
      <c r="BG1127" s="373"/>
      <c r="BH1127" s="373"/>
      <c r="BI1127" s="9"/>
      <c r="BJ1127" s="9"/>
      <c r="CJ1127"/>
      <c r="CK1127"/>
    </row>
    <row r="1128" spans="1:89">
      <c r="A1128" s="9">
        <v>1006</v>
      </c>
      <c r="B1128" s="9">
        <v>4.5214079999999992</v>
      </c>
      <c r="C1128" s="9">
        <v>337</v>
      </c>
      <c r="D1128" s="9">
        <v>3.2</v>
      </c>
      <c r="E1128" s="9">
        <v>3.2</v>
      </c>
      <c r="F1128" s="9">
        <v>384.81</v>
      </c>
      <c r="G1128" s="9">
        <v>0</v>
      </c>
      <c r="H1128" s="9">
        <v>0</v>
      </c>
      <c r="I1128" s="9">
        <v>5.0999999999999996</v>
      </c>
      <c r="J1128" s="9">
        <v>73</v>
      </c>
      <c r="K1128" s="158">
        <v>0.77708333333333302</v>
      </c>
      <c r="L1128" s="9"/>
      <c r="M1128" s="9"/>
      <c r="N1128" s="9"/>
      <c r="O1128" s="9"/>
      <c r="P1128" s="278" t="str">
        <f t="shared" si="38"/>
        <v/>
      </c>
      <c r="Q1128" s="276" t="str">
        <f t="shared" si="37"/>
        <v/>
      </c>
      <c r="R1128" s="9"/>
      <c r="S1128" s="9"/>
      <c r="U1128" s="367"/>
      <c r="AS1128" s="9"/>
      <c r="AT1128" s="9"/>
      <c r="AU1128" s="426"/>
      <c r="AW1128" s="9"/>
      <c r="AX1128" s="470"/>
      <c r="AY1128" s="467"/>
      <c r="BG1128" s="373"/>
      <c r="BH1128" s="373"/>
      <c r="BI1128" s="9"/>
      <c r="BJ1128" s="9"/>
      <c r="CJ1128"/>
      <c r="CK1128"/>
    </row>
    <row r="1129" spans="1:89">
      <c r="A1129" s="9">
        <v>1006</v>
      </c>
      <c r="B1129" s="9">
        <v>4.6660559999999993</v>
      </c>
      <c r="C1129" s="9">
        <v>337</v>
      </c>
      <c r="D1129" s="9">
        <v>2.4</v>
      </c>
      <c r="E1129" s="9">
        <v>3.6</v>
      </c>
      <c r="F1129" s="9">
        <v>384.81</v>
      </c>
      <c r="G1129" s="9">
        <v>0</v>
      </c>
      <c r="H1129" s="9">
        <v>0</v>
      </c>
      <c r="I1129" s="9">
        <v>5.0999999999999996</v>
      </c>
      <c r="J1129" s="9">
        <v>73</v>
      </c>
      <c r="K1129" s="158">
        <v>0.77777777777777801</v>
      </c>
      <c r="L1129" s="9"/>
      <c r="M1129" s="9"/>
      <c r="N1129" s="9"/>
      <c r="O1129" s="9"/>
      <c r="P1129" s="278" t="str">
        <f t="shared" si="38"/>
        <v/>
      </c>
      <c r="Q1129" s="276" t="str">
        <f t="shared" si="37"/>
        <v/>
      </c>
      <c r="R1129" s="9"/>
      <c r="S1129" s="9"/>
      <c r="U1129" s="367"/>
      <c r="AS1129" s="9"/>
      <c r="AT1129" s="9"/>
      <c r="AU1129" s="426"/>
      <c r="AW1129" s="9"/>
      <c r="AX1129" s="470"/>
      <c r="AY1129" s="467"/>
      <c r="BG1129" s="373"/>
      <c r="BH1129" s="373"/>
      <c r="BI1129" s="9"/>
      <c r="BJ1129" s="9"/>
      <c r="CJ1129"/>
      <c r="CK1129"/>
    </row>
    <row r="1130" spans="1:89">
      <c r="A1130" s="9">
        <v>1006</v>
      </c>
      <c r="B1130" s="9">
        <v>4.5214079999999992</v>
      </c>
      <c r="C1130" s="9">
        <v>337</v>
      </c>
      <c r="D1130" s="9">
        <v>3.2</v>
      </c>
      <c r="E1130" s="9">
        <v>3.2</v>
      </c>
      <c r="F1130" s="9">
        <v>384.81</v>
      </c>
      <c r="G1130" s="9">
        <v>0</v>
      </c>
      <c r="H1130" s="9">
        <v>0</v>
      </c>
      <c r="I1130" s="9">
        <v>5.0999999999999996</v>
      </c>
      <c r="J1130" s="9">
        <v>73</v>
      </c>
      <c r="K1130" s="158">
        <v>0.77847222222222201</v>
      </c>
      <c r="L1130" s="9"/>
      <c r="M1130" s="9"/>
      <c r="N1130" s="9"/>
      <c r="O1130" s="9"/>
      <c r="P1130" s="278" t="str">
        <f t="shared" si="38"/>
        <v/>
      </c>
      <c r="Q1130" s="276" t="str">
        <f t="shared" si="37"/>
        <v/>
      </c>
      <c r="R1130" s="9"/>
      <c r="S1130" s="9"/>
      <c r="U1130" s="367"/>
      <c r="AS1130" s="9"/>
      <c r="AT1130" s="9"/>
      <c r="AU1130" s="426"/>
      <c r="AW1130" s="9"/>
      <c r="AX1130" s="470"/>
      <c r="AY1130" s="467"/>
      <c r="BG1130" s="373"/>
      <c r="BH1130" s="373"/>
      <c r="BI1130" s="9"/>
      <c r="BJ1130" s="9"/>
      <c r="CJ1130"/>
      <c r="CK1130"/>
    </row>
    <row r="1131" spans="1:89">
      <c r="A1131" s="9">
        <v>1006</v>
      </c>
      <c r="B1131" s="9">
        <v>5.0999999999999996</v>
      </c>
      <c r="C1131" s="9">
        <v>337</v>
      </c>
      <c r="D1131" s="9">
        <v>0</v>
      </c>
      <c r="E1131" s="9">
        <v>1.6</v>
      </c>
      <c r="F1131" s="9">
        <v>384.81</v>
      </c>
      <c r="G1131" s="9">
        <v>0</v>
      </c>
      <c r="H1131" s="9">
        <v>0</v>
      </c>
      <c r="I1131" s="9">
        <v>5.0999999999999996</v>
      </c>
      <c r="J1131" s="9">
        <v>73</v>
      </c>
      <c r="K1131" s="158">
        <v>0.77916666666666701</v>
      </c>
      <c r="L1131" s="9"/>
      <c r="M1131" s="9"/>
      <c r="N1131" s="9"/>
      <c r="O1131" s="9"/>
      <c r="P1131" s="278">
        <f t="shared" si="38"/>
        <v>60</v>
      </c>
      <c r="Q1131" s="276" t="str">
        <f t="shared" si="37"/>
        <v/>
      </c>
      <c r="R1131" s="9"/>
      <c r="S1131" s="9"/>
      <c r="U1131" s="367"/>
      <c r="AS1131" s="9"/>
      <c r="AT1131" s="9"/>
      <c r="AU1131" s="426"/>
      <c r="AW1131" s="9"/>
      <c r="AX1131" s="470"/>
      <c r="AY1131" s="467"/>
      <c r="BG1131" s="373"/>
      <c r="BH1131" s="373"/>
      <c r="BI1131" s="9"/>
      <c r="BJ1131" s="9"/>
      <c r="CJ1131"/>
      <c r="CK1131"/>
    </row>
    <row r="1132" spans="1:89">
      <c r="A1132" s="9">
        <v>1006</v>
      </c>
      <c r="B1132" s="9">
        <v>5.0999999999999996</v>
      </c>
      <c r="C1132" s="9">
        <v>337</v>
      </c>
      <c r="D1132" s="9">
        <v>0</v>
      </c>
      <c r="E1132" s="9">
        <v>0</v>
      </c>
      <c r="F1132" s="9">
        <v>384.81</v>
      </c>
      <c r="G1132" s="9">
        <v>0</v>
      </c>
      <c r="H1132" s="9">
        <v>0</v>
      </c>
      <c r="I1132" s="9">
        <v>5.0999999999999996</v>
      </c>
      <c r="J1132" s="9">
        <v>73</v>
      </c>
      <c r="K1132" s="158">
        <v>0.77986111111111101</v>
      </c>
      <c r="L1132" s="9"/>
      <c r="M1132" s="9"/>
      <c r="N1132" s="9"/>
      <c r="O1132" s="9"/>
      <c r="P1132" s="278">
        <f t="shared" si="38"/>
        <v>60</v>
      </c>
      <c r="Q1132" s="276" t="str">
        <f t="shared" si="37"/>
        <v/>
      </c>
      <c r="R1132" s="9"/>
      <c r="S1132" s="9"/>
      <c r="U1132" s="367"/>
      <c r="AS1132" s="9"/>
      <c r="AT1132" s="9"/>
      <c r="AU1132" s="426"/>
      <c r="AW1132" s="9"/>
      <c r="AX1132" s="470"/>
      <c r="AY1132" s="467"/>
      <c r="BG1132" s="373"/>
      <c r="BH1132" s="373"/>
      <c r="BI1132" s="9"/>
      <c r="BJ1132" s="9"/>
      <c r="CJ1132"/>
      <c r="CK1132"/>
    </row>
    <row r="1133" spans="1:89">
      <c r="A1133" s="9">
        <v>1005</v>
      </c>
      <c r="B1133" s="9">
        <v>4.3550218823738263</v>
      </c>
      <c r="C1133" s="9">
        <v>337</v>
      </c>
      <c r="D1133" s="9">
        <v>4.8</v>
      </c>
      <c r="E1133" s="9">
        <v>3.2</v>
      </c>
      <c r="F1133" s="9">
        <v>384.81</v>
      </c>
      <c r="G1133" s="9">
        <v>0</v>
      </c>
      <c r="H1133" s="9">
        <v>0</v>
      </c>
      <c r="I1133" s="9">
        <v>5.0999999999999996</v>
      </c>
      <c r="J1133" s="9">
        <v>73</v>
      </c>
      <c r="K1133" s="158">
        <v>0.780555555555556</v>
      </c>
      <c r="L1133" s="9"/>
      <c r="M1133" s="9"/>
      <c r="N1133" s="9"/>
      <c r="O1133" s="9"/>
      <c r="P1133" s="278" t="str">
        <f t="shared" si="38"/>
        <v/>
      </c>
      <c r="Q1133" s="276" t="str">
        <f t="shared" si="37"/>
        <v/>
      </c>
      <c r="R1133" s="9"/>
      <c r="S1133" s="9"/>
      <c r="U1133" s="367"/>
      <c r="AS1133" s="9"/>
      <c r="AT1133" s="9"/>
      <c r="AU1133" s="426"/>
      <c r="AW1133" s="9"/>
      <c r="AX1133" s="470"/>
      <c r="AY1133" s="467"/>
      <c r="BG1133" s="373"/>
      <c r="BH1133" s="373"/>
      <c r="BI1133" s="9"/>
      <c r="BJ1133" s="9"/>
      <c r="CJ1133"/>
      <c r="CK1133"/>
    </row>
    <row r="1134" spans="1:89">
      <c r="A1134" s="9">
        <v>1005</v>
      </c>
      <c r="B1134" s="9">
        <v>4.3550218823738263</v>
      </c>
      <c r="C1134" s="9">
        <v>337</v>
      </c>
      <c r="D1134" s="9">
        <v>4.8</v>
      </c>
      <c r="E1134" s="9">
        <v>4</v>
      </c>
      <c r="F1134" s="9">
        <v>384.81</v>
      </c>
      <c r="G1134" s="9">
        <v>0</v>
      </c>
      <c r="H1134" s="9">
        <v>0</v>
      </c>
      <c r="I1134" s="9">
        <v>5.0999999999999996</v>
      </c>
      <c r="J1134" s="9">
        <v>73</v>
      </c>
      <c r="K1134" s="158">
        <v>0.78125</v>
      </c>
      <c r="L1134" s="9"/>
      <c r="M1134" s="9"/>
      <c r="N1134" s="9"/>
      <c r="O1134" s="9"/>
      <c r="P1134" s="278" t="str">
        <f t="shared" si="38"/>
        <v/>
      </c>
      <c r="Q1134" s="276" t="str">
        <f t="shared" si="37"/>
        <v/>
      </c>
      <c r="R1134" s="9"/>
      <c r="S1134" s="9"/>
      <c r="U1134" s="367"/>
      <c r="AS1134" s="9"/>
      <c r="AT1134" s="9"/>
      <c r="AU1134" s="426"/>
      <c r="AW1134" s="9"/>
      <c r="AX1134" s="470"/>
      <c r="AY1134" s="467"/>
      <c r="BG1134" s="373"/>
      <c r="BH1134" s="373"/>
      <c r="BI1134" s="9"/>
      <c r="BJ1134" s="9"/>
      <c r="CJ1134"/>
      <c r="CK1134"/>
    </row>
    <row r="1135" spans="1:89">
      <c r="A1135" s="9">
        <v>1005</v>
      </c>
      <c r="B1135" s="9">
        <v>4.4490839999999992</v>
      </c>
      <c r="C1135" s="9">
        <v>337</v>
      </c>
      <c r="D1135" s="9">
        <v>3.6</v>
      </c>
      <c r="E1135" s="9">
        <v>4.4000000000000004</v>
      </c>
      <c r="F1135" s="9">
        <v>384.81</v>
      </c>
      <c r="G1135" s="9">
        <v>0</v>
      </c>
      <c r="H1135" s="9">
        <v>0</v>
      </c>
      <c r="I1135" s="9">
        <v>5.0999999999999996</v>
      </c>
      <c r="J1135" s="9">
        <v>73</v>
      </c>
      <c r="K1135" s="158">
        <v>0.781944444444444</v>
      </c>
      <c r="L1135" s="9"/>
      <c r="M1135" s="9"/>
      <c r="N1135" s="9"/>
      <c r="O1135" s="9"/>
      <c r="P1135" s="278" t="str">
        <f t="shared" si="38"/>
        <v/>
      </c>
      <c r="Q1135" s="276" t="str">
        <f t="shared" si="37"/>
        <v/>
      </c>
      <c r="R1135" s="9"/>
      <c r="S1135" s="9"/>
      <c r="U1135" s="367"/>
      <c r="AS1135" s="9"/>
      <c r="AT1135" s="9"/>
      <c r="AU1135" s="426"/>
      <c r="AW1135" s="9"/>
      <c r="AX1135" s="470"/>
      <c r="AY1135" s="467"/>
      <c r="BG1135" s="373"/>
      <c r="BH1135" s="373"/>
      <c r="BI1135" s="9"/>
      <c r="BJ1135" s="9"/>
      <c r="CJ1135"/>
      <c r="CK1135"/>
    </row>
    <row r="1136" spans="1:89">
      <c r="A1136" s="9">
        <v>1005</v>
      </c>
      <c r="B1136" s="9">
        <v>4.3550218823738263</v>
      </c>
      <c r="C1136" s="9">
        <v>337</v>
      </c>
      <c r="D1136" s="9">
        <v>4.8</v>
      </c>
      <c r="E1136" s="9">
        <v>4.8</v>
      </c>
      <c r="F1136" s="9">
        <v>384.81</v>
      </c>
      <c r="G1136" s="9">
        <v>0</v>
      </c>
      <c r="H1136" s="9">
        <v>0</v>
      </c>
      <c r="I1136" s="9">
        <v>5.0999999999999996</v>
      </c>
      <c r="J1136" s="9">
        <v>74</v>
      </c>
      <c r="K1136" s="158">
        <v>0.78263888888888899</v>
      </c>
      <c r="L1136" s="9"/>
      <c r="M1136" s="9"/>
      <c r="N1136" s="9"/>
      <c r="O1136" s="9"/>
      <c r="P1136" s="278" t="str">
        <f t="shared" si="38"/>
        <v/>
      </c>
      <c r="Q1136" s="276" t="str">
        <f t="shared" si="37"/>
        <v/>
      </c>
      <c r="R1136" s="9"/>
      <c r="S1136" s="9"/>
      <c r="U1136" s="367"/>
      <c r="AS1136" s="9"/>
      <c r="AT1136" s="9"/>
      <c r="AU1136" s="426"/>
      <c r="AW1136" s="9"/>
      <c r="AX1136" s="470"/>
      <c r="AY1136" s="467"/>
      <c r="BG1136" s="373"/>
      <c r="BH1136" s="373"/>
      <c r="BI1136" s="9"/>
      <c r="BJ1136" s="9"/>
      <c r="CJ1136"/>
      <c r="CK1136"/>
    </row>
    <row r="1137" spans="1:89">
      <c r="A1137" s="9">
        <v>1005</v>
      </c>
      <c r="B1137" s="9">
        <v>3.6664492625264344</v>
      </c>
      <c r="C1137" s="9">
        <v>315</v>
      </c>
      <c r="D1137" s="9">
        <v>6.8</v>
      </c>
      <c r="E1137" s="9">
        <v>5.2</v>
      </c>
      <c r="F1137" s="9">
        <v>384.81</v>
      </c>
      <c r="G1137" s="9">
        <v>0</v>
      </c>
      <c r="H1137" s="9">
        <v>0</v>
      </c>
      <c r="I1137" s="9">
        <v>5.0999999999999996</v>
      </c>
      <c r="J1137" s="9">
        <v>74</v>
      </c>
      <c r="K1137" s="158">
        <v>0.78333333333333299</v>
      </c>
      <c r="L1137" s="9"/>
      <c r="M1137" s="9"/>
      <c r="N1137" s="9"/>
      <c r="O1137" s="9"/>
      <c r="P1137" s="278" t="str">
        <f t="shared" si="38"/>
        <v/>
      </c>
      <c r="Q1137" s="276" t="str">
        <f t="shared" si="37"/>
        <v/>
      </c>
      <c r="R1137" s="9"/>
      <c r="S1137" s="9"/>
      <c r="U1137" s="367"/>
      <c r="AS1137" s="9"/>
      <c r="AT1137" s="9"/>
      <c r="AU1137" s="426"/>
      <c r="AW1137" s="9"/>
      <c r="AX1137" s="470"/>
      <c r="AY1137" s="467"/>
      <c r="BG1137" s="373"/>
      <c r="BH1137" s="373"/>
      <c r="BI1137" s="9"/>
      <c r="BJ1137" s="9"/>
      <c r="CJ1137"/>
      <c r="CK1137"/>
    </row>
    <row r="1138" spans="1:89">
      <c r="A1138" s="9">
        <v>1005</v>
      </c>
      <c r="B1138" s="9">
        <v>4.2001630346511956</v>
      </c>
      <c r="C1138" s="9">
        <v>315</v>
      </c>
      <c r="D1138" s="9">
        <v>5.2</v>
      </c>
      <c r="E1138" s="9">
        <v>4.8</v>
      </c>
      <c r="F1138" s="9">
        <v>384.81</v>
      </c>
      <c r="G1138" s="9">
        <v>0</v>
      </c>
      <c r="H1138" s="9">
        <v>0</v>
      </c>
      <c r="I1138" s="9">
        <v>5.0999999999999996</v>
      </c>
      <c r="J1138" s="9">
        <v>74</v>
      </c>
      <c r="K1138" s="158">
        <v>0.78402777777777799</v>
      </c>
      <c r="L1138" s="9"/>
      <c r="M1138" s="9"/>
      <c r="N1138" s="9"/>
      <c r="O1138" s="9"/>
      <c r="P1138" s="278" t="str">
        <f t="shared" si="38"/>
        <v/>
      </c>
      <c r="Q1138" s="276" t="str">
        <f t="shared" si="37"/>
        <v/>
      </c>
      <c r="R1138" s="9"/>
      <c r="S1138" s="9"/>
      <c r="U1138" s="367"/>
      <c r="AS1138" s="9"/>
      <c r="AT1138" s="9"/>
      <c r="AU1138" s="426"/>
      <c r="AW1138" s="9"/>
      <c r="AX1138" s="470"/>
      <c r="AY1138" s="467"/>
      <c r="BG1138" s="373"/>
      <c r="BH1138" s="373"/>
      <c r="BI1138" s="9"/>
      <c r="BJ1138" s="9"/>
      <c r="CJ1138"/>
      <c r="CK1138"/>
    </row>
    <row r="1139" spans="1:89">
      <c r="A1139" s="9">
        <v>1005</v>
      </c>
      <c r="B1139" s="9">
        <v>4.304435999999999</v>
      </c>
      <c r="C1139" s="9">
        <v>315</v>
      </c>
      <c r="D1139" s="9">
        <v>4.4000000000000004</v>
      </c>
      <c r="E1139" s="9">
        <v>4.8</v>
      </c>
      <c r="F1139" s="9">
        <v>384.81</v>
      </c>
      <c r="G1139" s="9">
        <v>0</v>
      </c>
      <c r="H1139" s="9">
        <v>0</v>
      </c>
      <c r="I1139" s="9">
        <v>5.0999999999999996</v>
      </c>
      <c r="J1139" s="9">
        <v>74</v>
      </c>
      <c r="K1139" s="158">
        <v>0.78472222222222199</v>
      </c>
      <c r="L1139" s="9"/>
      <c r="M1139" s="9"/>
      <c r="N1139" s="9"/>
      <c r="O1139" s="9"/>
      <c r="P1139" s="278" t="str">
        <f t="shared" si="38"/>
        <v/>
      </c>
      <c r="Q1139" s="276" t="str">
        <f t="shared" si="37"/>
        <v/>
      </c>
      <c r="R1139" s="9"/>
      <c r="S1139" s="9"/>
      <c r="U1139" s="367"/>
      <c r="AS1139" s="9"/>
      <c r="AT1139" s="9"/>
      <c r="AU1139" s="426"/>
      <c r="AW1139" s="9"/>
      <c r="AX1139" s="470"/>
      <c r="AY1139" s="467"/>
      <c r="BG1139" s="373"/>
      <c r="BH1139" s="373"/>
      <c r="BI1139" s="9"/>
      <c r="BJ1139" s="9"/>
      <c r="CJ1139"/>
      <c r="CK1139"/>
    </row>
    <row r="1140" spans="1:89">
      <c r="A1140" s="9">
        <v>1005</v>
      </c>
      <c r="B1140" s="9">
        <v>4.3550218823738263</v>
      </c>
      <c r="C1140" s="9">
        <v>315</v>
      </c>
      <c r="D1140" s="9">
        <v>4.8</v>
      </c>
      <c r="E1140" s="9">
        <v>4</v>
      </c>
      <c r="F1140" s="9">
        <v>384.81</v>
      </c>
      <c r="G1140" s="9">
        <v>0</v>
      </c>
      <c r="H1140" s="9">
        <v>0</v>
      </c>
      <c r="I1140" s="9">
        <v>5.0999999999999996</v>
      </c>
      <c r="J1140" s="9">
        <v>74</v>
      </c>
      <c r="K1140" s="158">
        <v>0.78541666666666698</v>
      </c>
      <c r="L1140" s="9"/>
      <c r="M1140" s="9"/>
      <c r="N1140" s="9"/>
      <c r="O1140" s="9"/>
      <c r="P1140" s="278" t="str">
        <f t="shared" si="38"/>
        <v/>
      </c>
      <c r="Q1140" s="276" t="str">
        <f t="shared" si="37"/>
        <v/>
      </c>
      <c r="R1140" s="9"/>
      <c r="S1140" s="9"/>
      <c r="U1140" s="367"/>
      <c r="AS1140" s="9"/>
      <c r="AT1140" s="9"/>
      <c r="AU1140" s="426"/>
      <c r="AW1140" s="9"/>
      <c r="AX1140" s="470"/>
      <c r="AY1140" s="467"/>
      <c r="BG1140" s="373"/>
      <c r="BH1140" s="373"/>
      <c r="BI1140" s="9"/>
      <c r="BJ1140" s="9"/>
      <c r="CJ1140"/>
      <c r="CK1140"/>
    </row>
    <row r="1141" spans="1:89">
      <c r="A1141" s="9">
        <v>1005</v>
      </c>
      <c r="B1141" s="9">
        <v>4.4490839999999992</v>
      </c>
      <c r="C1141" s="9">
        <v>315</v>
      </c>
      <c r="D1141" s="9">
        <v>3.6</v>
      </c>
      <c r="E1141" s="9">
        <v>3.6</v>
      </c>
      <c r="F1141" s="9">
        <v>384.81</v>
      </c>
      <c r="G1141" s="9">
        <v>0</v>
      </c>
      <c r="H1141" s="9">
        <v>0</v>
      </c>
      <c r="I1141" s="9">
        <v>5.0999999999999996</v>
      </c>
      <c r="J1141" s="9">
        <v>74</v>
      </c>
      <c r="K1141" s="158">
        <v>0.78611111111111098</v>
      </c>
      <c r="L1141" s="9"/>
      <c r="M1141" s="9"/>
      <c r="N1141" s="9"/>
      <c r="O1141" s="9"/>
      <c r="P1141" s="278" t="str">
        <f t="shared" si="38"/>
        <v/>
      </c>
      <c r="Q1141" s="276" t="str">
        <f t="shared" si="37"/>
        <v/>
      </c>
      <c r="R1141" s="9"/>
      <c r="S1141" s="9"/>
      <c r="U1141" s="367"/>
      <c r="AS1141" s="9"/>
      <c r="AT1141" s="9"/>
      <c r="AU1141" s="426"/>
      <c r="AW1141" s="9"/>
      <c r="AX1141" s="470"/>
      <c r="AY1141" s="467"/>
      <c r="BG1141" s="373"/>
      <c r="BH1141" s="373"/>
      <c r="BI1141" s="9"/>
      <c r="BJ1141" s="9"/>
      <c r="CJ1141"/>
      <c r="CK1141"/>
    </row>
    <row r="1142" spans="1:89">
      <c r="A1142" s="9">
        <v>1005</v>
      </c>
      <c r="B1142" s="9">
        <v>4.304435999999999</v>
      </c>
      <c r="C1142" s="9">
        <v>315</v>
      </c>
      <c r="D1142" s="9">
        <v>4.4000000000000004</v>
      </c>
      <c r="E1142" s="9">
        <v>3.2</v>
      </c>
      <c r="F1142" s="9">
        <v>384.81</v>
      </c>
      <c r="G1142" s="9">
        <v>0</v>
      </c>
      <c r="H1142" s="9">
        <v>0</v>
      </c>
      <c r="I1142" s="9">
        <v>5.0999999999999996</v>
      </c>
      <c r="J1142" s="9">
        <v>74</v>
      </c>
      <c r="K1142" s="158">
        <v>0.78680555555555598</v>
      </c>
      <c r="L1142" s="9"/>
      <c r="M1142" s="9"/>
      <c r="N1142" s="9"/>
      <c r="O1142" s="9"/>
      <c r="P1142" s="278" t="str">
        <f t="shared" si="38"/>
        <v/>
      </c>
      <c r="Q1142" s="276" t="str">
        <f t="shared" si="37"/>
        <v/>
      </c>
      <c r="R1142" s="9"/>
      <c r="S1142" s="9"/>
      <c r="U1142" s="367"/>
      <c r="AS1142" s="9"/>
      <c r="AT1142" s="9"/>
      <c r="AU1142" s="426"/>
      <c r="AW1142" s="9"/>
      <c r="AX1142" s="470"/>
      <c r="AY1142" s="467"/>
      <c r="BG1142" s="373"/>
      <c r="BH1142" s="373"/>
      <c r="BI1142" s="9"/>
      <c r="BJ1142" s="9"/>
      <c r="CJ1142"/>
      <c r="CK1142"/>
    </row>
    <row r="1143" spans="1:89">
      <c r="A1143" s="9">
        <v>1005</v>
      </c>
      <c r="B1143" s="9">
        <v>4.5214079999999992</v>
      </c>
      <c r="C1143" s="9">
        <v>315</v>
      </c>
      <c r="D1143" s="9">
        <v>3.2</v>
      </c>
      <c r="E1143" s="9">
        <v>3.2</v>
      </c>
      <c r="F1143" s="9">
        <v>384.81</v>
      </c>
      <c r="G1143" s="9">
        <v>0</v>
      </c>
      <c r="H1143" s="9">
        <v>0</v>
      </c>
      <c r="I1143" s="9">
        <v>5.0999999999999996</v>
      </c>
      <c r="J1143" s="9">
        <v>74</v>
      </c>
      <c r="K1143" s="158">
        <v>0.78749999999999998</v>
      </c>
      <c r="L1143" s="9"/>
      <c r="M1143" s="9"/>
      <c r="N1143" s="9"/>
      <c r="O1143" s="9"/>
      <c r="P1143" s="278" t="str">
        <f t="shared" si="38"/>
        <v/>
      </c>
      <c r="Q1143" s="276" t="str">
        <f t="shared" si="37"/>
        <v/>
      </c>
      <c r="R1143" s="9"/>
      <c r="S1143" s="9"/>
      <c r="U1143" s="367"/>
      <c r="AS1143" s="9"/>
      <c r="AT1143" s="9"/>
      <c r="AU1143" s="426"/>
      <c r="AW1143" s="9"/>
      <c r="AX1143" s="470"/>
      <c r="AY1143" s="467"/>
      <c r="BG1143" s="373"/>
      <c r="BH1143" s="373"/>
      <c r="BI1143" s="9"/>
      <c r="BJ1143" s="9"/>
      <c r="CJ1143"/>
      <c r="CK1143"/>
    </row>
    <row r="1144" spans="1:89">
      <c r="A1144" s="9">
        <v>1005</v>
      </c>
      <c r="B1144" s="9">
        <v>4.4490839999999992</v>
      </c>
      <c r="C1144" s="9">
        <v>315</v>
      </c>
      <c r="D1144" s="9">
        <v>3.6</v>
      </c>
      <c r="E1144" s="9">
        <v>2</v>
      </c>
      <c r="F1144" s="9">
        <v>384.81</v>
      </c>
      <c r="G1144" s="9">
        <v>0</v>
      </c>
      <c r="H1144" s="9">
        <v>0</v>
      </c>
      <c r="I1144" s="9">
        <v>5.0999999999999996</v>
      </c>
      <c r="J1144" s="9">
        <v>74</v>
      </c>
      <c r="K1144" s="158">
        <v>0.78819444444444398</v>
      </c>
      <c r="L1144" s="9"/>
      <c r="M1144" s="9"/>
      <c r="N1144" s="9"/>
      <c r="O1144" s="9"/>
      <c r="P1144" s="278" t="str">
        <f t="shared" si="38"/>
        <v/>
      </c>
      <c r="Q1144" s="276" t="str">
        <f t="shared" si="37"/>
        <v/>
      </c>
      <c r="R1144" s="9"/>
      <c r="S1144" s="9"/>
      <c r="U1144" s="367"/>
      <c r="AS1144" s="9"/>
      <c r="AT1144" s="9"/>
      <c r="AU1144" s="426"/>
      <c r="AW1144" s="9"/>
      <c r="AX1144" s="470"/>
      <c r="AY1144" s="467"/>
      <c r="BG1144" s="373"/>
      <c r="BH1144" s="373"/>
      <c r="BI1144" s="9"/>
      <c r="BJ1144" s="9"/>
      <c r="CJ1144"/>
      <c r="CK1144"/>
    </row>
    <row r="1145" spans="1:89">
      <c r="A1145" s="9">
        <v>1005</v>
      </c>
      <c r="B1145" s="9">
        <v>5</v>
      </c>
      <c r="C1145" s="9">
        <v>315</v>
      </c>
      <c r="D1145" s="9">
        <v>0</v>
      </c>
      <c r="E1145" s="9">
        <v>2</v>
      </c>
      <c r="F1145" s="9">
        <v>384.81</v>
      </c>
      <c r="G1145" s="9">
        <v>0</v>
      </c>
      <c r="H1145" s="9">
        <v>0</v>
      </c>
      <c r="I1145" s="9">
        <v>5</v>
      </c>
      <c r="J1145" s="9">
        <v>74</v>
      </c>
      <c r="K1145" s="158">
        <v>0.78888888888888897</v>
      </c>
      <c r="L1145" s="9"/>
      <c r="M1145" s="9"/>
      <c r="N1145" s="9"/>
      <c r="O1145" s="9"/>
      <c r="P1145" s="278">
        <f t="shared" si="38"/>
        <v>60</v>
      </c>
      <c r="Q1145" s="276" t="str">
        <f t="shared" si="37"/>
        <v/>
      </c>
      <c r="R1145" s="9"/>
      <c r="S1145" s="9"/>
      <c r="U1145" s="367"/>
      <c r="AS1145" s="9"/>
      <c r="AT1145" s="9"/>
      <c r="AU1145" s="426"/>
      <c r="AW1145" s="9"/>
      <c r="AX1145" s="470"/>
      <c r="AY1145" s="467"/>
      <c r="BG1145" s="373"/>
      <c r="BH1145" s="373"/>
      <c r="BI1145" s="9"/>
      <c r="BJ1145" s="9"/>
      <c r="CJ1145"/>
      <c r="CK1145"/>
    </row>
    <row r="1146" spans="1:89">
      <c r="A1146" s="9">
        <v>1005</v>
      </c>
      <c r="B1146" s="9">
        <v>5</v>
      </c>
      <c r="C1146" s="9">
        <v>315</v>
      </c>
      <c r="D1146" s="9">
        <v>0</v>
      </c>
      <c r="E1146" s="9">
        <v>0</v>
      </c>
      <c r="F1146" s="9">
        <v>384.81</v>
      </c>
      <c r="G1146" s="9">
        <v>0</v>
      </c>
      <c r="H1146" s="9">
        <v>0</v>
      </c>
      <c r="I1146" s="9">
        <v>5</v>
      </c>
      <c r="J1146" s="9">
        <v>74</v>
      </c>
      <c r="K1146" s="158">
        <v>0.78958333333333297</v>
      </c>
      <c r="L1146" s="9"/>
      <c r="M1146" s="9"/>
      <c r="N1146" s="9"/>
      <c r="O1146" s="9"/>
      <c r="P1146" s="278">
        <f t="shared" si="38"/>
        <v>60</v>
      </c>
      <c r="Q1146" s="276" t="str">
        <f t="shared" si="37"/>
        <v/>
      </c>
      <c r="R1146" s="9"/>
      <c r="S1146" s="9"/>
      <c r="U1146" s="367"/>
      <c r="AS1146" s="9"/>
      <c r="AT1146" s="9"/>
      <c r="AU1146" s="426"/>
      <c r="AW1146" s="9"/>
      <c r="AX1146" s="470"/>
      <c r="AY1146" s="467"/>
      <c r="BG1146" s="373"/>
      <c r="BH1146" s="373"/>
      <c r="BI1146" s="9"/>
      <c r="BJ1146" s="9"/>
      <c r="CJ1146"/>
      <c r="CK1146"/>
    </row>
    <row r="1147" spans="1:89">
      <c r="A1147" s="9">
        <v>1005</v>
      </c>
      <c r="B1147" s="9">
        <v>5</v>
      </c>
      <c r="C1147" s="9">
        <v>315</v>
      </c>
      <c r="D1147" s="9">
        <v>0</v>
      </c>
      <c r="E1147" s="9">
        <v>0</v>
      </c>
      <c r="F1147" s="9">
        <v>384.81</v>
      </c>
      <c r="G1147" s="9">
        <v>0</v>
      </c>
      <c r="H1147" s="9">
        <v>0</v>
      </c>
      <c r="I1147" s="9">
        <v>5</v>
      </c>
      <c r="J1147" s="9">
        <v>73</v>
      </c>
      <c r="K1147" s="158">
        <v>0.79027777777777797</v>
      </c>
      <c r="L1147" s="9"/>
      <c r="M1147" s="9"/>
      <c r="N1147" s="9"/>
      <c r="O1147" s="9"/>
      <c r="P1147" s="278">
        <f t="shared" si="38"/>
        <v>60</v>
      </c>
      <c r="Q1147" s="276" t="str">
        <f t="shared" si="37"/>
        <v/>
      </c>
      <c r="R1147" s="9"/>
      <c r="S1147" s="9"/>
      <c r="U1147" s="367"/>
      <c r="AS1147" s="9"/>
      <c r="AT1147" s="9"/>
      <c r="AU1147" s="426"/>
      <c r="AW1147" s="9"/>
      <c r="AX1147" s="470"/>
      <c r="AY1147" s="467"/>
      <c r="BG1147" s="373"/>
      <c r="BH1147" s="373"/>
      <c r="BI1147" s="9"/>
      <c r="BJ1147" s="9"/>
      <c r="CJ1147"/>
      <c r="CK1147"/>
    </row>
    <row r="1148" spans="1:89">
      <c r="A1148" s="9">
        <v>1005</v>
      </c>
      <c r="B1148" s="9">
        <v>4.9000000000000004</v>
      </c>
      <c r="C1148" s="9">
        <v>315</v>
      </c>
      <c r="D1148" s="9">
        <v>0</v>
      </c>
      <c r="E1148" s="9">
        <v>0</v>
      </c>
      <c r="F1148" s="9">
        <v>384.81</v>
      </c>
      <c r="G1148" s="9">
        <v>0</v>
      </c>
      <c r="H1148" s="9">
        <v>0</v>
      </c>
      <c r="I1148" s="9">
        <v>4.9000000000000004</v>
      </c>
      <c r="J1148" s="9">
        <v>74</v>
      </c>
      <c r="K1148" s="158">
        <v>0.79097222222222197</v>
      </c>
      <c r="L1148" s="9"/>
      <c r="M1148" s="9"/>
      <c r="N1148" s="9"/>
      <c r="O1148" s="9"/>
      <c r="P1148" s="278">
        <f t="shared" si="38"/>
        <v>60</v>
      </c>
      <c r="Q1148" s="276" t="str">
        <f t="shared" si="37"/>
        <v/>
      </c>
      <c r="R1148" s="9"/>
      <c r="S1148" s="9"/>
      <c r="U1148" s="367"/>
      <c r="AS1148" s="9"/>
      <c r="AT1148" s="9"/>
      <c r="AU1148" s="426"/>
      <c r="AW1148" s="9"/>
      <c r="AX1148" s="470"/>
      <c r="AY1148" s="467"/>
      <c r="BG1148" s="373"/>
      <c r="BH1148" s="373"/>
      <c r="BI1148" s="9"/>
      <c r="BJ1148" s="9"/>
      <c r="CJ1148"/>
      <c r="CK1148"/>
    </row>
    <row r="1149" spans="1:89">
      <c r="A1149" s="9">
        <v>1005</v>
      </c>
      <c r="B1149" s="9">
        <v>4.8</v>
      </c>
      <c r="C1149" s="9">
        <v>315</v>
      </c>
      <c r="D1149" s="9">
        <v>0</v>
      </c>
      <c r="E1149" s="9">
        <v>0</v>
      </c>
      <c r="F1149" s="9">
        <v>384.81</v>
      </c>
      <c r="G1149" s="9">
        <v>0</v>
      </c>
      <c r="H1149" s="9">
        <v>0</v>
      </c>
      <c r="I1149" s="9">
        <v>4.8</v>
      </c>
      <c r="J1149" s="9">
        <v>74</v>
      </c>
      <c r="K1149" s="158">
        <v>0.79166666666666696</v>
      </c>
      <c r="L1149" s="9"/>
      <c r="M1149" s="9"/>
      <c r="N1149" s="9"/>
      <c r="O1149" s="9"/>
      <c r="P1149" s="278">
        <f t="shared" si="38"/>
        <v>60</v>
      </c>
      <c r="Q1149" s="276" t="str">
        <f t="shared" si="37"/>
        <v/>
      </c>
      <c r="R1149" s="9"/>
      <c r="S1149" s="9"/>
      <c r="U1149" s="367"/>
      <c r="AS1149" s="9"/>
      <c r="AT1149" s="9"/>
      <c r="AU1149" s="426"/>
      <c r="AW1149" s="9"/>
      <c r="AX1149" s="470"/>
      <c r="AY1149" s="467"/>
      <c r="BG1149" s="373"/>
      <c r="BH1149" s="373"/>
      <c r="BI1149" s="9"/>
      <c r="BJ1149" s="9"/>
      <c r="CJ1149"/>
      <c r="CK1149"/>
    </row>
    <row r="1150" spans="1:89">
      <c r="A1150" s="9">
        <v>1005</v>
      </c>
      <c r="B1150" s="9">
        <v>4.8</v>
      </c>
      <c r="C1150" s="9">
        <v>315</v>
      </c>
      <c r="D1150" s="9">
        <v>0</v>
      </c>
      <c r="E1150" s="9">
        <v>0</v>
      </c>
      <c r="F1150" s="9">
        <v>384.81</v>
      </c>
      <c r="G1150" s="9">
        <v>0</v>
      </c>
      <c r="H1150" s="9">
        <v>0</v>
      </c>
      <c r="I1150" s="9">
        <v>4.8</v>
      </c>
      <c r="J1150" s="9">
        <v>74</v>
      </c>
      <c r="K1150" s="158">
        <v>0.79236111111111096</v>
      </c>
      <c r="L1150" s="9"/>
      <c r="M1150" s="9"/>
      <c r="N1150" s="9"/>
      <c r="O1150" s="9"/>
      <c r="P1150" s="278">
        <f t="shared" si="38"/>
        <v>60</v>
      </c>
      <c r="Q1150" s="276" t="str">
        <f t="shared" si="37"/>
        <v/>
      </c>
      <c r="R1150" s="9"/>
      <c r="S1150" s="9"/>
      <c r="U1150" s="367"/>
      <c r="AS1150" s="9"/>
      <c r="AT1150" s="9"/>
      <c r="AU1150" s="426"/>
      <c r="AW1150" s="9"/>
      <c r="AX1150" s="470"/>
      <c r="AY1150" s="467"/>
      <c r="BG1150" s="373"/>
      <c r="BH1150" s="373"/>
      <c r="BI1150" s="9"/>
      <c r="BJ1150" s="9"/>
      <c r="CJ1150"/>
      <c r="CK1150"/>
    </row>
    <row r="1151" spans="1:89">
      <c r="A1151" s="9">
        <v>1005</v>
      </c>
      <c r="B1151" s="9">
        <v>4.8</v>
      </c>
      <c r="C1151" s="9">
        <v>315</v>
      </c>
      <c r="D1151" s="9">
        <v>0</v>
      </c>
      <c r="E1151" s="9">
        <v>0</v>
      </c>
      <c r="F1151" s="9">
        <v>384.81</v>
      </c>
      <c r="G1151" s="9">
        <v>0</v>
      </c>
      <c r="H1151" s="9">
        <v>0</v>
      </c>
      <c r="I1151" s="9">
        <v>4.8</v>
      </c>
      <c r="J1151" s="9">
        <v>74</v>
      </c>
      <c r="K1151" s="158">
        <v>0.79305555555555596</v>
      </c>
      <c r="L1151" s="9"/>
      <c r="M1151" s="9"/>
      <c r="N1151" s="9"/>
      <c r="O1151" s="9"/>
      <c r="P1151" s="278">
        <f t="shared" si="38"/>
        <v>60</v>
      </c>
      <c r="Q1151" s="276" t="str">
        <f t="shared" si="37"/>
        <v/>
      </c>
      <c r="R1151" s="9"/>
      <c r="S1151" s="9"/>
      <c r="U1151" s="367"/>
      <c r="AS1151" s="9"/>
      <c r="AT1151" s="9"/>
      <c r="AU1151" s="426"/>
      <c r="AW1151" s="9"/>
      <c r="AX1151" s="470"/>
      <c r="AY1151" s="467"/>
      <c r="BG1151" s="373"/>
      <c r="BH1151" s="373"/>
      <c r="BI1151" s="9"/>
      <c r="BJ1151" s="9"/>
      <c r="CJ1151"/>
      <c r="CK1151"/>
    </row>
    <row r="1152" spans="1:89">
      <c r="A1152" s="9">
        <v>1005</v>
      </c>
      <c r="B1152" s="9">
        <v>4.7</v>
      </c>
      <c r="C1152" s="9">
        <v>315</v>
      </c>
      <c r="D1152" s="9">
        <v>0</v>
      </c>
      <c r="E1152" s="9">
        <v>0</v>
      </c>
      <c r="F1152" s="9">
        <v>384.81</v>
      </c>
      <c r="G1152" s="9">
        <v>0</v>
      </c>
      <c r="H1152" s="9">
        <v>0</v>
      </c>
      <c r="I1152" s="9">
        <v>4.7</v>
      </c>
      <c r="J1152" s="9">
        <v>74</v>
      </c>
      <c r="K1152" s="158">
        <v>0.79374999999999996</v>
      </c>
      <c r="L1152" s="9"/>
      <c r="M1152" s="9"/>
      <c r="N1152" s="9"/>
      <c r="O1152" s="9"/>
      <c r="P1152" s="278">
        <f t="shared" si="38"/>
        <v>60</v>
      </c>
      <c r="Q1152" s="276" t="str">
        <f t="shared" si="37"/>
        <v/>
      </c>
      <c r="R1152" s="9"/>
      <c r="S1152" s="9"/>
      <c r="U1152" s="367"/>
      <c r="AS1152" s="9"/>
      <c r="AT1152" s="9"/>
      <c r="AU1152" s="426"/>
      <c r="AW1152" s="9"/>
      <c r="AX1152" s="470"/>
      <c r="AY1152" s="467"/>
      <c r="BG1152" s="373"/>
      <c r="BH1152" s="373"/>
      <c r="BI1152" s="9"/>
      <c r="BJ1152" s="9"/>
      <c r="CJ1152"/>
      <c r="CK1152"/>
    </row>
    <row r="1153" spans="1:89">
      <c r="A1153" s="9">
        <v>1005</v>
      </c>
      <c r="B1153" s="9">
        <v>4.7</v>
      </c>
      <c r="C1153" s="9">
        <v>315</v>
      </c>
      <c r="D1153" s="9">
        <v>0</v>
      </c>
      <c r="E1153" s="9">
        <v>0</v>
      </c>
      <c r="F1153" s="9">
        <v>384.81</v>
      </c>
      <c r="G1153" s="9">
        <v>0</v>
      </c>
      <c r="H1153" s="9">
        <v>0</v>
      </c>
      <c r="I1153" s="9">
        <v>4.7</v>
      </c>
      <c r="J1153" s="9">
        <v>74</v>
      </c>
      <c r="K1153" s="158">
        <v>0.79444444444444495</v>
      </c>
      <c r="L1153" s="9"/>
      <c r="M1153" s="9"/>
      <c r="N1153" s="9"/>
      <c r="O1153" s="9"/>
      <c r="P1153" s="278">
        <f t="shared" si="38"/>
        <v>60</v>
      </c>
      <c r="Q1153" s="276" t="str">
        <f t="shared" si="37"/>
        <v/>
      </c>
      <c r="R1153" s="9"/>
      <c r="S1153" s="9"/>
      <c r="U1153" s="367"/>
      <c r="AS1153" s="9"/>
      <c r="AT1153" s="9"/>
      <c r="AU1153" s="426"/>
      <c r="AW1153" s="9"/>
      <c r="AX1153" s="470"/>
      <c r="AY1153" s="467"/>
      <c r="BG1153" s="373"/>
      <c r="BH1153" s="373"/>
      <c r="BI1153" s="9"/>
      <c r="BJ1153" s="9"/>
      <c r="CJ1153"/>
      <c r="CK1153"/>
    </row>
    <row r="1154" spans="1:89">
      <c r="A1154" s="9">
        <v>1005</v>
      </c>
      <c r="B1154" s="9">
        <v>4.7</v>
      </c>
      <c r="C1154" s="9">
        <v>315</v>
      </c>
      <c r="D1154" s="9">
        <v>0</v>
      </c>
      <c r="E1154" s="9">
        <v>0</v>
      </c>
      <c r="F1154" s="9">
        <v>384.81</v>
      </c>
      <c r="G1154" s="9">
        <v>0</v>
      </c>
      <c r="H1154" s="9">
        <v>0</v>
      </c>
      <c r="I1154" s="9">
        <v>4.7</v>
      </c>
      <c r="J1154" s="9">
        <v>74</v>
      </c>
      <c r="K1154" s="158">
        <v>0.79513888888888895</v>
      </c>
      <c r="L1154" s="9"/>
      <c r="M1154" s="9"/>
      <c r="N1154" s="9"/>
      <c r="O1154" s="9"/>
      <c r="P1154" s="278">
        <f t="shared" si="38"/>
        <v>60</v>
      </c>
      <c r="Q1154" s="276" t="str">
        <f t="shared" si="37"/>
        <v/>
      </c>
      <c r="R1154" s="9"/>
      <c r="S1154" s="9"/>
      <c r="U1154" s="367"/>
      <c r="AS1154" s="9"/>
      <c r="AT1154" s="9"/>
      <c r="AU1154" s="426"/>
      <c r="AW1154" s="9"/>
      <c r="AX1154" s="470"/>
      <c r="AY1154" s="467"/>
      <c r="BG1154" s="373"/>
      <c r="BH1154" s="373"/>
      <c r="BI1154" s="9"/>
      <c r="BJ1154" s="9"/>
      <c r="CJ1154"/>
      <c r="CK1154"/>
    </row>
    <row r="1155" spans="1:89">
      <c r="A1155" s="9">
        <v>1005</v>
      </c>
      <c r="B1155" s="9">
        <v>4.7</v>
      </c>
      <c r="C1155" s="9">
        <v>315</v>
      </c>
      <c r="D1155" s="9">
        <v>0</v>
      </c>
      <c r="E1155" s="9">
        <v>0.8</v>
      </c>
      <c r="F1155" s="9">
        <v>384.81</v>
      </c>
      <c r="G1155" s="9">
        <v>0</v>
      </c>
      <c r="H1155" s="9">
        <v>0</v>
      </c>
      <c r="I1155" s="9">
        <v>4.7</v>
      </c>
      <c r="J1155" s="9">
        <v>74</v>
      </c>
      <c r="K1155" s="158">
        <v>0.79583333333333295</v>
      </c>
      <c r="L1155" s="9"/>
      <c r="M1155" s="9"/>
      <c r="N1155" s="9"/>
      <c r="O1155" s="9"/>
      <c r="P1155" s="278">
        <f t="shared" si="38"/>
        <v>60</v>
      </c>
      <c r="Q1155" s="276" t="str">
        <f t="shared" si="37"/>
        <v/>
      </c>
      <c r="R1155" s="9"/>
      <c r="S1155" s="9"/>
      <c r="U1155" s="367"/>
      <c r="AS1155" s="9"/>
      <c r="AT1155" s="9"/>
      <c r="AU1155" s="426"/>
      <c r="AW1155" s="9"/>
      <c r="AX1155" s="470"/>
      <c r="AY1155" s="467"/>
      <c r="BG1155" s="373"/>
      <c r="BH1155" s="373"/>
      <c r="BI1155" s="9"/>
      <c r="BJ1155" s="9"/>
      <c r="CJ1155"/>
      <c r="CK1155"/>
    </row>
    <row r="1156" spans="1:89">
      <c r="A1156" s="9">
        <v>1005</v>
      </c>
      <c r="B1156" s="9">
        <v>4.7</v>
      </c>
      <c r="C1156" s="9">
        <v>315</v>
      </c>
      <c r="D1156" s="9">
        <v>0</v>
      </c>
      <c r="E1156" s="9">
        <v>1.2</v>
      </c>
      <c r="F1156" s="9">
        <v>384.81</v>
      </c>
      <c r="G1156" s="9">
        <v>0</v>
      </c>
      <c r="H1156" s="9">
        <v>0</v>
      </c>
      <c r="I1156" s="9">
        <v>4.7</v>
      </c>
      <c r="J1156" s="9">
        <v>74</v>
      </c>
      <c r="K1156" s="158">
        <v>0.79652777777777795</v>
      </c>
      <c r="L1156" s="9"/>
      <c r="M1156" s="9"/>
      <c r="N1156" s="9"/>
      <c r="O1156" s="9"/>
      <c r="P1156" s="278">
        <f t="shared" si="38"/>
        <v>60</v>
      </c>
      <c r="Q1156" s="276" t="str">
        <f t="shared" si="37"/>
        <v/>
      </c>
      <c r="R1156" s="9"/>
      <c r="S1156" s="9"/>
      <c r="U1156" s="367"/>
      <c r="AS1156" s="9"/>
      <c r="AT1156" s="9"/>
      <c r="AU1156" s="426"/>
      <c r="AW1156" s="9"/>
      <c r="AX1156" s="470"/>
      <c r="AY1156" s="467"/>
      <c r="BG1156" s="373"/>
      <c r="BH1156" s="373"/>
      <c r="BI1156" s="9"/>
      <c r="BJ1156" s="9"/>
      <c r="CJ1156"/>
      <c r="CK1156"/>
    </row>
    <row r="1157" spans="1:89">
      <c r="A1157" s="9">
        <v>1005</v>
      </c>
      <c r="B1157" s="9">
        <v>4.7</v>
      </c>
      <c r="C1157" s="9">
        <v>315</v>
      </c>
      <c r="D1157" s="9">
        <v>0</v>
      </c>
      <c r="E1157" s="9">
        <v>0</v>
      </c>
      <c r="F1157" s="9">
        <v>384.81</v>
      </c>
      <c r="G1157" s="9">
        <v>0</v>
      </c>
      <c r="H1157" s="9">
        <v>0</v>
      </c>
      <c r="I1157" s="9">
        <v>4.7</v>
      </c>
      <c r="J1157" s="9">
        <v>74</v>
      </c>
      <c r="K1157" s="158">
        <v>0.79722222222222205</v>
      </c>
      <c r="L1157" s="9"/>
      <c r="M1157" s="9"/>
      <c r="N1157" s="9"/>
      <c r="O1157" s="9"/>
      <c r="P1157" s="278">
        <f t="shared" si="38"/>
        <v>60</v>
      </c>
      <c r="Q1157" s="276" t="str">
        <f t="shared" si="37"/>
        <v/>
      </c>
      <c r="R1157" s="9"/>
      <c r="S1157" s="9"/>
      <c r="U1157" s="367"/>
      <c r="AS1157" s="9"/>
      <c r="AT1157" s="9"/>
      <c r="AU1157" s="426"/>
      <c r="AW1157" s="9"/>
      <c r="AX1157" s="470"/>
      <c r="AY1157" s="467"/>
      <c r="BG1157" s="373"/>
      <c r="BH1157" s="373"/>
      <c r="BI1157" s="9"/>
      <c r="BJ1157" s="9"/>
      <c r="CJ1157"/>
      <c r="CK1157"/>
    </row>
    <row r="1158" spans="1:89">
      <c r="A1158" s="9">
        <v>1005</v>
      </c>
      <c r="B1158" s="9">
        <v>4.5</v>
      </c>
      <c r="C1158" s="9">
        <v>315</v>
      </c>
      <c r="D1158" s="9">
        <v>0</v>
      </c>
      <c r="E1158" s="9">
        <v>0</v>
      </c>
      <c r="F1158" s="9">
        <v>384.81</v>
      </c>
      <c r="G1158" s="9">
        <v>0</v>
      </c>
      <c r="H1158" s="9">
        <v>0</v>
      </c>
      <c r="I1158" s="9">
        <v>4.5</v>
      </c>
      <c r="J1158" s="9">
        <v>74</v>
      </c>
      <c r="K1158" s="158">
        <v>0.79791666666666705</v>
      </c>
      <c r="L1158" s="9"/>
      <c r="M1158" s="9"/>
      <c r="N1158" s="9"/>
      <c r="O1158" s="9"/>
      <c r="P1158" s="278">
        <f t="shared" si="38"/>
        <v>60</v>
      </c>
      <c r="Q1158" s="276" t="str">
        <f t="shared" si="37"/>
        <v/>
      </c>
      <c r="R1158" s="9"/>
      <c r="S1158" s="9"/>
      <c r="U1158" s="367"/>
      <c r="AS1158" s="9"/>
      <c r="AT1158" s="9"/>
      <c r="AU1158" s="426"/>
      <c r="AW1158" s="9"/>
      <c r="AX1158" s="470"/>
      <c r="AY1158" s="467"/>
      <c r="BG1158" s="373"/>
      <c r="BH1158" s="373"/>
      <c r="BI1158" s="9"/>
      <c r="BJ1158" s="9"/>
      <c r="CJ1158"/>
      <c r="CK1158"/>
    </row>
    <row r="1159" spans="1:89">
      <c r="A1159" s="9">
        <v>1005</v>
      </c>
      <c r="B1159" s="9">
        <v>4.5</v>
      </c>
      <c r="C1159" s="9">
        <v>315</v>
      </c>
      <c r="D1159" s="9">
        <v>0</v>
      </c>
      <c r="E1159" s="9">
        <v>0</v>
      </c>
      <c r="F1159" s="9">
        <v>384.81</v>
      </c>
      <c r="G1159" s="9">
        <v>0</v>
      </c>
      <c r="H1159" s="9">
        <v>0</v>
      </c>
      <c r="I1159" s="9">
        <v>4.5</v>
      </c>
      <c r="J1159" s="9">
        <v>74</v>
      </c>
      <c r="K1159" s="158">
        <v>0.79861111111111105</v>
      </c>
      <c r="L1159" s="9"/>
      <c r="M1159" s="9"/>
      <c r="N1159" s="9"/>
      <c r="O1159" s="9"/>
      <c r="P1159" s="278">
        <f t="shared" si="38"/>
        <v>60</v>
      </c>
      <c r="Q1159" s="276" t="str">
        <f t="shared" si="37"/>
        <v/>
      </c>
      <c r="R1159" s="9"/>
      <c r="S1159" s="9"/>
      <c r="U1159" s="367"/>
      <c r="AS1159" s="9"/>
      <c r="AT1159" s="9"/>
      <c r="AU1159" s="426"/>
      <c r="AW1159" s="9"/>
      <c r="AX1159" s="470"/>
      <c r="AY1159" s="467"/>
      <c r="BG1159" s="373"/>
      <c r="BH1159" s="373"/>
      <c r="BI1159" s="9"/>
      <c r="BJ1159" s="9"/>
      <c r="CJ1159"/>
      <c r="CK1159"/>
    </row>
    <row r="1160" spans="1:89">
      <c r="A1160" s="9">
        <v>1005</v>
      </c>
      <c r="B1160" s="9">
        <v>4.5</v>
      </c>
      <c r="C1160" s="9">
        <v>315</v>
      </c>
      <c r="D1160" s="9">
        <v>0</v>
      </c>
      <c r="E1160" s="9">
        <v>0</v>
      </c>
      <c r="F1160" s="9">
        <v>384.81</v>
      </c>
      <c r="G1160" s="9">
        <v>0</v>
      </c>
      <c r="H1160" s="9">
        <v>0</v>
      </c>
      <c r="I1160" s="9">
        <v>4.5</v>
      </c>
      <c r="J1160" s="9">
        <v>74</v>
      </c>
      <c r="K1160" s="158">
        <v>0.79930555555555605</v>
      </c>
      <c r="L1160" s="9"/>
      <c r="M1160" s="9"/>
      <c r="N1160" s="9"/>
      <c r="O1160" s="9"/>
      <c r="P1160" s="278">
        <f t="shared" si="38"/>
        <v>60</v>
      </c>
      <c r="Q1160" s="276" t="str">
        <f t="shared" si="37"/>
        <v/>
      </c>
      <c r="R1160" s="9"/>
      <c r="S1160" s="9"/>
      <c r="U1160" s="367"/>
      <c r="AS1160" s="9"/>
      <c r="AT1160" s="9"/>
      <c r="AU1160" s="426"/>
      <c r="AW1160" s="9"/>
      <c r="AX1160" s="470"/>
      <c r="AY1160" s="467"/>
      <c r="BG1160" s="373"/>
      <c r="BH1160" s="373"/>
      <c r="BI1160" s="9"/>
      <c r="BJ1160" s="9"/>
      <c r="CJ1160"/>
      <c r="CK1160"/>
    </row>
    <row r="1161" spans="1:89">
      <c r="A1161" s="9">
        <v>1005</v>
      </c>
      <c r="B1161" s="9">
        <v>4.5</v>
      </c>
      <c r="C1161" s="9">
        <v>315</v>
      </c>
      <c r="D1161" s="9">
        <v>0</v>
      </c>
      <c r="E1161" s="9">
        <v>0</v>
      </c>
      <c r="F1161" s="9">
        <v>384.81</v>
      </c>
      <c r="G1161" s="9">
        <v>0</v>
      </c>
      <c r="H1161" s="9">
        <v>0</v>
      </c>
      <c r="I1161" s="9">
        <v>4.5</v>
      </c>
      <c r="J1161" s="9">
        <v>74</v>
      </c>
      <c r="K1161" s="158">
        <v>0.8</v>
      </c>
      <c r="L1161" s="9"/>
      <c r="M1161" s="9"/>
      <c r="N1161" s="9"/>
      <c r="O1161" s="9"/>
      <c r="P1161" s="278">
        <f t="shared" si="38"/>
        <v>60</v>
      </c>
      <c r="Q1161" s="276" t="str">
        <f t="shared" si="37"/>
        <v/>
      </c>
      <c r="R1161" s="9"/>
      <c r="S1161" s="9"/>
      <c r="U1161" s="367"/>
      <c r="AS1161" s="9"/>
      <c r="AT1161" s="9"/>
      <c r="AU1161" s="426"/>
      <c r="AW1161" s="9"/>
      <c r="AX1161" s="470"/>
      <c r="AY1161" s="467"/>
      <c r="BG1161" s="373"/>
      <c r="BH1161" s="373"/>
      <c r="BI1161" s="9"/>
      <c r="BJ1161" s="9"/>
      <c r="CJ1161"/>
      <c r="CK1161"/>
    </row>
    <row r="1162" spans="1:89">
      <c r="A1162" s="9">
        <v>1005</v>
      </c>
      <c r="B1162" s="9">
        <v>4.4000000000000004</v>
      </c>
      <c r="C1162" s="9">
        <v>315</v>
      </c>
      <c r="D1162" s="9">
        <v>0</v>
      </c>
      <c r="E1162" s="9">
        <v>0</v>
      </c>
      <c r="F1162" s="9">
        <v>384.81</v>
      </c>
      <c r="G1162" s="9">
        <v>0</v>
      </c>
      <c r="H1162" s="9">
        <v>0</v>
      </c>
      <c r="I1162" s="9">
        <v>4.4000000000000004</v>
      </c>
      <c r="J1162" s="9">
        <v>74</v>
      </c>
      <c r="K1162" s="158">
        <v>0.80069444444444404</v>
      </c>
      <c r="L1162" s="9"/>
      <c r="M1162" s="9"/>
      <c r="N1162" s="9"/>
      <c r="O1162" s="9"/>
      <c r="P1162" s="278">
        <f t="shared" si="38"/>
        <v>60</v>
      </c>
      <c r="Q1162" s="276" t="str">
        <f t="shared" si="37"/>
        <v/>
      </c>
      <c r="R1162" s="9"/>
      <c r="S1162" s="9"/>
      <c r="U1162" s="367"/>
      <c r="AS1162" s="9"/>
      <c r="AT1162" s="9"/>
      <c r="AU1162" s="426"/>
      <c r="AW1162" s="9"/>
      <c r="AX1162" s="470"/>
      <c r="AY1162" s="467"/>
      <c r="BG1162" s="373"/>
      <c r="BH1162" s="373"/>
      <c r="BI1162" s="9"/>
      <c r="BJ1162" s="9"/>
      <c r="CJ1162"/>
      <c r="CK1162"/>
    </row>
    <row r="1163" spans="1:89">
      <c r="A1163" s="9">
        <v>1005</v>
      </c>
      <c r="B1163" s="9">
        <v>4.4000000000000004</v>
      </c>
      <c r="C1163" s="9">
        <v>315</v>
      </c>
      <c r="D1163" s="9">
        <v>0</v>
      </c>
      <c r="E1163" s="9">
        <v>0</v>
      </c>
      <c r="F1163" s="9">
        <v>384.81</v>
      </c>
      <c r="G1163" s="9">
        <v>0</v>
      </c>
      <c r="H1163" s="9">
        <v>0</v>
      </c>
      <c r="I1163" s="9">
        <v>4.4000000000000004</v>
      </c>
      <c r="J1163" s="9">
        <v>74</v>
      </c>
      <c r="K1163" s="158">
        <v>0.80138888888888904</v>
      </c>
      <c r="L1163" s="9"/>
      <c r="M1163" s="9"/>
      <c r="N1163" s="9"/>
      <c r="O1163" s="9"/>
      <c r="P1163" s="278">
        <f t="shared" si="38"/>
        <v>60</v>
      </c>
      <c r="Q1163" s="276" t="str">
        <f t="shared" ref="Q1163:Q1226" si="39">IF(H1163&gt;0,60,"")</f>
        <v/>
      </c>
      <c r="R1163" s="9"/>
      <c r="S1163" s="9"/>
      <c r="U1163" s="367"/>
      <c r="AS1163" s="9"/>
      <c r="AT1163" s="9"/>
      <c r="AU1163" s="426"/>
      <c r="AW1163" s="9"/>
      <c r="AX1163" s="470"/>
      <c r="AY1163" s="467"/>
      <c r="BG1163" s="373"/>
      <c r="BH1163" s="373"/>
      <c r="BI1163" s="9"/>
      <c r="BJ1163" s="9"/>
      <c r="CJ1163"/>
      <c r="CK1163"/>
    </row>
    <row r="1164" spans="1:89">
      <c r="A1164" s="9">
        <v>1005</v>
      </c>
      <c r="B1164" s="9">
        <v>3.8410080000000004</v>
      </c>
      <c r="C1164" s="9">
        <v>315</v>
      </c>
      <c r="D1164" s="9">
        <v>2.8</v>
      </c>
      <c r="E1164" s="9">
        <v>1.6</v>
      </c>
      <c r="F1164" s="9">
        <v>384.81</v>
      </c>
      <c r="G1164" s="9">
        <v>0</v>
      </c>
      <c r="H1164" s="9">
        <v>0</v>
      </c>
      <c r="I1164" s="9">
        <v>4.4000000000000004</v>
      </c>
      <c r="J1164" s="9">
        <v>74</v>
      </c>
      <c r="K1164" s="158">
        <v>0.80208333333333304</v>
      </c>
      <c r="L1164" s="9"/>
      <c r="M1164" s="9"/>
      <c r="N1164" s="9"/>
      <c r="O1164" s="9"/>
      <c r="P1164" s="278" t="str">
        <f t="shared" si="38"/>
        <v/>
      </c>
      <c r="Q1164" s="276" t="str">
        <f t="shared" si="39"/>
        <v/>
      </c>
      <c r="R1164" s="9"/>
      <c r="S1164" s="9"/>
      <c r="U1164" s="367"/>
      <c r="AS1164" s="9"/>
      <c r="AT1164" s="9"/>
      <c r="AU1164" s="426"/>
      <c r="AW1164" s="9"/>
      <c r="AX1164" s="470"/>
      <c r="AY1164" s="467"/>
      <c r="BG1164" s="373"/>
      <c r="BH1164" s="373"/>
      <c r="BI1164" s="9"/>
      <c r="BJ1164" s="9"/>
      <c r="CJ1164"/>
      <c r="CK1164"/>
    </row>
    <row r="1165" spans="1:89">
      <c r="A1165" s="9">
        <v>1005</v>
      </c>
      <c r="B1165" s="9">
        <v>3.6812960000000006</v>
      </c>
      <c r="C1165" s="9">
        <v>315</v>
      </c>
      <c r="D1165" s="9">
        <v>3.6</v>
      </c>
      <c r="E1165" s="9">
        <v>2.8</v>
      </c>
      <c r="F1165" s="9">
        <v>384.81</v>
      </c>
      <c r="G1165" s="9">
        <v>0</v>
      </c>
      <c r="H1165" s="9">
        <v>0</v>
      </c>
      <c r="I1165" s="9">
        <v>4.4000000000000004</v>
      </c>
      <c r="J1165" s="9">
        <v>74</v>
      </c>
      <c r="K1165" s="158">
        <v>0.80277777777777803</v>
      </c>
      <c r="L1165" s="9"/>
      <c r="M1165" s="9"/>
      <c r="N1165" s="9"/>
      <c r="O1165" s="9"/>
      <c r="P1165" s="278" t="str">
        <f t="shared" ref="P1165:P1228" si="40">IF(D1165&lt;2,60,"")</f>
        <v/>
      </c>
      <c r="Q1165" s="276" t="str">
        <f t="shared" si="39"/>
        <v/>
      </c>
      <c r="R1165" s="9"/>
      <c r="S1165" s="9"/>
      <c r="U1165" s="367"/>
      <c r="AS1165" s="9"/>
      <c r="AT1165" s="9"/>
      <c r="AU1165" s="426"/>
      <c r="AW1165" s="9"/>
      <c r="AX1165" s="470"/>
      <c r="AY1165" s="467"/>
      <c r="BG1165" s="373"/>
      <c r="BH1165" s="373"/>
      <c r="BI1165" s="9"/>
      <c r="BJ1165" s="9"/>
      <c r="CJ1165"/>
      <c r="CK1165"/>
    </row>
    <row r="1166" spans="1:89">
      <c r="A1166" s="9">
        <v>1005</v>
      </c>
      <c r="B1166" s="9">
        <v>3.6812960000000006</v>
      </c>
      <c r="C1166" s="9">
        <v>315</v>
      </c>
      <c r="D1166" s="9">
        <v>3.6</v>
      </c>
      <c r="E1166" s="9">
        <v>3.2</v>
      </c>
      <c r="F1166" s="9">
        <v>384.81</v>
      </c>
      <c r="G1166" s="9">
        <v>0</v>
      </c>
      <c r="H1166" s="9">
        <v>0</v>
      </c>
      <c r="I1166" s="9">
        <v>4.4000000000000004</v>
      </c>
      <c r="J1166" s="9">
        <v>74</v>
      </c>
      <c r="K1166" s="158">
        <v>0.80347222222222203</v>
      </c>
      <c r="L1166" s="9"/>
      <c r="M1166" s="9"/>
      <c r="N1166" s="9"/>
      <c r="O1166" s="9"/>
      <c r="P1166" s="278" t="str">
        <f t="shared" si="40"/>
        <v/>
      </c>
      <c r="Q1166" s="276" t="str">
        <f t="shared" si="39"/>
        <v/>
      </c>
      <c r="R1166" s="9"/>
      <c r="S1166" s="9"/>
      <c r="U1166" s="367"/>
      <c r="AS1166" s="9"/>
      <c r="AT1166" s="9"/>
      <c r="AU1166" s="426"/>
      <c r="AW1166" s="9"/>
      <c r="AX1166" s="470"/>
      <c r="AY1166" s="467"/>
      <c r="BG1166" s="373"/>
      <c r="BH1166" s="373"/>
      <c r="BI1166" s="9"/>
      <c r="BJ1166" s="9"/>
      <c r="CJ1166"/>
      <c r="CK1166"/>
    </row>
    <row r="1167" spans="1:89">
      <c r="A1167" s="9">
        <v>1005</v>
      </c>
      <c r="B1167" s="9">
        <v>3.5215840000000003</v>
      </c>
      <c r="C1167" s="9">
        <v>315</v>
      </c>
      <c r="D1167" s="9">
        <v>4.4000000000000004</v>
      </c>
      <c r="E1167" s="9">
        <v>3.6</v>
      </c>
      <c r="F1167" s="9">
        <v>384.81</v>
      </c>
      <c r="G1167" s="9">
        <v>0</v>
      </c>
      <c r="H1167" s="9">
        <v>0</v>
      </c>
      <c r="I1167" s="9">
        <v>4.4000000000000004</v>
      </c>
      <c r="J1167" s="9">
        <v>74</v>
      </c>
      <c r="K1167" s="158">
        <v>0.80416666666666703</v>
      </c>
      <c r="L1167" s="9"/>
      <c r="M1167" s="9"/>
      <c r="N1167" s="9"/>
      <c r="O1167" s="9"/>
      <c r="P1167" s="278" t="str">
        <f t="shared" si="40"/>
        <v/>
      </c>
      <c r="Q1167" s="276" t="str">
        <f t="shared" si="39"/>
        <v/>
      </c>
      <c r="R1167" s="9"/>
      <c r="S1167" s="9"/>
      <c r="U1167" s="367"/>
      <c r="AS1167" s="9"/>
      <c r="AT1167" s="9"/>
      <c r="AU1167" s="426"/>
      <c r="AW1167" s="9"/>
      <c r="AX1167" s="470"/>
      <c r="AY1167" s="467"/>
      <c r="BG1167" s="373"/>
      <c r="BH1167" s="373"/>
      <c r="BI1167" s="9"/>
      <c r="BJ1167" s="9"/>
      <c r="CJ1167"/>
      <c r="CK1167"/>
    </row>
    <row r="1168" spans="1:89">
      <c r="A1168" s="9">
        <v>1005</v>
      </c>
      <c r="B1168" s="9">
        <v>3.8410080000000004</v>
      </c>
      <c r="C1168" s="9">
        <v>315</v>
      </c>
      <c r="D1168" s="9">
        <v>2.8</v>
      </c>
      <c r="E1168" s="9">
        <v>2</v>
      </c>
      <c r="F1168" s="9">
        <v>384.81</v>
      </c>
      <c r="G1168" s="9">
        <v>0</v>
      </c>
      <c r="H1168" s="9">
        <v>0</v>
      </c>
      <c r="I1168" s="9">
        <v>4.4000000000000004</v>
      </c>
      <c r="J1168" s="9">
        <v>74</v>
      </c>
      <c r="K1168" s="158">
        <v>0.80486111111111103</v>
      </c>
      <c r="L1168" s="9"/>
      <c r="M1168" s="9"/>
      <c r="N1168" s="9"/>
      <c r="O1168" s="9"/>
      <c r="P1168" s="278" t="str">
        <f t="shared" si="40"/>
        <v/>
      </c>
      <c r="Q1168" s="276" t="str">
        <f t="shared" si="39"/>
        <v/>
      </c>
      <c r="R1168" s="9"/>
      <c r="S1168" s="9"/>
      <c r="U1168" s="367"/>
      <c r="AS1168" s="9"/>
      <c r="AT1168" s="9"/>
      <c r="AU1168" s="426"/>
      <c r="AW1168" s="9"/>
      <c r="AX1168" s="470"/>
      <c r="AY1168" s="467"/>
      <c r="BG1168" s="373"/>
      <c r="BH1168" s="373"/>
      <c r="BI1168" s="9"/>
      <c r="BJ1168" s="9"/>
      <c r="CJ1168"/>
      <c r="CK1168"/>
    </row>
    <row r="1169" spans="1:89">
      <c r="A1169" s="9">
        <v>1005</v>
      </c>
      <c r="B1169" s="9">
        <v>3.9208640000000003</v>
      </c>
      <c r="C1169" s="9">
        <v>315</v>
      </c>
      <c r="D1169" s="9">
        <v>2.4</v>
      </c>
      <c r="E1169" s="9">
        <v>2.4</v>
      </c>
      <c r="F1169" s="9">
        <v>384.81</v>
      </c>
      <c r="G1169" s="9">
        <v>0</v>
      </c>
      <c r="H1169" s="9">
        <v>0</v>
      </c>
      <c r="I1169" s="9">
        <v>4.4000000000000004</v>
      </c>
      <c r="J1169" s="9">
        <v>74</v>
      </c>
      <c r="K1169" s="158">
        <v>0.80555555555555602</v>
      </c>
      <c r="L1169" s="9"/>
      <c r="M1169" s="9"/>
      <c r="N1169" s="9"/>
      <c r="O1169" s="9"/>
      <c r="P1169" s="278" t="str">
        <f t="shared" si="40"/>
        <v/>
      </c>
      <c r="Q1169" s="276" t="str">
        <f t="shared" si="39"/>
        <v/>
      </c>
      <c r="R1169" s="9"/>
      <c r="S1169" s="9"/>
      <c r="U1169" s="367"/>
      <c r="AS1169" s="9"/>
      <c r="AT1169" s="9"/>
      <c r="AU1169" s="426"/>
      <c r="AW1169" s="9"/>
      <c r="AX1169" s="470"/>
      <c r="AY1169" s="467"/>
      <c r="BG1169" s="373"/>
      <c r="BH1169" s="373"/>
      <c r="BI1169" s="9"/>
      <c r="BJ1169" s="9"/>
      <c r="CJ1169"/>
      <c r="CK1169"/>
    </row>
    <row r="1170" spans="1:89">
      <c r="A1170" s="9">
        <v>1005</v>
      </c>
      <c r="B1170" s="9">
        <v>3.7611520000000001</v>
      </c>
      <c r="C1170" s="9">
        <v>315</v>
      </c>
      <c r="D1170" s="9">
        <v>3.2</v>
      </c>
      <c r="E1170" s="9">
        <v>2.8</v>
      </c>
      <c r="F1170" s="9">
        <v>384.81</v>
      </c>
      <c r="G1170" s="9">
        <v>0</v>
      </c>
      <c r="H1170" s="9">
        <v>0</v>
      </c>
      <c r="I1170" s="9">
        <v>4.4000000000000004</v>
      </c>
      <c r="J1170" s="9">
        <v>74</v>
      </c>
      <c r="K1170" s="158">
        <v>0.80625000000000002</v>
      </c>
      <c r="L1170" s="9"/>
      <c r="M1170" s="9"/>
      <c r="N1170" s="9"/>
      <c r="O1170" s="9"/>
      <c r="P1170" s="278" t="str">
        <f t="shared" si="40"/>
        <v/>
      </c>
      <c r="Q1170" s="276" t="str">
        <f t="shared" si="39"/>
        <v/>
      </c>
      <c r="R1170" s="9"/>
      <c r="S1170" s="9"/>
      <c r="U1170" s="367"/>
      <c r="AS1170" s="9"/>
      <c r="AT1170" s="9"/>
      <c r="AU1170" s="426"/>
      <c r="AW1170" s="9"/>
      <c r="AX1170" s="470"/>
      <c r="AY1170" s="467"/>
      <c r="BG1170" s="373"/>
      <c r="BH1170" s="373"/>
      <c r="BI1170" s="9"/>
      <c r="BJ1170" s="9"/>
      <c r="CJ1170"/>
      <c r="CK1170"/>
    </row>
    <row r="1171" spans="1:89">
      <c r="A1171" s="9">
        <v>1005</v>
      </c>
      <c r="B1171" s="9">
        <v>3.5632417215296588</v>
      </c>
      <c r="C1171" s="9">
        <v>315</v>
      </c>
      <c r="D1171" s="9">
        <v>4.8</v>
      </c>
      <c r="E1171" s="9">
        <v>3.2</v>
      </c>
      <c r="F1171" s="9">
        <v>384.81</v>
      </c>
      <c r="G1171" s="9">
        <v>0</v>
      </c>
      <c r="H1171" s="9">
        <v>0</v>
      </c>
      <c r="I1171" s="9">
        <v>4.4000000000000004</v>
      </c>
      <c r="J1171" s="9">
        <v>74</v>
      </c>
      <c r="K1171" s="158">
        <v>0.80694444444444402</v>
      </c>
      <c r="L1171" s="9"/>
      <c r="M1171" s="9"/>
      <c r="N1171" s="9"/>
      <c r="O1171" s="9"/>
      <c r="P1171" s="278" t="str">
        <f t="shared" si="40"/>
        <v/>
      </c>
      <c r="Q1171" s="276" t="str">
        <f t="shared" si="39"/>
        <v/>
      </c>
      <c r="R1171" s="9"/>
      <c r="S1171" s="9"/>
      <c r="U1171" s="367"/>
      <c r="AS1171" s="9"/>
      <c r="AT1171" s="9"/>
      <c r="AU1171" s="426"/>
      <c r="AW1171" s="9"/>
      <c r="AX1171" s="470"/>
      <c r="AY1171" s="467"/>
      <c r="BG1171" s="373"/>
      <c r="BH1171" s="373"/>
      <c r="BI1171" s="9"/>
      <c r="BJ1171" s="9"/>
      <c r="CJ1171"/>
      <c r="CK1171"/>
    </row>
    <row r="1172" spans="1:89">
      <c r="A1172" s="9">
        <v>1005</v>
      </c>
      <c r="B1172" s="9">
        <v>3.6812960000000006</v>
      </c>
      <c r="C1172" s="9">
        <v>315</v>
      </c>
      <c r="D1172" s="9">
        <v>3.6</v>
      </c>
      <c r="E1172" s="9">
        <v>3.6</v>
      </c>
      <c r="F1172" s="9">
        <v>384.81</v>
      </c>
      <c r="G1172" s="9">
        <v>0</v>
      </c>
      <c r="H1172" s="9">
        <v>0</v>
      </c>
      <c r="I1172" s="9">
        <v>4.4000000000000004</v>
      </c>
      <c r="J1172" s="9">
        <v>74</v>
      </c>
      <c r="K1172" s="158">
        <v>0.80763888888888902</v>
      </c>
      <c r="L1172" s="9"/>
      <c r="M1172" s="9"/>
      <c r="N1172" s="9"/>
      <c r="O1172" s="9"/>
      <c r="P1172" s="278" t="str">
        <f t="shared" si="40"/>
        <v/>
      </c>
      <c r="Q1172" s="276" t="str">
        <f t="shared" si="39"/>
        <v/>
      </c>
      <c r="R1172" s="9"/>
      <c r="S1172" s="9"/>
      <c r="U1172" s="367"/>
      <c r="AS1172" s="9"/>
      <c r="AT1172" s="9"/>
      <c r="AU1172" s="426"/>
      <c r="AW1172" s="9"/>
      <c r="AX1172" s="470"/>
      <c r="AY1172" s="467"/>
      <c r="BG1172" s="373"/>
      <c r="BH1172" s="373"/>
      <c r="BI1172" s="9"/>
      <c r="BJ1172" s="9"/>
      <c r="CJ1172"/>
      <c r="CK1172"/>
    </row>
    <row r="1173" spans="1:89">
      <c r="A1173" s="9">
        <v>1005</v>
      </c>
      <c r="B1173" s="9">
        <v>3.7611520000000001</v>
      </c>
      <c r="C1173" s="9">
        <v>315</v>
      </c>
      <c r="D1173" s="9">
        <v>3.2</v>
      </c>
      <c r="E1173" s="9">
        <v>2.4</v>
      </c>
      <c r="F1173" s="9">
        <v>384.81</v>
      </c>
      <c r="G1173" s="9">
        <v>0</v>
      </c>
      <c r="H1173" s="9">
        <v>0</v>
      </c>
      <c r="I1173" s="9">
        <v>4.4000000000000004</v>
      </c>
      <c r="J1173" s="9">
        <v>74</v>
      </c>
      <c r="K1173" s="158">
        <v>0.80833333333333302</v>
      </c>
      <c r="L1173" s="9"/>
      <c r="M1173" s="9"/>
      <c r="N1173" s="9"/>
      <c r="O1173" s="9"/>
      <c r="P1173" s="278" t="str">
        <f t="shared" si="40"/>
        <v/>
      </c>
      <c r="Q1173" s="276" t="str">
        <f t="shared" si="39"/>
        <v/>
      </c>
      <c r="R1173" s="9"/>
      <c r="S1173" s="9"/>
      <c r="U1173" s="367"/>
      <c r="AS1173" s="9"/>
      <c r="AT1173" s="9"/>
      <c r="AU1173" s="426"/>
      <c r="AW1173" s="9"/>
      <c r="AX1173" s="470"/>
      <c r="AY1173" s="467"/>
      <c r="BG1173" s="373"/>
      <c r="BH1173" s="373"/>
      <c r="BI1173" s="9"/>
      <c r="BJ1173" s="9"/>
      <c r="CJ1173"/>
      <c r="CK1173"/>
    </row>
    <row r="1174" spans="1:89">
      <c r="A1174" s="9">
        <v>1005</v>
      </c>
      <c r="B1174" s="9">
        <v>4.4000000000000004</v>
      </c>
      <c r="C1174" s="9">
        <v>315</v>
      </c>
      <c r="D1174" s="9">
        <v>0</v>
      </c>
      <c r="E1174" s="9">
        <v>1.6</v>
      </c>
      <c r="F1174" s="9">
        <v>384.81</v>
      </c>
      <c r="G1174" s="9">
        <v>0</v>
      </c>
      <c r="H1174" s="9">
        <v>0</v>
      </c>
      <c r="I1174" s="9">
        <v>4.4000000000000004</v>
      </c>
      <c r="J1174" s="9">
        <v>74</v>
      </c>
      <c r="K1174" s="158">
        <v>0.80902777777777801</v>
      </c>
      <c r="L1174" s="9"/>
      <c r="M1174" s="9"/>
      <c r="N1174" s="9"/>
      <c r="O1174" s="9"/>
      <c r="P1174" s="278">
        <f t="shared" si="40"/>
        <v>60</v>
      </c>
      <c r="Q1174" s="276" t="str">
        <f t="shared" si="39"/>
        <v/>
      </c>
      <c r="R1174" s="9"/>
      <c r="S1174" s="9"/>
      <c r="U1174" s="367"/>
      <c r="AS1174" s="9"/>
      <c r="AT1174" s="9"/>
      <c r="AU1174" s="426"/>
      <c r="AW1174" s="9"/>
      <c r="AX1174" s="470"/>
      <c r="AY1174" s="467"/>
      <c r="BG1174" s="373"/>
      <c r="BH1174" s="373"/>
      <c r="BI1174" s="9"/>
      <c r="BJ1174" s="9"/>
      <c r="CJ1174"/>
      <c r="CK1174"/>
    </row>
    <row r="1175" spans="1:89">
      <c r="A1175" s="9">
        <v>1005</v>
      </c>
      <c r="B1175" s="9">
        <v>3.9208640000000003</v>
      </c>
      <c r="C1175" s="9">
        <v>315</v>
      </c>
      <c r="D1175" s="9">
        <v>2.4</v>
      </c>
      <c r="E1175" s="9">
        <v>0</v>
      </c>
      <c r="F1175" s="9">
        <v>384.81</v>
      </c>
      <c r="G1175" s="9">
        <v>0</v>
      </c>
      <c r="H1175" s="9">
        <v>0</v>
      </c>
      <c r="I1175" s="9">
        <v>4.4000000000000004</v>
      </c>
      <c r="J1175" s="9">
        <v>74</v>
      </c>
      <c r="K1175" s="158">
        <v>0.80972222222222201</v>
      </c>
      <c r="L1175" s="9"/>
      <c r="M1175" s="9"/>
      <c r="N1175" s="9"/>
      <c r="O1175" s="9"/>
      <c r="P1175" s="278" t="str">
        <f t="shared" si="40"/>
        <v/>
      </c>
      <c r="Q1175" s="276" t="str">
        <f t="shared" si="39"/>
        <v/>
      </c>
      <c r="R1175" s="9"/>
      <c r="S1175" s="9"/>
      <c r="U1175" s="367"/>
      <c r="AS1175" s="9"/>
      <c r="AT1175" s="9"/>
      <c r="AU1175" s="426"/>
      <c r="AW1175" s="9"/>
      <c r="AX1175" s="470"/>
      <c r="AY1175" s="467"/>
      <c r="BG1175" s="373"/>
      <c r="BH1175" s="373"/>
      <c r="BI1175" s="9"/>
      <c r="BJ1175" s="9"/>
      <c r="CJ1175"/>
      <c r="CK1175"/>
    </row>
    <row r="1176" spans="1:89">
      <c r="A1176" s="9">
        <v>1005</v>
      </c>
      <c r="B1176" s="9">
        <v>4.3</v>
      </c>
      <c r="C1176" s="9">
        <v>315</v>
      </c>
      <c r="D1176" s="9">
        <v>0</v>
      </c>
      <c r="E1176" s="9">
        <v>0.4</v>
      </c>
      <c r="F1176" s="9">
        <v>384.81</v>
      </c>
      <c r="G1176" s="9">
        <v>0</v>
      </c>
      <c r="H1176" s="9">
        <v>0</v>
      </c>
      <c r="I1176" s="9">
        <v>4.3</v>
      </c>
      <c r="J1176" s="9">
        <v>74</v>
      </c>
      <c r="K1176" s="158">
        <v>0.81041666666666701</v>
      </c>
      <c r="L1176" s="9"/>
      <c r="M1176" s="9"/>
      <c r="N1176" s="9"/>
      <c r="O1176" s="9"/>
      <c r="P1176" s="278">
        <f t="shared" si="40"/>
        <v>60</v>
      </c>
      <c r="Q1176" s="276" t="str">
        <f t="shared" si="39"/>
        <v/>
      </c>
      <c r="R1176" s="9"/>
      <c r="S1176" s="9"/>
      <c r="U1176" s="367"/>
      <c r="AS1176" s="9"/>
      <c r="AT1176" s="9"/>
      <c r="AU1176" s="426"/>
      <c r="AW1176" s="9"/>
      <c r="AX1176" s="470"/>
      <c r="AY1176" s="467"/>
      <c r="BG1176" s="373"/>
      <c r="BH1176" s="373"/>
      <c r="BI1176" s="9"/>
      <c r="BJ1176" s="9"/>
      <c r="CJ1176"/>
      <c r="CK1176"/>
    </row>
    <row r="1177" spans="1:89">
      <c r="A1177" s="9">
        <v>1005</v>
      </c>
      <c r="B1177" s="9">
        <v>3.8144079999999998</v>
      </c>
      <c r="C1177" s="9">
        <v>315</v>
      </c>
      <c r="D1177" s="9">
        <v>2.4</v>
      </c>
      <c r="E1177" s="9">
        <v>0</v>
      </c>
      <c r="F1177" s="9">
        <v>384.81</v>
      </c>
      <c r="G1177" s="9">
        <v>0</v>
      </c>
      <c r="H1177" s="9">
        <v>0</v>
      </c>
      <c r="I1177" s="9">
        <v>4.3</v>
      </c>
      <c r="J1177" s="9">
        <v>74</v>
      </c>
      <c r="K1177" s="158">
        <v>0.81111111111111101</v>
      </c>
      <c r="L1177" s="9"/>
      <c r="M1177" s="9"/>
      <c r="N1177" s="9"/>
      <c r="O1177" s="9"/>
      <c r="P1177" s="278" t="str">
        <f t="shared" si="40"/>
        <v/>
      </c>
      <c r="Q1177" s="276" t="str">
        <f t="shared" si="39"/>
        <v/>
      </c>
      <c r="R1177" s="9"/>
      <c r="S1177" s="9"/>
      <c r="U1177" s="367"/>
      <c r="AS1177" s="9"/>
      <c r="AT1177" s="9"/>
      <c r="AU1177" s="426"/>
      <c r="AW1177" s="9"/>
      <c r="AX1177" s="470"/>
      <c r="AY1177" s="467"/>
      <c r="BG1177" s="373"/>
      <c r="BH1177" s="373"/>
      <c r="BI1177" s="9"/>
      <c r="BJ1177" s="9"/>
      <c r="CJ1177"/>
      <c r="CK1177"/>
    </row>
    <row r="1178" spans="1:89">
      <c r="A1178" s="9">
        <v>1005</v>
      </c>
      <c r="B1178" s="9">
        <v>3.2900166068192718</v>
      </c>
      <c r="C1178" s="9">
        <v>315</v>
      </c>
      <c r="D1178" s="9">
        <v>5.2</v>
      </c>
      <c r="E1178" s="9">
        <v>3.2</v>
      </c>
      <c r="F1178" s="9">
        <v>384.81</v>
      </c>
      <c r="G1178" s="9">
        <v>0</v>
      </c>
      <c r="H1178" s="9">
        <v>0</v>
      </c>
      <c r="I1178" s="9">
        <v>4.3</v>
      </c>
      <c r="J1178" s="9">
        <v>74</v>
      </c>
      <c r="K1178" s="158">
        <v>0.811805555555556</v>
      </c>
      <c r="L1178" s="9"/>
      <c r="M1178" s="9"/>
      <c r="N1178" s="9"/>
      <c r="O1178" s="9"/>
      <c r="P1178" s="278" t="str">
        <f t="shared" si="40"/>
        <v/>
      </c>
      <c r="Q1178" s="276" t="str">
        <f t="shared" si="39"/>
        <v/>
      </c>
      <c r="R1178" s="9"/>
      <c r="S1178" s="9"/>
      <c r="U1178" s="367"/>
      <c r="AS1178" s="9"/>
      <c r="AT1178" s="9"/>
      <c r="AU1178" s="426"/>
      <c r="AW1178" s="9"/>
      <c r="AX1178" s="470"/>
      <c r="AY1178" s="467"/>
      <c r="BG1178" s="373"/>
      <c r="BH1178" s="373"/>
      <c r="BI1178" s="9"/>
      <c r="BJ1178" s="9"/>
      <c r="CJ1178"/>
      <c r="CK1178"/>
    </row>
    <row r="1179" spans="1:89">
      <c r="A1179" s="9">
        <v>1005</v>
      </c>
      <c r="B1179" s="9">
        <v>3.571612</v>
      </c>
      <c r="C1179" s="9">
        <v>315</v>
      </c>
      <c r="D1179" s="9">
        <v>3.6</v>
      </c>
      <c r="E1179" s="9">
        <v>3.6</v>
      </c>
      <c r="F1179" s="9">
        <v>384.81</v>
      </c>
      <c r="G1179" s="9">
        <v>0</v>
      </c>
      <c r="H1179" s="9">
        <v>0</v>
      </c>
      <c r="I1179" s="9">
        <v>4.3</v>
      </c>
      <c r="J1179" s="9">
        <v>74</v>
      </c>
      <c r="K1179" s="158">
        <v>0.8125</v>
      </c>
      <c r="L1179" s="9"/>
      <c r="M1179" s="9"/>
      <c r="N1179" s="9"/>
      <c r="O1179" s="9"/>
      <c r="P1179" s="278" t="str">
        <f t="shared" si="40"/>
        <v/>
      </c>
      <c r="Q1179" s="276" t="str">
        <f t="shared" si="39"/>
        <v/>
      </c>
      <c r="R1179" s="9"/>
      <c r="S1179" s="9"/>
      <c r="U1179" s="367"/>
      <c r="AS1179" s="9"/>
      <c r="AT1179" s="9"/>
      <c r="AU1179" s="426"/>
      <c r="AW1179" s="9"/>
      <c r="AX1179" s="470"/>
      <c r="AY1179" s="467"/>
      <c r="BG1179" s="373"/>
      <c r="BH1179" s="373"/>
      <c r="BI1179" s="9"/>
      <c r="BJ1179" s="9"/>
      <c r="CJ1179"/>
      <c r="CK1179"/>
    </row>
    <row r="1180" spans="1:89">
      <c r="A1180" s="9">
        <v>1005</v>
      </c>
      <c r="B1180" s="9">
        <v>3.4097479999999996</v>
      </c>
      <c r="C1180" s="9">
        <v>315</v>
      </c>
      <c r="D1180" s="9">
        <v>4.4000000000000004</v>
      </c>
      <c r="E1180" s="9">
        <v>4</v>
      </c>
      <c r="F1180" s="9">
        <v>384.81</v>
      </c>
      <c r="G1180" s="9">
        <v>0</v>
      </c>
      <c r="H1180" s="9">
        <v>0</v>
      </c>
      <c r="I1180" s="9">
        <v>4.3</v>
      </c>
      <c r="J1180" s="9">
        <v>74</v>
      </c>
      <c r="K1180" s="158">
        <v>0.813194444444444</v>
      </c>
      <c r="L1180" s="9"/>
      <c r="M1180" s="9"/>
      <c r="N1180" s="9"/>
      <c r="O1180" s="9"/>
      <c r="P1180" s="278" t="str">
        <f t="shared" si="40"/>
        <v/>
      </c>
      <c r="Q1180" s="276" t="str">
        <f t="shared" si="39"/>
        <v/>
      </c>
      <c r="R1180" s="9"/>
      <c r="S1180" s="9"/>
      <c r="U1180" s="367"/>
      <c r="AS1180" s="9"/>
      <c r="AT1180" s="9"/>
      <c r="AU1180" s="426"/>
      <c r="AW1180" s="9"/>
      <c r="AX1180" s="470"/>
      <c r="AY1180" s="467"/>
      <c r="BG1180" s="373"/>
      <c r="BH1180" s="373"/>
      <c r="BI1180" s="9"/>
      <c r="BJ1180" s="9"/>
      <c r="CJ1180"/>
      <c r="CK1180"/>
    </row>
    <row r="1181" spans="1:89">
      <c r="A1181" s="9">
        <v>1005</v>
      </c>
      <c r="B1181" s="9">
        <v>3.2900166068192718</v>
      </c>
      <c r="C1181" s="9">
        <v>315</v>
      </c>
      <c r="D1181" s="9">
        <v>5.2</v>
      </c>
      <c r="E1181" s="9">
        <v>4.4000000000000004</v>
      </c>
      <c r="F1181" s="9">
        <v>384.81</v>
      </c>
      <c r="G1181" s="9">
        <v>0</v>
      </c>
      <c r="H1181" s="9">
        <v>0</v>
      </c>
      <c r="I1181" s="9">
        <v>4.3</v>
      </c>
      <c r="J1181" s="9">
        <v>74</v>
      </c>
      <c r="K1181" s="158">
        <v>0.81388888888888899</v>
      </c>
      <c r="L1181" s="9"/>
      <c r="M1181" s="9"/>
      <c r="N1181" s="9"/>
      <c r="O1181" s="9"/>
      <c r="P1181" s="278" t="str">
        <f t="shared" si="40"/>
        <v/>
      </c>
      <c r="Q1181" s="276" t="str">
        <f t="shared" si="39"/>
        <v/>
      </c>
      <c r="R1181" s="9"/>
      <c r="S1181" s="9"/>
      <c r="U1181" s="367"/>
      <c r="AS1181" s="9"/>
      <c r="AT1181" s="9"/>
      <c r="AU1181" s="426"/>
      <c r="AW1181" s="9"/>
      <c r="AX1181" s="470"/>
      <c r="AY1181" s="467"/>
      <c r="BG1181" s="373"/>
      <c r="BH1181" s="373"/>
      <c r="BI1181" s="9"/>
      <c r="BJ1181" s="9"/>
      <c r="CJ1181"/>
      <c r="CK1181"/>
    </row>
    <row r="1182" spans="1:89">
      <c r="A1182" s="9">
        <v>1005</v>
      </c>
      <c r="B1182" s="9">
        <v>3.2900166068192718</v>
      </c>
      <c r="C1182" s="9">
        <v>315</v>
      </c>
      <c r="D1182" s="9">
        <v>5.2</v>
      </c>
      <c r="E1182" s="9">
        <v>5.2</v>
      </c>
      <c r="F1182" s="9">
        <v>384.81</v>
      </c>
      <c r="G1182" s="9">
        <v>0</v>
      </c>
      <c r="H1182" s="9">
        <v>0</v>
      </c>
      <c r="I1182" s="9">
        <v>4.3</v>
      </c>
      <c r="J1182" s="9">
        <v>74</v>
      </c>
      <c r="K1182" s="158">
        <v>0.81458333333333299</v>
      </c>
      <c r="L1182" s="9"/>
      <c r="M1182" s="9"/>
      <c r="N1182" s="9"/>
      <c r="O1182" s="9"/>
      <c r="P1182" s="278" t="str">
        <f t="shared" si="40"/>
        <v/>
      </c>
      <c r="Q1182" s="276" t="str">
        <f t="shared" si="39"/>
        <v/>
      </c>
      <c r="R1182" s="9"/>
      <c r="S1182" s="9"/>
      <c r="U1182" s="367"/>
      <c r="AS1182" s="9"/>
      <c r="AT1182" s="9"/>
      <c r="AU1182" s="426"/>
      <c r="AW1182" s="9"/>
      <c r="AX1182" s="470"/>
      <c r="AY1182" s="467"/>
      <c r="BG1182" s="373"/>
      <c r="BH1182" s="373"/>
      <c r="BI1182" s="9"/>
      <c r="BJ1182" s="9"/>
      <c r="CJ1182"/>
      <c r="CK1182"/>
    </row>
    <row r="1183" spans="1:89">
      <c r="A1183" s="9">
        <v>1005</v>
      </c>
      <c r="B1183" s="9">
        <v>3.450130269980491</v>
      </c>
      <c r="C1183" s="9">
        <v>315</v>
      </c>
      <c r="D1183" s="9">
        <v>4.8</v>
      </c>
      <c r="E1183" s="9">
        <v>4.8</v>
      </c>
      <c r="F1183" s="9">
        <v>384.81</v>
      </c>
      <c r="G1183" s="9">
        <v>0</v>
      </c>
      <c r="H1183" s="9">
        <v>0</v>
      </c>
      <c r="I1183" s="9">
        <v>4.3</v>
      </c>
      <c r="J1183" s="9">
        <v>75</v>
      </c>
      <c r="K1183" s="158">
        <v>0.81527777777777799</v>
      </c>
      <c r="L1183" s="9"/>
      <c r="M1183" s="9"/>
      <c r="N1183" s="9"/>
      <c r="O1183" s="9"/>
      <c r="P1183" s="278" t="str">
        <f t="shared" si="40"/>
        <v/>
      </c>
      <c r="Q1183" s="276" t="str">
        <f t="shared" si="39"/>
        <v/>
      </c>
      <c r="R1183" s="9"/>
      <c r="S1183" s="9"/>
      <c r="U1183" s="367"/>
      <c r="AS1183" s="9"/>
      <c r="AT1183" s="9"/>
      <c r="AU1183" s="426"/>
      <c r="AW1183" s="9"/>
      <c r="AX1183" s="470"/>
      <c r="AY1183" s="467"/>
      <c r="BG1183" s="373"/>
      <c r="BH1183" s="373"/>
      <c r="BI1183" s="9"/>
      <c r="BJ1183" s="9"/>
      <c r="CJ1183"/>
      <c r="CK1183"/>
    </row>
    <row r="1184" spans="1:89">
      <c r="A1184" s="9">
        <v>1005</v>
      </c>
      <c r="B1184" s="9">
        <v>2.998604134346186</v>
      </c>
      <c r="C1184" s="9">
        <v>315</v>
      </c>
      <c r="D1184" s="9">
        <v>6</v>
      </c>
      <c r="E1184" s="9">
        <v>5.2</v>
      </c>
      <c r="F1184" s="9">
        <v>384.81</v>
      </c>
      <c r="G1184" s="9">
        <v>0</v>
      </c>
      <c r="H1184" s="9">
        <v>0</v>
      </c>
      <c r="I1184" s="9">
        <v>4.3</v>
      </c>
      <c r="J1184" s="9">
        <v>75</v>
      </c>
      <c r="K1184" s="158">
        <v>0.81597222222222199</v>
      </c>
      <c r="L1184" s="9"/>
      <c r="M1184" s="9"/>
      <c r="N1184" s="9"/>
      <c r="O1184" s="9"/>
      <c r="P1184" s="278" t="str">
        <f t="shared" si="40"/>
        <v/>
      </c>
      <c r="Q1184" s="276" t="str">
        <f t="shared" si="39"/>
        <v/>
      </c>
      <c r="R1184" s="9"/>
      <c r="S1184" s="9"/>
      <c r="U1184" s="367"/>
      <c r="AS1184" s="9"/>
      <c r="AT1184" s="9"/>
      <c r="AU1184" s="426"/>
      <c r="AW1184" s="9"/>
      <c r="AX1184" s="470"/>
      <c r="AY1184" s="467"/>
      <c r="BG1184" s="373"/>
      <c r="BH1184" s="373"/>
      <c r="BI1184" s="9"/>
      <c r="BJ1184" s="9"/>
      <c r="CJ1184"/>
      <c r="CK1184"/>
    </row>
    <row r="1185" spans="1:89">
      <c r="A1185" s="9">
        <v>1005</v>
      </c>
      <c r="B1185" s="9">
        <v>3.2900166068192718</v>
      </c>
      <c r="C1185" s="9">
        <v>315</v>
      </c>
      <c r="D1185" s="9">
        <v>5.2</v>
      </c>
      <c r="E1185" s="9">
        <v>5.6</v>
      </c>
      <c r="F1185" s="9">
        <v>384.81</v>
      </c>
      <c r="G1185" s="9">
        <v>0</v>
      </c>
      <c r="H1185" s="9">
        <v>0</v>
      </c>
      <c r="I1185" s="9">
        <v>4.3</v>
      </c>
      <c r="J1185" s="9">
        <v>75</v>
      </c>
      <c r="K1185" s="158">
        <v>0.81666666666666698</v>
      </c>
      <c r="L1185" s="9"/>
      <c r="M1185" s="9"/>
      <c r="N1185" s="9"/>
      <c r="O1185" s="9"/>
      <c r="P1185" s="278" t="str">
        <f t="shared" si="40"/>
        <v/>
      </c>
      <c r="Q1185" s="276" t="str">
        <f t="shared" si="39"/>
        <v/>
      </c>
      <c r="R1185" s="9"/>
      <c r="S1185" s="9"/>
      <c r="U1185" s="367"/>
      <c r="AS1185" s="9"/>
      <c r="AT1185" s="9"/>
      <c r="AU1185" s="426"/>
      <c r="AW1185" s="9"/>
      <c r="AX1185" s="470"/>
      <c r="AY1185" s="467"/>
      <c r="BG1185" s="373"/>
      <c r="BH1185" s="373"/>
      <c r="BI1185" s="9"/>
      <c r="BJ1185" s="9"/>
      <c r="CJ1185"/>
      <c r="CK1185"/>
    </row>
    <row r="1186" spans="1:89">
      <c r="A1186" s="9">
        <v>1005</v>
      </c>
      <c r="B1186" s="9">
        <v>3.2900166068192718</v>
      </c>
      <c r="C1186" s="9">
        <v>315</v>
      </c>
      <c r="D1186" s="9">
        <v>5.2</v>
      </c>
      <c r="E1186" s="9">
        <v>4.8</v>
      </c>
      <c r="F1186" s="9">
        <v>384.81</v>
      </c>
      <c r="G1186" s="9">
        <v>0</v>
      </c>
      <c r="H1186" s="9">
        <v>0</v>
      </c>
      <c r="I1186" s="9">
        <v>4.3</v>
      </c>
      <c r="J1186" s="9">
        <v>75</v>
      </c>
      <c r="K1186" s="158">
        <v>0.81736111111111098</v>
      </c>
      <c r="L1186" s="9"/>
      <c r="M1186" s="9"/>
      <c r="N1186" s="9"/>
      <c r="O1186" s="9"/>
      <c r="P1186" s="278" t="str">
        <f t="shared" si="40"/>
        <v/>
      </c>
      <c r="Q1186" s="276" t="str">
        <f t="shared" si="39"/>
        <v/>
      </c>
      <c r="R1186" s="9"/>
      <c r="S1186" s="9"/>
      <c r="U1186" s="367"/>
      <c r="AS1186" s="9"/>
      <c r="AT1186" s="9"/>
      <c r="AU1186" s="426"/>
      <c r="AW1186" s="9"/>
      <c r="AX1186" s="470"/>
      <c r="AY1186" s="467"/>
      <c r="BG1186" s="373"/>
      <c r="BH1186" s="373"/>
      <c r="BI1186" s="9"/>
      <c r="BJ1186" s="9"/>
      <c r="CJ1186"/>
      <c r="CK1186"/>
    </row>
    <row r="1187" spans="1:89">
      <c r="A1187" s="9">
        <v>1005</v>
      </c>
      <c r="B1187" s="9">
        <v>3.1399352071868964</v>
      </c>
      <c r="C1187" s="9">
        <v>315</v>
      </c>
      <c r="D1187" s="9">
        <v>5.6</v>
      </c>
      <c r="E1187" s="9">
        <v>4.8</v>
      </c>
      <c r="F1187" s="9">
        <v>384.81</v>
      </c>
      <c r="G1187" s="9">
        <v>0</v>
      </c>
      <c r="H1187" s="9">
        <v>0</v>
      </c>
      <c r="I1187" s="9">
        <v>4.3</v>
      </c>
      <c r="J1187" s="9">
        <v>75</v>
      </c>
      <c r="K1187" s="158">
        <v>0.81805555555555598</v>
      </c>
      <c r="L1187" s="9"/>
      <c r="M1187" s="9"/>
      <c r="N1187" s="9"/>
      <c r="O1187" s="9"/>
      <c r="P1187" s="278" t="str">
        <f t="shared" si="40"/>
        <v/>
      </c>
      <c r="Q1187" s="276" t="str">
        <f t="shared" si="39"/>
        <v/>
      </c>
      <c r="R1187" s="9"/>
      <c r="S1187" s="9"/>
      <c r="U1187" s="367"/>
      <c r="AS1187" s="9"/>
      <c r="AT1187" s="9"/>
      <c r="AU1187" s="426"/>
      <c r="AW1187" s="9"/>
      <c r="AX1187" s="470"/>
      <c r="AY1187" s="467"/>
      <c r="BG1187" s="373"/>
      <c r="BH1187" s="373"/>
      <c r="BI1187" s="9"/>
      <c r="BJ1187" s="9"/>
      <c r="CJ1187"/>
      <c r="CK1187"/>
    </row>
    <row r="1188" spans="1:89">
      <c r="A1188" s="9">
        <v>1005</v>
      </c>
      <c r="B1188" s="9">
        <v>3.4037849102982616</v>
      </c>
      <c r="C1188" s="9">
        <v>315</v>
      </c>
      <c r="D1188" s="9">
        <v>5.2</v>
      </c>
      <c r="E1188" s="9">
        <v>4.8</v>
      </c>
      <c r="F1188" s="9">
        <v>384.81</v>
      </c>
      <c r="G1188" s="9">
        <v>0</v>
      </c>
      <c r="H1188" s="9">
        <v>0</v>
      </c>
      <c r="I1188" s="9">
        <v>4.4000000000000004</v>
      </c>
      <c r="J1188" s="9">
        <v>75</v>
      </c>
      <c r="K1188" s="158">
        <v>0.81874999999999998</v>
      </c>
      <c r="L1188" s="9"/>
      <c r="M1188" s="9"/>
      <c r="N1188" s="9"/>
      <c r="O1188" s="9"/>
      <c r="P1188" s="278" t="str">
        <f t="shared" si="40"/>
        <v/>
      </c>
      <c r="Q1188" s="276" t="str">
        <f t="shared" si="39"/>
        <v/>
      </c>
      <c r="R1188" s="9"/>
      <c r="S1188" s="9"/>
      <c r="U1188" s="367"/>
      <c r="AS1188" s="9"/>
      <c r="AT1188" s="9"/>
      <c r="AU1188" s="426"/>
      <c r="AW1188" s="9"/>
      <c r="AX1188" s="470"/>
      <c r="AY1188" s="467"/>
      <c r="BG1188" s="373"/>
      <c r="BH1188" s="373"/>
      <c r="BI1188" s="9"/>
      <c r="BJ1188" s="9"/>
      <c r="CJ1188"/>
      <c r="CK1188"/>
    </row>
    <row r="1189" spans="1:89">
      <c r="A1189" s="9">
        <v>1005</v>
      </c>
      <c r="B1189" s="9">
        <v>3.4037849102982616</v>
      </c>
      <c r="C1189" s="9">
        <v>315</v>
      </c>
      <c r="D1189" s="9">
        <v>5.2</v>
      </c>
      <c r="E1189" s="9">
        <v>4.8</v>
      </c>
      <c r="F1189" s="9">
        <v>384.81</v>
      </c>
      <c r="G1189" s="9">
        <v>0</v>
      </c>
      <c r="H1189" s="9">
        <v>0</v>
      </c>
      <c r="I1189" s="9">
        <v>4.4000000000000004</v>
      </c>
      <c r="J1189" s="9">
        <v>75</v>
      </c>
      <c r="K1189" s="158">
        <v>0.81944444444444497</v>
      </c>
      <c r="L1189" s="9"/>
      <c r="M1189" s="9"/>
      <c r="N1189" s="9"/>
      <c r="O1189" s="9"/>
      <c r="P1189" s="278" t="str">
        <f t="shared" si="40"/>
        <v/>
      </c>
      <c r="Q1189" s="276" t="str">
        <f t="shared" si="39"/>
        <v/>
      </c>
      <c r="R1189" s="9"/>
      <c r="S1189" s="9"/>
      <c r="U1189" s="367"/>
      <c r="AS1189" s="9"/>
      <c r="AT1189" s="9"/>
      <c r="AU1189" s="426"/>
      <c r="AW1189" s="9"/>
      <c r="AX1189" s="470"/>
      <c r="AY1189" s="467"/>
      <c r="BG1189" s="373"/>
      <c r="BH1189" s="373"/>
      <c r="BI1189" s="9"/>
      <c r="BJ1189" s="9"/>
      <c r="CJ1189"/>
      <c r="CK1189"/>
    </row>
    <row r="1190" spans="1:89">
      <c r="A1190" s="9">
        <v>1005</v>
      </c>
      <c r="B1190" s="9">
        <v>3.5632417215296588</v>
      </c>
      <c r="C1190" s="9">
        <v>315</v>
      </c>
      <c r="D1190" s="9">
        <v>4.8</v>
      </c>
      <c r="E1190" s="9">
        <v>5.2</v>
      </c>
      <c r="F1190" s="9">
        <v>384.81</v>
      </c>
      <c r="G1190" s="9">
        <v>0</v>
      </c>
      <c r="H1190" s="9">
        <v>0</v>
      </c>
      <c r="I1190" s="9">
        <v>4.4000000000000004</v>
      </c>
      <c r="J1190" s="9">
        <v>75</v>
      </c>
      <c r="K1190" s="158">
        <v>0.82013888888888897</v>
      </c>
      <c r="L1190" s="9"/>
      <c r="M1190" s="9"/>
      <c r="N1190" s="9"/>
      <c r="O1190" s="9"/>
      <c r="P1190" s="278" t="str">
        <f t="shared" si="40"/>
        <v/>
      </c>
      <c r="Q1190" s="276" t="str">
        <f t="shared" si="39"/>
        <v/>
      </c>
      <c r="R1190" s="9"/>
      <c r="S1190" s="9"/>
      <c r="U1190" s="367"/>
      <c r="AS1190" s="9"/>
      <c r="AT1190" s="9"/>
      <c r="AU1190" s="426"/>
      <c r="AW1190" s="9"/>
      <c r="AX1190" s="470"/>
      <c r="AY1190" s="467"/>
      <c r="BG1190" s="373"/>
      <c r="BH1190" s="373"/>
      <c r="BI1190" s="9"/>
      <c r="BJ1190" s="9"/>
      <c r="CJ1190"/>
      <c r="CK1190"/>
    </row>
    <row r="1191" spans="1:89">
      <c r="A1191" s="9">
        <v>1005</v>
      </c>
      <c r="B1191" s="9">
        <v>3.8410080000000004</v>
      </c>
      <c r="C1191" s="9">
        <v>315</v>
      </c>
      <c r="D1191" s="9">
        <v>2.8</v>
      </c>
      <c r="E1191" s="9">
        <v>4</v>
      </c>
      <c r="F1191" s="9">
        <v>384.81</v>
      </c>
      <c r="G1191" s="9">
        <v>0</v>
      </c>
      <c r="H1191" s="9">
        <v>0</v>
      </c>
      <c r="I1191" s="9">
        <v>4.4000000000000004</v>
      </c>
      <c r="J1191" s="9">
        <v>75</v>
      </c>
      <c r="K1191" s="158">
        <v>0.82083333333333297</v>
      </c>
      <c r="L1191" s="9"/>
      <c r="M1191" s="9"/>
      <c r="N1191" s="9"/>
      <c r="O1191" s="9"/>
      <c r="P1191" s="278" t="str">
        <f t="shared" si="40"/>
        <v/>
      </c>
      <c r="Q1191" s="276" t="str">
        <f t="shared" si="39"/>
        <v/>
      </c>
      <c r="R1191" s="9"/>
      <c r="S1191" s="9"/>
      <c r="U1191" s="367"/>
      <c r="AS1191" s="9"/>
      <c r="AT1191" s="9"/>
      <c r="AU1191" s="426"/>
      <c r="AW1191" s="9"/>
      <c r="AX1191" s="470"/>
      <c r="AY1191" s="467"/>
      <c r="BG1191" s="373"/>
      <c r="BH1191" s="373"/>
      <c r="BI1191" s="9"/>
      <c r="BJ1191" s="9"/>
      <c r="CJ1191"/>
      <c r="CK1191"/>
    </row>
    <row r="1192" spans="1:89">
      <c r="A1192" s="9">
        <v>1005</v>
      </c>
      <c r="B1192" s="9">
        <v>2.9804899494777306</v>
      </c>
      <c r="C1192" s="9">
        <v>315</v>
      </c>
      <c r="D1192" s="9">
        <v>6.4</v>
      </c>
      <c r="E1192" s="9">
        <v>4.4000000000000004</v>
      </c>
      <c r="F1192" s="9">
        <v>384.81</v>
      </c>
      <c r="G1192" s="9">
        <v>0</v>
      </c>
      <c r="H1192" s="9">
        <v>0</v>
      </c>
      <c r="I1192" s="9">
        <v>4.4000000000000004</v>
      </c>
      <c r="J1192" s="9">
        <v>75</v>
      </c>
      <c r="K1192" s="158">
        <v>0.82152777777777797</v>
      </c>
      <c r="L1192" s="9"/>
      <c r="M1192" s="9"/>
      <c r="N1192" s="9"/>
      <c r="O1192" s="9"/>
      <c r="P1192" s="278" t="str">
        <f t="shared" si="40"/>
        <v/>
      </c>
      <c r="Q1192" s="276" t="str">
        <f t="shared" si="39"/>
        <v/>
      </c>
      <c r="R1192" s="9"/>
      <c r="S1192" s="9"/>
      <c r="U1192" s="367"/>
      <c r="AS1192" s="9"/>
      <c r="AT1192" s="9"/>
      <c r="AU1192" s="426"/>
      <c r="AW1192" s="9"/>
      <c r="AX1192" s="470"/>
      <c r="AY1192" s="467"/>
      <c r="BG1192" s="373"/>
      <c r="BH1192" s="373"/>
      <c r="BI1192" s="9"/>
      <c r="BJ1192" s="9"/>
      <c r="CJ1192"/>
      <c r="CK1192"/>
    </row>
    <row r="1193" spans="1:89">
      <c r="A1193" s="9">
        <v>1006</v>
      </c>
      <c r="B1193" s="9">
        <v>3.4037849102982616</v>
      </c>
      <c r="C1193" s="9">
        <v>315</v>
      </c>
      <c r="D1193" s="9">
        <v>5.2</v>
      </c>
      <c r="E1193" s="9">
        <v>4.8</v>
      </c>
      <c r="F1193" s="9">
        <v>384.81</v>
      </c>
      <c r="G1193" s="9">
        <v>0</v>
      </c>
      <c r="H1193" s="9">
        <v>0</v>
      </c>
      <c r="I1193" s="9">
        <v>4.4000000000000004</v>
      </c>
      <c r="J1193" s="9">
        <v>75</v>
      </c>
      <c r="K1193" s="158">
        <v>0.82222222222222197</v>
      </c>
      <c r="L1193" s="9"/>
      <c r="M1193" s="9"/>
      <c r="N1193" s="9"/>
      <c r="O1193" s="9"/>
      <c r="P1193" s="278" t="str">
        <f t="shared" si="40"/>
        <v/>
      </c>
      <c r="Q1193" s="276" t="str">
        <f t="shared" si="39"/>
        <v/>
      </c>
      <c r="R1193" s="9"/>
      <c r="S1193" s="9"/>
      <c r="U1193" s="367"/>
      <c r="AS1193" s="9"/>
      <c r="AT1193" s="9"/>
      <c r="AU1193" s="426"/>
      <c r="AW1193" s="9"/>
      <c r="AX1193" s="470"/>
      <c r="AY1193" s="467"/>
      <c r="BG1193" s="373"/>
      <c r="BH1193" s="373"/>
      <c r="BI1193" s="9"/>
      <c r="BJ1193" s="9"/>
      <c r="CJ1193"/>
      <c r="CK1193"/>
    </row>
    <row r="1194" spans="1:89">
      <c r="A1194" s="9">
        <v>1006</v>
      </c>
      <c r="B1194" s="9">
        <v>3.5215840000000003</v>
      </c>
      <c r="C1194" s="9">
        <v>315</v>
      </c>
      <c r="D1194" s="9">
        <v>4.4000000000000004</v>
      </c>
      <c r="E1194" s="9">
        <v>4.4000000000000004</v>
      </c>
      <c r="F1194" s="9">
        <v>384.81</v>
      </c>
      <c r="G1194" s="9">
        <v>0</v>
      </c>
      <c r="H1194" s="9">
        <v>0</v>
      </c>
      <c r="I1194" s="9">
        <v>4.4000000000000004</v>
      </c>
      <c r="J1194" s="9">
        <v>75</v>
      </c>
      <c r="K1194" s="158">
        <v>0.82291666666666696</v>
      </c>
      <c r="L1194" s="9"/>
      <c r="M1194" s="9"/>
      <c r="N1194" s="9"/>
      <c r="O1194" s="9"/>
      <c r="P1194" s="278" t="str">
        <f t="shared" si="40"/>
        <v/>
      </c>
      <c r="Q1194" s="276" t="str">
        <f t="shared" si="39"/>
        <v/>
      </c>
      <c r="R1194" s="9"/>
      <c r="S1194" s="9"/>
      <c r="U1194" s="367"/>
      <c r="AS1194" s="9"/>
      <c r="AT1194" s="9"/>
      <c r="AU1194" s="426"/>
      <c r="AW1194" s="9"/>
      <c r="AX1194" s="470"/>
      <c r="AY1194" s="467"/>
      <c r="BG1194" s="373"/>
      <c r="BH1194" s="373"/>
      <c r="BI1194" s="9"/>
      <c r="BJ1194" s="9"/>
      <c r="CJ1194"/>
      <c r="CK1194"/>
    </row>
    <row r="1195" spans="1:89">
      <c r="A1195" s="9">
        <v>1006</v>
      </c>
      <c r="B1195" s="9">
        <v>3.5175532137772514</v>
      </c>
      <c r="C1195" s="9">
        <v>315</v>
      </c>
      <c r="D1195" s="9">
        <v>5.2</v>
      </c>
      <c r="E1195" s="9">
        <v>4.4000000000000004</v>
      </c>
      <c r="F1195" s="9">
        <v>384.81</v>
      </c>
      <c r="G1195" s="9">
        <v>0</v>
      </c>
      <c r="H1195" s="9">
        <v>0</v>
      </c>
      <c r="I1195" s="9">
        <v>4.5</v>
      </c>
      <c r="J1195" s="9">
        <v>75</v>
      </c>
      <c r="K1195" s="158">
        <v>0.82361111111111096</v>
      </c>
      <c r="L1195" s="9"/>
      <c r="M1195" s="9"/>
      <c r="N1195" s="9"/>
      <c r="O1195" s="9"/>
      <c r="P1195" s="278" t="str">
        <f t="shared" si="40"/>
        <v/>
      </c>
      <c r="Q1195" s="276" t="str">
        <f t="shared" si="39"/>
        <v/>
      </c>
      <c r="R1195" s="9"/>
      <c r="S1195" s="9"/>
      <c r="U1195" s="367"/>
      <c r="AS1195" s="9"/>
      <c r="AT1195" s="9"/>
      <c r="AU1195" s="426"/>
      <c r="AW1195" s="9"/>
      <c r="AX1195" s="470"/>
      <c r="AY1195" s="467"/>
      <c r="BG1195" s="373"/>
      <c r="BH1195" s="373"/>
      <c r="BI1195" s="9"/>
      <c r="BJ1195" s="9"/>
      <c r="CJ1195"/>
      <c r="CK1195"/>
    </row>
    <row r="1196" spans="1:89">
      <c r="A1196" s="9">
        <v>1006</v>
      </c>
      <c r="B1196" s="9">
        <v>3.5215840000000003</v>
      </c>
      <c r="C1196" s="9">
        <v>315</v>
      </c>
      <c r="D1196" s="9">
        <v>4.4000000000000004</v>
      </c>
      <c r="E1196" s="9">
        <v>4</v>
      </c>
      <c r="F1196" s="9">
        <v>384.81</v>
      </c>
      <c r="G1196" s="9">
        <v>0</v>
      </c>
      <c r="H1196" s="9">
        <v>0</v>
      </c>
      <c r="I1196" s="9">
        <v>4.4000000000000004</v>
      </c>
      <c r="J1196" s="9">
        <v>75</v>
      </c>
      <c r="K1196" s="158">
        <v>0.82430555555555596</v>
      </c>
      <c r="L1196" s="9"/>
      <c r="M1196" s="9"/>
      <c r="N1196" s="9"/>
      <c r="O1196" s="9"/>
      <c r="P1196" s="278" t="str">
        <f t="shared" si="40"/>
        <v/>
      </c>
      <c r="Q1196" s="276" t="str">
        <f t="shared" si="39"/>
        <v/>
      </c>
      <c r="R1196" s="9"/>
      <c r="S1196" s="9"/>
      <c r="U1196" s="367"/>
      <c r="AS1196" s="9"/>
      <c r="AT1196" s="9"/>
      <c r="AU1196" s="426"/>
      <c r="AW1196" s="9"/>
      <c r="AX1196" s="470"/>
      <c r="AY1196" s="467"/>
      <c r="BG1196" s="373"/>
      <c r="BH1196" s="373"/>
      <c r="BI1196" s="9"/>
      <c r="BJ1196" s="9"/>
      <c r="CJ1196"/>
      <c r="CK1196"/>
    </row>
    <row r="1197" spans="1:89">
      <c r="A1197" s="9">
        <v>1006</v>
      </c>
      <c r="B1197" s="9">
        <v>3.2543192061351736</v>
      </c>
      <c r="C1197" s="9">
        <v>315</v>
      </c>
      <c r="D1197" s="9">
        <v>5.6</v>
      </c>
      <c r="E1197" s="9">
        <v>4.4000000000000004</v>
      </c>
      <c r="F1197" s="9">
        <v>384.81</v>
      </c>
      <c r="G1197" s="9">
        <v>0</v>
      </c>
      <c r="H1197" s="9">
        <v>0</v>
      </c>
      <c r="I1197" s="9">
        <v>4.4000000000000004</v>
      </c>
      <c r="J1197" s="9">
        <v>75</v>
      </c>
      <c r="K1197" s="158">
        <v>0.82499999999999996</v>
      </c>
      <c r="L1197" s="9"/>
      <c r="M1197" s="9"/>
      <c r="N1197" s="9"/>
      <c r="O1197" s="9"/>
      <c r="P1197" s="278" t="str">
        <f t="shared" si="40"/>
        <v/>
      </c>
      <c r="Q1197" s="276" t="str">
        <f t="shared" si="39"/>
        <v/>
      </c>
      <c r="R1197" s="9"/>
      <c r="S1197" s="9"/>
      <c r="U1197" s="367"/>
      <c r="AS1197" s="9"/>
      <c r="AT1197" s="9"/>
      <c r="AU1197" s="426"/>
      <c r="AW1197" s="9"/>
      <c r="AX1197" s="470"/>
      <c r="AY1197" s="467"/>
      <c r="BG1197" s="373"/>
      <c r="BH1197" s="373"/>
      <c r="BI1197" s="9"/>
      <c r="BJ1197" s="9"/>
      <c r="CJ1197"/>
      <c r="CK1197"/>
    </row>
    <row r="1198" spans="1:89">
      <c r="A1198" s="9">
        <v>1006</v>
      </c>
      <c r="B1198" s="9">
        <v>3.5632417215296588</v>
      </c>
      <c r="C1198" s="9">
        <v>315</v>
      </c>
      <c r="D1198" s="9">
        <v>4.8</v>
      </c>
      <c r="E1198" s="9">
        <v>4</v>
      </c>
      <c r="F1198" s="9">
        <v>384.81</v>
      </c>
      <c r="G1198" s="9">
        <v>0</v>
      </c>
      <c r="H1198" s="9">
        <v>0</v>
      </c>
      <c r="I1198" s="9">
        <v>4.4000000000000004</v>
      </c>
      <c r="J1198" s="9">
        <v>75</v>
      </c>
      <c r="K1198" s="158">
        <v>0.82569444444444495</v>
      </c>
      <c r="L1198" s="9"/>
      <c r="M1198" s="9"/>
      <c r="N1198" s="9"/>
      <c r="O1198" s="9"/>
      <c r="P1198" s="278" t="str">
        <f t="shared" si="40"/>
        <v/>
      </c>
      <c r="Q1198" s="276" t="str">
        <f t="shared" si="39"/>
        <v/>
      </c>
      <c r="R1198" s="9"/>
      <c r="S1198" s="9"/>
      <c r="U1198" s="367"/>
      <c r="AS1198" s="9"/>
      <c r="AT1198" s="9"/>
      <c r="AU1198" s="426"/>
      <c r="AW1198" s="9"/>
      <c r="AX1198" s="470"/>
      <c r="AY1198" s="467"/>
      <c r="BG1198" s="373"/>
      <c r="BH1198" s="373"/>
      <c r="BI1198" s="9"/>
      <c r="BJ1198" s="9"/>
      <c r="CJ1198"/>
      <c r="CK1198"/>
    </row>
    <row r="1199" spans="1:89">
      <c r="A1199" s="9">
        <v>1006</v>
      </c>
      <c r="B1199" s="9">
        <v>3.8410080000000004</v>
      </c>
      <c r="C1199" s="9">
        <v>315</v>
      </c>
      <c r="D1199" s="9">
        <v>2.8</v>
      </c>
      <c r="E1199" s="9">
        <v>3.2</v>
      </c>
      <c r="F1199" s="9">
        <v>384.81</v>
      </c>
      <c r="G1199" s="9">
        <v>0</v>
      </c>
      <c r="H1199" s="9">
        <v>0</v>
      </c>
      <c r="I1199" s="9">
        <v>4.4000000000000004</v>
      </c>
      <c r="J1199" s="9">
        <v>75</v>
      </c>
      <c r="K1199" s="158">
        <v>0.82638888888888895</v>
      </c>
      <c r="L1199" s="9"/>
      <c r="M1199" s="9"/>
      <c r="N1199" s="9"/>
      <c r="O1199" s="9"/>
      <c r="P1199" s="278" t="str">
        <f t="shared" si="40"/>
        <v/>
      </c>
      <c r="Q1199" s="276" t="str">
        <f t="shared" si="39"/>
        <v/>
      </c>
      <c r="R1199" s="9"/>
      <c r="S1199" s="9"/>
      <c r="U1199" s="367"/>
      <c r="AS1199" s="9"/>
      <c r="AT1199" s="9"/>
      <c r="AU1199" s="426"/>
      <c r="AW1199" s="9"/>
      <c r="AX1199" s="470"/>
      <c r="AY1199" s="467"/>
      <c r="BG1199" s="373"/>
      <c r="BH1199" s="373"/>
      <c r="BI1199" s="9"/>
      <c r="BJ1199" s="9"/>
      <c r="CJ1199"/>
      <c r="CK1199"/>
    </row>
    <row r="1200" spans="1:89">
      <c r="A1200" s="9">
        <v>1006</v>
      </c>
      <c r="B1200" s="9">
        <v>3.8410080000000004</v>
      </c>
      <c r="C1200" s="9">
        <v>315</v>
      </c>
      <c r="D1200" s="9">
        <v>2.8</v>
      </c>
      <c r="E1200" s="9">
        <v>2.8</v>
      </c>
      <c r="F1200" s="9">
        <v>384.81</v>
      </c>
      <c r="G1200" s="9">
        <v>0</v>
      </c>
      <c r="H1200" s="9">
        <v>0</v>
      </c>
      <c r="I1200" s="9">
        <v>4.4000000000000004</v>
      </c>
      <c r="J1200" s="9">
        <v>75</v>
      </c>
      <c r="K1200" s="158">
        <v>0.82708333333333295</v>
      </c>
      <c r="L1200" s="9"/>
      <c r="M1200" s="9"/>
      <c r="N1200" s="9"/>
      <c r="O1200" s="9"/>
      <c r="P1200" s="278" t="str">
        <f t="shared" si="40"/>
        <v/>
      </c>
      <c r="Q1200" s="276" t="str">
        <f t="shared" si="39"/>
        <v/>
      </c>
      <c r="R1200" s="9"/>
      <c r="S1200" s="9"/>
      <c r="U1200" s="367"/>
      <c r="AS1200" s="9"/>
      <c r="AT1200" s="9"/>
      <c r="AU1200" s="426"/>
      <c r="AW1200" s="9"/>
      <c r="AX1200" s="470"/>
      <c r="AY1200" s="467"/>
      <c r="BG1200" s="373"/>
      <c r="BH1200" s="373"/>
      <c r="BI1200" s="9"/>
      <c r="BJ1200" s="9"/>
      <c r="CJ1200"/>
      <c r="CK1200"/>
    </row>
    <row r="1201" spans="1:89">
      <c r="A1201" s="9">
        <v>1006</v>
      </c>
      <c r="B1201" s="9">
        <v>4.3</v>
      </c>
      <c r="C1201" s="9">
        <v>315</v>
      </c>
      <c r="D1201" s="9">
        <v>0</v>
      </c>
      <c r="E1201" s="9">
        <v>0</v>
      </c>
      <c r="F1201" s="9">
        <v>384.81</v>
      </c>
      <c r="G1201" s="9">
        <v>0</v>
      </c>
      <c r="H1201" s="9">
        <v>0</v>
      </c>
      <c r="I1201" s="9">
        <v>4.3</v>
      </c>
      <c r="J1201" s="9">
        <v>75</v>
      </c>
      <c r="K1201" s="158">
        <v>0.82777777777777795</v>
      </c>
      <c r="L1201" s="9"/>
      <c r="M1201" s="9"/>
      <c r="N1201" s="9"/>
      <c r="O1201" s="9"/>
      <c r="P1201" s="278">
        <f t="shared" si="40"/>
        <v>60</v>
      </c>
      <c r="Q1201" s="276" t="str">
        <f t="shared" si="39"/>
        <v/>
      </c>
      <c r="R1201" s="9"/>
      <c r="S1201" s="9"/>
      <c r="U1201" s="367"/>
      <c r="AS1201" s="9"/>
      <c r="AT1201" s="9"/>
      <c r="AU1201" s="426"/>
      <c r="AW1201" s="9"/>
      <c r="AX1201" s="470"/>
      <c r="AY1201" s="467"/>
      <c r="BG1201" s="373"/>
      <c r="BH1201" s="373"/>
      <c r="BI1201" s="9"/>
      <c r="BJ1201" s="9"/>
      <c r="CJ1201"/>
      <c r="CK1201"/>
    </row>
    <row r="1202" spans="1:89">
      <c r="A1202" s="9">
        <v>1006</v>
      </c>
      <c r="B1202" s="9">
        <v>4.3</v>
      </c>
      <c r="C1202" s="9">
        <v>315</v>
      </c>
      <c r="D1202" s="9">
        <v>0</v>
      </c>
      <c r="E1202" s="9">
        <v>0</v>
      </c>
      <c r="F1202" s="9">
        <v>384.81</v>
      </c>
      <c r="G1202" s="9">
        <v>0</v>
      </c>
      <c r="H1202" s="9">
        <v>0</v>
      </c>
      <c r="I1202" s="9">
        <v>4.3</v>
      </c>
      <c r="J1202" s="9">
        <v>75</v>
      </c>
      <c r="K1202" s="158">
        <v>0.82847222222222205</v>
      </c>
      <c r="L1202" s="9"/>
      <c r="M1202" s="9"/>
      <c r="N1202" s="9"/>
      <c r="O1202" s="9"/>
      <c r="P1202" s="278">
        <f t="shared" si="40"/>
        <v>60</v>
      </c>
      <c r="Q1202" s="276" t="str">
        <f t="shared" si="39"/>
        <v/>
      </c>
      <c r="R1202" s="9"/>
      <c r="S1202" s="9"/>
      <c r="U1202" s="367"/>
      <c r="AS1202" s="9"/>
      <c r="AT1202" s="9"/>
      <c r="AU1202" s="426"/>
      <c r="AW1202" s="9"/>
      <c r="AX1202" s="470"/>
      <c r="AY1202" s="467"/>
      <c r="BG1202" s="373"/>
      <c r="BH1202" s="373"/>
      <c r="BI1202" s="9"/>
      <c r="BJ1202" s="9"/>
      <c r="CJ1202"/>
      <c r="CK1202"/>
    </row>
    <row r="1203" spans="1:89">
      <c r="A1203" s="9">
        <v>1006</v>
      </c>
      <c r="B1203" s="9">
        <v>4.3</v>
      </c>
      <c r="C1203" s="9">
        <v>315</v>
      </c>
      <c r="D1203" s="9">
        <v>0</v>
      </c>
      <c r="E1203" s="9">
        <v>0</v>
      </c>
      <c r="F1203" s="9">
        <v>384.81</v>
      </c>
      <c r="G1203" s="9">
        <v>0</v>
      </c>
      <c r="H1203" s="9">
        <v>0</v>
      </c>
      <c r="I1203" s="9">
        <v>4.3</v>
      </c>
      <c r="J1203" s="9">
        <v>75</v>
      </c>
      <c r="K1203" s="158">
        <v>0.82916666666666705</v>
      </c>
      <c r="L1203" s="9"/>
      <c r="M1203" s="9"/>
      <c r="N1203" s="9"/>
      <c r="O1203" s="9"/>
      <c r="P1203" s="278">
        <f t="shared" si="40"/>
        <v>60</v>
      </c>
      <c r="Q1203" s="276" t="str">
        <f t="shared" si="39"/>
        <v/>
      </c>
      <c r="R1203" s="9"/>
      <c r="S1203" s="9"/>
      <c r="U1203" s="367"/>
      <c r="AS1203" s="9"/>
      <c r="AT1203" s="9"/>
      <c r="AU1203" s="426"/>
      <c r="AW1203" s="9"/>
      <c r="AX1203" s="470"/>
      <c r="AY1203" s="467"/>
      <c r="BG1203" s="373"/>
      <c r="BH1203" s="373"/>
      <c r="BI1203" s="9"/>
      <c r="BJ1203" s="9"/>
      <c r="CJ1203"/>
      <c r="CK1203"/>
    </row>
    <row r="1204" spans="1:89">
      <c r="A1204" s="9">
        <v>1006</v>
      </c>
      <c r="B1204" s="9">
        <v>4.3</v>
      </c>
      <c r="C1204" s="9">
        <v>315</v>
      </c>
      <c r="D1204" s="9">
        <v>0</v>
      </c>
      <c r="E1204" s="9">
        <v>0</v>
      </c>
      <c r="F1204" s="9">
        <v>384.81</v>
      </c>
      <c r="G1204" s="9">
        <v>0</v>
      </c>
      <c r="H1204" s="9">
        <v>0</v>
      </c>
      <c r="I1204" s="9">
        <v>4.3</v>
      </c>
      <c r="J1204" s="9">
        <v>75</v>
      </c>
      <c r="K1204" s="158">
        <v>0.82986111111111105</v>
      </c>
      <c r="L1204" s="9"/>
      <c r="M1204" s="9"/>
      <c r="N1204" s="9"/>
      <c r="O1204" s="9"/>
      <c r="P1204" s="278">
        <f t="shared" si="40"/>
        <v>60</v>
      </c>
      <c r="Q1204" s="276" t="str">
        <f t="shared" si="39"/>
        <v/>
      </c>
      <c r="R1204" s="9"/>
      <c r="S1204" s="9"/>
      <c r="U1204" s="367"/>
      <c r="AS1204" s="9"/>
      <c r="AT1204" s="9"/>
      <c r="AU1204" s="426"/>
      <c r="AW1204" s="9"/>
      <c r="AX1204" s="470"/>
      <c r="AY1204" s="467"/>
      <c r="BG1204" s="373"/>
      <c r="BH1204" s="373"/>
      <c r="BI1204" s="9"/>
      <c r="BJ1204" s="9"/>
      <c r="CJ1204"/>
      <c r="CK1204"/>
    </row>
    <row r="1205" spans="1:89">
      <c r="A1205" s="9">
        <v>1006</v>
      </c>
      <c r="B1205" s="9">
        <v>4.3</v>
      </c>
      <c r="C1205" s="9">
        <v>315</v>
      </c>
      <c r="D1205" s="9">
        <v>0</v>
      </c>
      <c r="E1205" s="9">
        <v>0</v>
      </c>
      <c r="F1205" s="9">
        <v>384.81</v>
      </c>
      <c r="G1205" s="9">
        <v>0</v>
      </c>
      <c r="H1205" s="9">
        <v>0</v>
      </c>
      <c r="I1205" s="9">
        <v>4.3</v>
      </c>
      <c r="J1205" s="9">
        <v>75</v>
      </c>
      <c r="K1205" s="158">
        <v>0.83055555555555605</v>
      </c>
      <c r="L1205" s="9"/>
      <c r="M1205" s="9"/>
      <c r="N1205" s="9"/>
      <c r="O1205" s="9"/>
      <c r="P1205" s="278">
        <f t="shared" si="40"/>
        <v>60</v>
      </c>
      <c r="Q1205" s="276" t="str">
        <f t="shared" si="39"/>
        <v/>
      </c>
      <c r="R1205" s="9"/>
      <c r="S1205" s="9"/>
      <c r="U1205" s="367"/>
      <c r="AS1205" s="9"/>
      <c r="AT1205" s="9"/>
      <c r="AU1205" s="426"/>
      <c r="AW1205" s="9"/>
      <c r="AX1205" s="470"/>
      <c r="AY1205" s="467"/>
      <c r="BG1205" s="373"/>
      <c r="BH1205" s="373"/>
      <c r="BI1205" s="9"/>
      <c r="BJ1205" s="9"/>
      <c r="CJ1205"/>
      <c r="CK1205"/>
    </row>
    <row r="1206" spans="1:89">
      <c r="A1206" s="9">
        <v>1006</v>
      </c>
      <c r="B1206" s="9">
        <v>4.2</v>
      </c>
      <c r="C1206" s="9">
        <v>315</v>
      </c>
      <c r="D1206" s="9">
        <v>0</v>
      </c>
      <c r="E1206" s="9">
        <v>0</v>
      </c>
      <c r="F1206" s="9">
        <v>384.81</v>
      </c>
      <c r="G1206" s="9">
        <v>0</v>
      </c>
      <c r="H1206" s="9">
        <v>0</v>
      </c>
      <c r="I1206" s="9">
        <v>4.2</v>
      </c>
      <c r="J1206" s="9">
        <v>75</v>
      </c>
      <c r="K1206" s="158">
        <v>0.83125000000000004</v>
      </c>
      <c r="L1206" s="9"/>
      <c r="M1206" s="9"/>
      <c r="N1206" s="9"/>
      <c r="O1206" s="9"/>
      <c r="P1206" s="278">
        <f t="shared" si="40"/>
        <v>60</v>
      </c>
      <c r="Q1206" s="276" t="str">
        <f t="shared" si="39"/>
        <v/>
      </c>
      <c r="R1206" s="9"/>
      <c r="S1206" s="9"/>
      <c r="U1206" s="367"/>
      <c r="AS1206" s="9"/>
      <c r="AT1206" s="9"/>
      <c r="AU1206" s="426"/>
      <c r="AW1206" s="9"/>
      <c r="AX1206" s="470"/>
      <c r="AY1206" s="467"/>
      <c r="BG1206" s="373"/>
      <c r="BH1206" s="373"/>
      <c r="BI1206" s="9"/>
      <c r="BJ1206" s="9"/>
      <c r="CJ1206"/>
      <c r="CK1206"/>
    </row>
    <row r="1207" spans="1:89">
      <c r="A1207" s="9">
        <v>1006</v>
      </c>
      <c r="B1207" s="9">
        <v>4.2</v>
      </c>
      <c r="C1207" s="9">
        <v>315</v>
      </c>
      <c r="D1207" s="9">
        <v>0</v>
      </c>
      <c r="E1207" s="9">
        <v>0</v>
      </c>
      <c r="F1207" s="9">
        <v>384.81</v>
      </c>
      <c r="G1207" s="9">
        <v>0</v>
      </c>
      <c r="H1207" s="9">
        <v>0</v>
      </c>
      <c r="I1207" s="9">
        <v>4.2</v>
      </c>
      <c r="J1207" s="9">
        <v>75</v>
      </c>
      <c r="K1207" s="158">
        <v>0.83194444444444404</v>
      </c>
      <c r="L1207" s="9"/>
      <c r="M1207" s="9"/>
      <c r="N1207" s="9"/>
      <c r="O1207" s="9"/>
      <c r="P1207" s="278">
        <f t="shared" si="40"/>
        <v>60</v>
      </c>
      <c r="Q1207" s="276" t="str">
        <f t="shared" si="39"/>
        <v/>
      </c>
      <c r="R1207" s="9"/>
      <c r="S1207" s="9"/>
      <c r="U1207" s="367"/>
      <c r="AS1207" s="9"/>
      <c r="AT1207" s="9"/>
      <c r="AU1207" s="426"/>
      <c r="AW1207" s="9"/>
      <c r="AX1207" s="470"/>
      <c r="AY1207" s="467"/>
      <c r="BG1207" s="373"/>
      <c r="BH1207" s="373"/>
      <c r="BI1207" s="9"/>
      <c r="BJ1207" s="9"/>
      <c r="CJ1207"/>
      <c r="CK1207"/>
    </row>
    <row r="1208" spans="1:89">
      <c r="A1208" s="9">
        <v>1006</v>
      </c>
      <c r="B1208" s="9">
        <v>4.0999999999999996</v>
      </c>
      <c r="C1208" s="9">
        <v>315</v>
      </c>
      <c r="D1208" s="9">
        <v>0</v>
      </c>
      <c r="E1208" s="9">
        <v>0</v>
      </c>
      <c r="F1208" s="9">
        <v>384.81</v>
      </c>
      <c r="G1208" s="9">
        <v>0</v>
      </c>
      <c r="H1208" s="9">
        <v>0</v>
      </c>
      <c r="I1208" s="9">
        <v>4.0999999999999996</v>
      </c>
      <c r="J1208" s="9">
        <v>75</v>
      </c>
      <c r="K1208" s="158">
        <v>0.83263888888888904</v>
      </c>
      <c r="L1208" s="9"/>
      <c r="M1208" s="9"/>
      <c r="N1208" s="9"/>
      <c r="O1208" s="9"/>
      <c r="P1208" s="278">
        <f t="shared" si="40"/>
        <v>60</v>
      </c>
      <c r="Q1208" s="276" t="str">
        <f t="shared" si="39"/>
        <v/>
      </c>
      <c r="R1208" s="9"/>
      <c r="S1208" s="9"/>
      <c r="U1208" s="367"/>
      <c r="AS1208" s="9"/>
      <c r="AT1208" s="9"/>
      <c r="AU1208" s="426"/>
      <c r="AW1208" s="9"/>
      <c r="AX1208" s="470"/>
      <c r="AY1208" s="467"/>
      <c r="BG1208" s="373"/>
      <c r="BH1208" s="373"/>
      <c r="BI1208" s="9"/>
      <c r="BJ1208" s="9"/>
      <c r="CJ1208"/>
      <c r="CK1208"/>
    </row>
    <row r="1209" spans="1:89">
      <c r="A1209" s="9">
        <v>1006</v>
      </c>
      <c r="B1209" s="9">
        <v>4.0999999999999996</v>
      </c>
      <c r="C1209" s="9">
        <v>315</v>
      </c>
      <c r="D1209" s="9">
        <v>0</v>
      </c>
      <c r="E1209" s="9">
        <v>0</v>
      </c>
      <c r="F1209" s="9">
        <v>384.81</v>
      </c>
      <c r="G1209" s="9">
        <v>0</v>
      </c>
      <c r="H1209" s="9">
        <v>0</v>
      </c>
      <c r="I1209" s="9">
        <v>4.0999999999999996</v>
      </c>
      <c r="J1209" s="9">
        <v>75</v>
      </c>
      <c r="K1209" s="158">
        <v>0.83333333333333304</v>
      </c>
      <c r="L1209" s="9"/>
      <c r="M1209" s="9"/>
      <c r="N1209" s="9"/>
      <c r="O1209" s="9"/>
      <c r="P1209" s="278">
        <f t="shared" si="40"/>
        <v>60</v>
      </c>
      <c r="Q1209" s="276" t="str">
        <f t="shared" si="39"/>
        <v/>
      </c>
      <c r="R1209" s="9"/>
      <c r="S1209" s="9"/>
      <c r="U1209" s="367"/>
      <c r="AS1209" s="9"/>
      <c r="AT1209" s="9"/>
      <c r="AU1209" s="426"/>
      <c r="AW1209" s="9"/>
      <c r="AX1209" s="470"/>
      <c r="AY1209" s="467"/>
      <c r="BG1209" s="373"/>
      <c r="BH1209" s="373"/>
      <c r="BI1209" s="9"/>
      <c r="BJ1209" s="9"/>
      <c r="CJ1209"/>
      <c r="CK1209"/>
    </row>
    <row r="1210" spans="1:89">
      <c r="A1210" s="9">
        <v>1006</v>
      </c>
      <c r="B1210" s="9">
        <v>4.0999999999999996</v>
      </c>
      <c r="C1210" s="9">
        <v>315</v>
      </c>
      <c r="D1210" s="9">
        <v>0</v>
      </c>
      <c r="E1210" s="9">
        <v>0</v>
      </c>
      <c r="F1210" s="9">
        <v>384.81</v>
      </c>
      <c r="G1210" s="9">
        <v>0</v>
      </c>
      <c r="H1210" s="9">
        <v>0</v>
      </c>
      <c r="I1210" s="9">
        <v>4.0999999999999996</v>
      </c>
      <c r="J1210" s="9">
        <v>75</v>
      </c>
      <c r="K1210" s="158">
        <v>0.83402777777777803</v>
      </c>
      <c r="L1210" s="9"/>
      <c r="M1210" s="9"/>
      <c r="N1210" s="9"/>
      <c r="O1210" s="9"/>
      <c r="P1210" s="278">
        <f t="shared" si="40"/>
        <v>60</v>
      </c>
      <c r="Q1210" s="276" t="str">
        <f t="shared" si="39"/>
        <v/>
      </c>
      <c r="R1210" s="9"/>
      <c r="S1210" s="9"/>
      <c r="U1210" s="367"/>
      <c r="AS1210" s="9"/>
      <c r="AT1210" s="9"/>
      <c r="AU1210" s="426"/>
      <c r="AW1210" s="9"/>
      <c r="AX1210" s="470"/>
      <c r="AY1210" s="467"/>
      <c r="BG1210" s="373"/>
      <c r="BH1210" s="373"/>
      <c r="BI1210" s="9"/>
      <c r="BJ1210" s="9"/>
      <c r="CJ1210"/>
      <c r="CK1210"/>
    </row>
    <row r="1211" spans="1:89">
      <c r="A1211" s="9">
        <v>1006</v>
      </c>
      <c r="B1211" s="9">
        <v>4</v>
      </c>
      <c r="C1211" s="9">
        <v>315</v>
      </c>
      <c r="D1211" s="9">
        <v>0</v>
      </c>
      <c r="E1211" s="9">
        <v>0</v>
      </c>
      <c r="F1211" s="9">
        <v>384.81</v>
      </c>
      <c r="G1211" s="9">
        <v>0</v>
      </c>
      <c r="H1211" s="9">
        <v>0</v>
      </c>
      <c r="I1211" s="9">
        <v>4</v>
      </c>
      <c r="J1211" s="9">
        <v>75</v>
      </c>
      <c r="K1211" s="158">
        <v>0.83472222222222203</v>
      </c>
      <c r="L1211" s="9"/>
      <c r="M1211" s="9"/>
      <c r="N1211" s="9"/>
      <c r="O1211" s="9"/>
      <c r="P1211" s="278">
        <f t="shared" si="40"/>
        <v>60</v>
      </c>
      <c r="Q1211" s="276" t="str">
        <f t="shared" si="39"/>
        <v/>
      </c>
      <c r="R1211" s="9"/>
      <c r="S1211" s="9"/>
      <c r="U1211" s="367"/>
      <c r="AS1211" s="9"/>
      <c r="AT1211" s="9"/>
      <c r="AU1211" s="426"/>
      <c r="AW1211" s="9"/>
      <c r="AX1211" s="470"/>
      <c r="AY1211" s="467"/>
      <c r="BG1211" s="373"/>
      <c r="BH1211" s="373"/>
      <c r="BI1211" s="9"/>
      <c r="BJ1211" s="9"/>
      <c r="CJ1211"/>
      <c r="CK1211"/>
    </row>
    <row r="1212" spans="1:89">
      <c r="A1212" s="9">
        <v>1006</v>
      </c>
      <c r="B1212" s="9">
        <v>3.9</v>
      </c>
      <c r="C1212" s="9">
        <v>315</v>
      </c>
      <c r="D1212" s="9">
        <v>0</v>
      </c>
      <c r="E1212" s="9">
        <v>0</v>
      </c>
      <c r="F1212" s="9">
        <v>384.81</v>
      </c>
      <c r="G1212" s="9">
        <v>0</v>
      </c>
      <c r="H1212" s="9">
        <v>0</v>
      </c>
      <c r="I1212" s="9">
        <v>3.9</v>
      </c>
      <c r="J1212" s="9">
        <v>75</v>
      </c>
      <c r="K1212" s="158">
        <v>0.83541666666666703</v>
      </c>
      <c r="L1212" s="9"/>
      <c r="M1212" s="9"/>
      <c r="N1212" s="9"/>
      <c r="O1212" s="9"/>
      <c r="P1212" s="278">
        <f t="shared" si="40"/>
        <v>60</v>
      </c>
      <c r="Q1212" s="276" t="str">
        <f t="shared" si="39"/>
        <v/>
      </c>
      <c r="R1212" s="9"/>
      <c r="S1212" s="9"/>
      <c r="U1212" s="367"/>
      <c r="AS1212" s="9"/>
      <c r="AT1212" s="9"/>
      <c r="AU1212" s="426"/>
      <c r="AW1212" s="9"/>
      <c r="AX1212" s="470"/>
      <c r="AY1212" s="467"/>
      <c r="BG1212" s="373"/>
      <c r="BH1212" s="373"/>
      <c r="BI1212" s="9"/>
      <c r="BJ1212" s="9"/>
      <c r="CJ1212"/>
      <c r="CK1212"/>
    </row>
    <row r="1213" spans="1:89">
      <c r="A1213" s="9">
        <v>1006</v>
      </c>
      <c r="B1213" s="9">
        <v>3.9</v>
      </c>
      <c r="C1213" s="9">
        <v>315</v>
      </c>
      <c r="D1213" s="9">
        <v>0</v>
      </c>
      <c r="E1213" s="9">
        <v>0</v>
      </c>
      <c r="F1213" s="9">
        <v>384.81</v>
      </c>
      <c r="G1213" s="9">
        <v>0</v>
      </c>
      <c r="H1213" s="9">
        <v>0</v>
      </c>
      <c r="I1213" s="9">
        <v>3.9</v>
      </c>
      <c r="J1213" s="9">
        <v>75</v>
      </c>
      <c r="K1213" s="158">
        <v>0.83611111111111103</v>
      </c>
      <c r="L1213" s="9"/>
      <c r="M1213" s="9"/>
      <c r="N1213" s="9"/>
      <c r="O1213" s="9"/>
      <c r="P1213" s="278">
        <f t="shared" si="40"/>
        <v>60</v>
      </c>
      <c r="Q1213" s="276" t="str">
        <f t="shared" si="39"/>
        <v/>
      </c>
      <c r="R1213" s="9"/>
      <c r="S1213" s="9"/>
      <c r="U1213" s="367"/>
      <c r="AS1213" s="9"/>
      <c r="AT1213" s="9"/>
      <c r="AU1213" s="426"/>
      <c r="AW1213" s="9"/>
      <c r="AX1213" s="470"/>
      <c r="AY1213" s="467"/>
      <c r="BG1213" s="373"/>
      <c r="BH1213" s="373"/>
      <c r="BI1213" s="9"/>
      <c r="BJ1213" s="9"/>
      <c r="CJ1213"/>
      <c r="CK1213"/>
    </row>
    <row r="1214" spans="1:89">
      <c r="A1214" s="9">
        <v>1006</v>
      </c>
      <c r="B1214" s="9">
        <v>3.8</v>
      </c>
      <c r="C1214" s="9">
        <v>315</v>
      </c>
      <c r="D1214" s="9">
        <v>0</v>
      </c>
      <c r="E1214" s="9">
        <v>0</v>
      </c>
      <c r="F1214" s="9">
        <v>384.81</v>
      </c>
      <c r="G1214" s="9">
        <v>0</v>
      </c>
      <c r="H1214" s="9">
        <v>0</v>
      </c>
      <c r="I1214" s="9">
        <v>3.8</v>
      </c>
      <c r="J1214" s="9">
        <v>75</v>
      </c>
      <c r="K1214" s="158">
        <v>0.83680555555555602</v>
      </c>
      <c r="L1214" s="9"/>
      <c r="M1214" s="9"/>
      <c r="N1214" s="9"/>
      <c r="O1214" s="9"/>
      <c r="P1214" s="278">
        <f t="shared" si="40"/>
        <v>60</v>
      </c>
      <c r="Q1214" s="276" t="str">
        <f t="shared" si="39"/>
        <v/>
      </c>
      <c r="R1214" s="9"/>
      <c r="S1214" s="9"/>
      <c r="U1214" s="367"/>
      <c r="AS1214" s="9"/>
      <c r="AT1214" s="9"/>
      <c r="AU1214" s="426"/>
      <c r="AW1214" s="9"/>
      <c r="AX1214" s="470"/>
      <c r="AY1214" s="467"/>
      <c r="BG1214" s="373"/>
      <c r="BH1214" s="373"/>
      <c r="BI1214" s="9"/>
      <c r="BJ1214" s="9"/>
      <c r="CJ1214"/>
      <c r="CK1214"/>
    </row>
    <row r="1215" spans="1:89">
      <c r="A1215" s="9">
        <v>1006</v>
      </c>
      <c r="B1215" s="9">
        <v>3.8</v>
      </c>
      <c r="C1215" s="9">
        <v>315</v>
      </c>
      <c r="D1215" s="9">
        <v>0</v>
      </c>
      <c r="E1215" s="9">
        <v>0</v>
      </c>
      <c r="F1215" s="9">
        <v>384.81</v>
      </c>
      <c r="G1215" s="9">
        <v>0</v>
      </c>
      <c r="H1215" s="9">
        <v>0</v>
      </c>
      <c r="I1215" s="9">
        <v>3.8</v>
      </c>
      <c r="J1215" s="9">
        <v>75</v>
      </c>
      <c r="K1215" s="158">
        <v>0.83750000000000002</v>
      </c>
      <c r="L1215" s="9"/>
      <c r="M1215" s="9"/>
      <c r="N1215" s="9"/>
      <c r="O1215" s="9"/>
      <c r="P1215" s="278">
        <f t="shared" si="40"/>
        <v>60</v>
      </c>
      <c r="Q1215" s="276" t="str">
        <f t="shared" si="39"/>
        <v/>
      </c>
      <c r="R1215" s="9"/>
      <c r="S1215" s="9"/>
      <c r="U1215" s="367"/>
      <c r="AS1215" s="9"/>
      <c r="AT1215" s="9"/>
      <c r="AU1215" s="426"/>
      <c r="AW1215" s="9"/>
      <c r="AX1215" s="470"/>
      <c r="AY1215" s="467"/>
      <c r="BG1215" s="373"/>
      <c r="BH1215" s="373"/>
      <c r="BI1215" s="9"/>
      <c r="BJ1215" s="9"/>
      <c r="CJ1215"/>
      <c r="CK1215"/>
    </row>
    <row r="1216" spans="1:89">
      <c r="A1216" s="9">
        <v>1006</v>
      </c>
      <c r="B1216" s="9">
        <v>3.9</v>
      </c>
      <c r="C1216" s="9">
        <v>315</v>
      </c>
      <c r="D1216" s="9">
        <v>0</v>
      </c>
      <c r="E1216" s="9">
        <v>0</v>
      </c>
      <c r="F1216" s="9">
        <v>384.81</v>
      </c>
      <c r="G1216" s="9">
        <v>0</v>
      </c>
      <c r="H1216" s="9">
        <v>0</v>
      </c>
      <c r="I1216" s="9">
        <v>3.9</v>
      </c>
      <c r="J1216" s="9">
        <v>75</v>
      </c>
      <c r="K1216" s="158">
        <v>0.83819444444444402</v>
      </c>
      <c r="L1216" s="9"/>
      <c r="M1216" s="9"/>
      <c r="N1216" s="9"/>
      <c r="O1216" s="9"/>
      <c r="P1216" s="278">
        <f t="shared" si="40"/>
        <v>60</v>
      </c>
      <c r="Q1216" s="276" t="str">
        <f t="shared" si="39"/>
        <v/>
      </c>
      <c r="R1216" s="9"/>
      <c r="S1216" s="9"/>
      <c r="U1216" s="367"/>
      <c r="AS1216" s="9"/>
      <c r="AT1216" s="9"/>
      <c r="AU1216" s="426"/>
      <c r="AW1216" s="9"/>
      <c r="AX1216" s="470"/>
      <c r="AY1216" s="467"/>
      <c r="BG1216" s="373"/>
      <c r="BH1216" s="373"/>
      <c r="BI1216" s="9"/>
      <c r="BJ1216" s="9"/>
      <c r="CJ1216"/>
      <c r="CK1216"/>
    </row>
    <row r="1217" spans="1:89">
      <c r="A1217" s="9">
        <v>1006</v>
      </c>
      <c r="B1217" s="9">
        <v>3.9</v>
      </c>
      <c r="C1217" s="9">
        <v>315</v>
      </c>
      <c r="D1217" s="9">
        <v>0</v>
      </c>
      <c r="E1217" s="9">
        <v>0</v>
      </c>
      <c r="F1217" s="9">
        <v>384.81</v>
      </c>
      <c r="G1217" s="9">
        <v>0</v>
      </c>
      <c r="H1217" s="9">
        <v>0</v>
      </c>
      <c r="I1217" s="9">
        <v>3.9</v>
      </c>
      <c r="J1217" s="9">
        <v>75</v>
      </c>
      <c r="K1217" s="158">
        <v>0.83888888888888902</v>
      </c>
      <c r="L1217" s="9"/>
      <c r="M1217" s="9"/>
      <c r="N1217" s="9"/>
      <c r="O1217" s="9"/>
      <c r="P1217" s="278">
        <f t="shared" si="40"/>
        <v>60</v>
      </c>
      <c r="Q1217" s="276" t="str">
        <f t="shared" si="39"/>
        <v/>
      </c>
      <c r="R1217" s="9"/>
      <c r="S1217" s="9"/>
      <c r="U1217" s="367"/>
      <c r="AS1217" s="9"/>
      <c r="AT1217" s="9"/>
      <c r="AU1217" s="426"/>
      <c r="AW1217" s="9"/>
      <c r="AX1217" s="470"/>
      <c r="AY1217" s="467"/>
      <c r="BG1217" s="373"/>
      <c r="BH1217" s="373"/>
      <c r="BI1217" s="9"/>
      <c r="BJ1217" s="9"/>
      <c r="CJ1217"/>
      <c r="CK1217"/>
    </row>
    <row r="1218" spans="1:89">
      <c r="A1218" s="9">
        <v>1006</v>
      </c>
      <c r="B1218" s="9">
        <v>3.8</v>
      </c>
      <c r="C1218" s="9">
        <v>315</v>
      </c>
      <c r="D1218" s="9">
        <v>0</v>
      </c>
      <c r="E1218" s="9">
        <v>0</v>
      </c>
      <c r="F1218" s="9">
        <v>384.81</v>
      </c>
      <c r="G1218" s="9">
        <v>0</v>
      </c>
      <c r="H1218" s="9">
        <v>0</v>
      </c>
      <c r="I1218" s="9">
        <v>3.8</v>
      </c>
      <c r="J1218" s="9">
        <v>75</v>
      </c>
      <c r="K1218" s="158">
        <v>0.83958333333333302</v>
      </c>
      <c r="L1218" s="9"/>
      <c r="M1218" s="9"/>
      <c r="N1218" s="9"/>
      <c r="O1218" s="9"/>
      <c r="P1218" s="278">
        <f t="shared" si="40"/>
        <v>60</v>
      </c>
      <c r="Q1218" s="276" t="str">
        <f t="shared" si="39"/>
        <v/>
      </c>
      <c r="R1218" s="9"/>
      <c r="S1218" s="9"/>
      <c r="U1218" s="367"/>
      <c r="AS1218" s="9"/>
      <c r="AT1218" s="9"/>
      <c r="AU1218" s="426"/>
      <c r="AW1218" s="9"/>
      <c r="AX1218" s="470"/>
      <c r="AY1218" s="467"/>
      <c r="BG1218" s="373"/>
      <c r="BH1218" s="373"/>
      <c r="BI1218" s="9"/>
      <c r="BJ1218" s="9"/>
      <c r="CJ1218"/>
      <c r="CK1218"/>
    </row>
    <row r="1219" spans="1:89">
      <c r="A1219" s="9">
        <v>1006</v>
      </c>
      <c r="B1219" s="9">
        <v>3.8</v>
      </c>
      <c r="C1219" s="9">
        <v>315</v>
      </c>
      <c r="D1219" s="9">
        <v>0</v>
      </c>
      <c r="E1219" s="9">
        <v>0</v>
      </c>
      <c r="F1219" s="9">
        <v>384.81</v>
      </c>
      <c r="G1219" s="9">
        <v>0</v>
      </c>
      <c r="H1219" s="9">
        <v>0</v>
      </c>
      <c r="I1219" s="9">
        <v>3.8</v>
      </c>
      <c r="J1219" s="9">
        <v>75</v>
      </c>
      <c r="K1219" s="158">
        <v>0.84027777777777801</v>
      </c>
      <c r="L1219" s="9"/>
      <c r="M1219" s="9"/>
      <c r="N1219" s="9"/>
      <c r="O1219" s="9"/>
      <c r="P1219" s="278">
        <f t="shared" si="40"/>
        <v>60</v>
      </c>
      <c r="Q1219" s="276" t="str">
        <f t="shared" si="39"/>
        <v/>
      </c>
      <c r="R1219" s="9"/>
      <c r="S1219" s="9"/>
      <c r="U1219" s="367"/>
      <c r="AS1219" s="9"/>
      <c r="AT1219" s="9"/>
      <c r="AU1219" s="426"/>
      <c r="AW1219" s="9"/>
      <c r="AX1219" s="470"/>
      <c r="AY1219" s="467"/>
      <c r="BG1219" s="373"/>
      <c r="BH1219" s="373"/>
      <c r="BI1219" s="9"/>
      <c r="BJ1219" s="9"/>
      <c r="CJ1219"/>
      <c r="CK1219"/>
    </row>
    <row r="1220" spans="1:89">
      <c r="A1220" s="9">
        <v>1006</v>
      </c>
      <c r="B1220" s="9">
        <v>3.7</v>
      </c>
      <c r="C1220" s="9">
        <v>315</v>
      </c>
      <c r="D1220" s="9">
        <v>0</v>
      </c>
      <c r="E1220" s="9">
        <v>0</v>
      </c>
      <c r="F1220" s="9">
        <v>384.81</v>
      </c>
      <c r="G1220" s="9">
        <v>0</v>
      </c>
      <c r="H1220" s="9">
        <v>0</v>
      </c>
      <c r="I1220" s="9">
        <v>3.7</v>
      </c>
      <c r="J1220" s="9">
        <v>75</v>
      </c>
      <c r="K1220" s="158">
        <v>0.84097222222222201</v>
      </c>
      <c r="L1220" s="9"/>
      <c r="M1220" s="9"/>
      <c r="N1220" s="9"/>
      <c r="O1220" s="9"/>
      <c r="P1220" s="278">
        <f t="shared" si="40"/>
        <v>60</v>
      </c>
      <c r="Q1220" s="276" t="str">
        <f t="shared" si="39"/>
        <v/>
      </c>
      <c r="R1220" s="9"/>
      <c r="S1220" s="9"/>
      <c r="U1220" s="367"/>
      <c r="AS1220" s="9"/>
      <c r="AT1220" s="9"/>
      <c r="AU1220" s="426"/>
      <c r="AW1220" s="9"/>
      <c r="AX1220" s="470"/>
      <c r="AY1220" s="467"/>
      <c r="BG1220" s="373"/>
      <c r="BH1220" s="373"/>
      <c r="BI1220" s="9"/>
      <c r="BJ1220" s="9"/>
      <c r="CJ1220"/>
      <c r="CK1220"/>
    </row>
    <row r="1221" spans="1:89">
      <c r="A1221" s="9">
        <v>1006</v>
      </c>
      <c r="B1221" s="9">
        <v>3.7</v>
      </c>
      <c r="C1221" s="9">
        <v>315</v>
      </c>
      <c r="D1221" s="9">
        <v>0</v>
      </c>
      <c r="E1221" s="9">
        <v>0</v>
      </c>
      <c r="F1221" s="9">
        <v>384.81</v>
      </c>
      <c r="G1221" s="9">
        <v>0</v>
      </c>
      <c r="H1221" s="9">
        <v>0</v>
      </c>
      <c r="I1221" s="9">
        <v>3.7</v>
      </c>
      <c r="J1221" s="9">
        <v>75</v>
      </c>
      <c r="K1221" s="158">
        <v>0.84166666666666701</v>
      </c>
      <c r="L1221" s="9"/>
      <c r="M1221" s="9"/>
      <c r="N1221" s="9"/>
      <c r="O1221" s="9"/>
      <c r="P1221" s="278">
        <f t="shared" si="40"/>
        <v>60</v>
      </c>
      <c r="Q1221" s="276" t="str">
        <f t="shared" si="39"/>
        <v/>
      </c>
      <c r="R1221" s="9"/>
      <c r="S1221" s="9"/>
      <c r="U1221" s="367"/>
      <c r="AS1221" s="9"/>
      <c r="AT1221" s="9"/>
      <c r="AU1221" s="426"/>
      <c r="AW1221" s="9"/>
      <c r="AX1221" s="470"/>
      <c r="AY1221" s="467"/>
      <c r="BG1221" s="373"/>
      <c r="BH1221" s="373"/>
      <c r="BI1221" s="9"/>
      <c r="BJ1221" s="9"/>
      <c r="CJ1221"/>
      <c r="CK1221"/>
    </row>
    <row r="1222" spans="1:89">
      <c r="A1222" s="9">
        <v>1006</v>
      </c>
      <c r="B1222" s="9">
        <v>3.7</v>
      </c>
      <c r="C1222" s="9">
        <v>315</v>
      </c>
      <c r="D1222" s="9">
        <v>0</v>
      </c>
      <c r="E1222" s="9">
        <v>0</v>
      </c>
      <c r="F1222" s="9">
        <v>384.81</v>
      </c>
      <c r="G1222" s="9">
        <v>0</v>
      </c>
      <c r="H1222" s="9">
        <v>0</v>
      </c>
      <c r="I1222" s="9">
        <v>3.7</v>
      </c>
      <c r="J1222" s="9">
        <v>75</v>
      </c>
      <c r="K1222" s="158">
        <v>0.84236111111111101</v>
      </c>
      <c r="L1222" s="9"/>
      <c r="M1222" s="9"/>
      <c r="N1222" s="9"/>
      <c r="O1222" s="9"/>
      <c r="P1222" s="278">
        <f t="shared" si="40"/>
        <v>60</v>
      </c>
      <c r="Q1222" s="276" t="str">
        <f t="shared" si="39"/>
        <v/>
      </c>
      <c r="R1222" s="9"/>
      <c r="S1222" s="9"/>
      <c r="U1222" s="367"/>
      <c r="AS1222" s="9"/>
      <c r="AT1222" s="9"/>
      <c r="AU1222" s="426"/>
      <c r="AW1222" s="9"/>
      <c r="AX1222" s="470"/>
      <c r="AY1222" s="467"/>
      <c r="BG1222" s="373"/>
      <c r="BH1222" s="373"/>
      <c r="BI1222" s="9"/>
      <c r="BJ1222" s="9"/>
      <c r="CJ1222"/>
      <c r="CK1222"/>
    </row>
    <row r="1223" spans="1:89">
      <c r="A1223" s="9">
        <v>1006</v>
      </c>
      <c r="B1223" s="9">
        <v>3.7</v>
      </c>
      <c r="C1223" s="9">
        <v>315</v>
      </c>
      <c r="D1223" s="9">
        <v>0</v>
      </c>
      <c r="E1223" s="9">
        <v>0</v>
      </c>
      <c r="F1223" s="9">
        <v>384.81</v>
      </c>
      <c r="G1223" s="9">
        <v>0</v>
      </c>
      <c r="H1223" s="9">
        <v>0</v>
      </c>
      <c r="I1223" s="9">
        <v>3.7</v>
      </c>
      <c r="J1223" s="9">
        <v>75</v>
      </c>
      <c r="K1223" s="158">
        <v>0.843055555555556</v>
      </c>
      <c r="L1223" s="9"/>
      <c r="M1223" s="9"/>
      <c r="N1223" s="9"/>
      <c r="O1223" s="9"/>
      <c r="P1223" s="278">
        <f t="shared" si="40"/>
        <v>60</v>
      </c>
      <c r="Q1223" s="276" t="str">
        <f t="shared" si="39"/>
        <v/>
      </c>
      <c r="R1223" s="9"/>
      <c r="S1223" s="9"/>
      <c r="U1223" s="367"/>
      <c r="AS1223" s="9"/>
      <c r="AT1223" s="9"/>
      <c r="AU1223" s="426"/>
      <c r="AW1223" s="9"/>
      <c r="AX1223" s="470"/>
      <c r="AY1223" s="467"/>
      <c r="BG1223" s="373"/>
      <c r="BH1223" s="373"/>
      <c r="BI1223" s="9"/>
      <c r="BJ1223" s="9"/>
      <c r="CJ1223"/>
      <c r="CK1223"/>
    </row>
    <row r="1224" spans="1:89">
      <c r="A1224" s="9">
        <v>1006</v>
      </c>
      <c r="B1224" s="9">
        <v>3.7</v>
      </c>
      <c r="C1224" s="9">
        <v>315</v>
      </c>
      <c r="D1224" s="9">
        <v>0</v>
      </c>
      <c r="E1224" s="9">
        <v>0</v>
      </c>
      <c r="F1224" s="9">
        <v>384.81</v>
      </c>
      <c r="G1224" s="9">
        <v>0</v>
      </c>
      <c r="H1224" s="9">
        <v>0</v>
      </c>
      <c r="I1224" s="9">
        <v>3.7</v>
      </c>
      <c r="J1224" s="9">
        <v>75</v>
      </c>
      <c r="K1224" s="158">
        <v>0.84375</v>
      </c>
      <c r="L1224" s="9"/>
      <c r="M1224" s="9"/>
      <c r="N1224" s="9"/>
      <c r="O1224" s="9"/>
      <c r="P1224" s="278">
        <f t="shared" si="40"/>
        <v>60</v>
      </c>
      <c r="Q1224" s="276" t="str">
        <f t="shared" si="39"/>
        <v/>
      </c>
      <c r="R1224" s="9"/>
      <c r="S1224" s="9"/>
      <c r="U1224" s="367"/>
      <c r="AS1224" s="9"/>
      <c r="AT1224" s="9"/>
      <c r="AU1224" s="426"/>
      <c r="AW1224" s="9"/>
      <c r="AX1224" s="470"/>
      <c r="AY1224" s="467"/>
      <c r="BG1224" s="373"/>
      <c r="BH1224" s="373"/>
      <c r="BI1224" s="9"/>
      <c r="BJ1224" s="9"/>
      <c r="CJ1224"/>
      <c r="CK1224"/>
    </row>
    <row r="1225" spans="1:89">
      <c r="A1225" s="9">
        <v>1006</v>
      </c>
      <c r="B1225" s="9">
        <v>3.7</v>
      </c>
      <c r="C1225" s="9">
        <v>315</v>
      </c>
      <c r="D1225" s="9">
        <v>0</v>
      </c>
      <c r="E1225" s="9">
        <v>0</v>
      </c>
      <c r="F1225" s="9">
        <v>384.81</v>
      </c>
      <c r="G1225" s="9">
        <v>0</v>
      </c>
      <c r="H1225" s="9">
        <v>0</v>
      </c>
      <c r="I1225" s="9">
        <v>3.7</v>
      </c>
      <c r="J1225" s="9">
        <v>75</v>
      </c>
      <c r="K1225" s="158">
        <v>0.844444444444444</v>
      </c>
      <c r="L1225" s="9"/>
      <c r="M1225" s="9"/>
      <c r="N1225" s="9"/>
      <c r="O1225" s="9"/>
      <c r="P1225" s="278">
        <f t="shared" si="40"/>
        <v>60</v>
      </c>
      <c r="Q1225" s="276" t="str">
        <f t="shared" si="39"/>
        <v/>
      </c>
      <c r="R1225" s="9"/>
      <c r="S1225" s="9"/>
      <c r="U1225" s="367"/>
      <c r="AS1225" s="9"/>
      <c r="AT1225" s="9"/>
      <c r="AU1225" s="426"/>
      <c r="AW1225" s="9"/>
      <c r="AX1225" s="470"/>
      <c r="AY1225" s="467"/>
      <c r="BG1225" s="373"/>
      <c r="BH1225" s="373"/>
      <c r="BI1225" s="9"/>
      <c r="BJ1225" s="9"/>
      <c r="CJ1225"/>
      <c r="CK1225"/>
    </row>
    <row r="1226" spans="1:89">
      <c r="A1226" s="9">
        <v>1006</v>
      </c>
      <c r="B1226" s="9">
        <v>3.7</v>
      </c>
      <c r="C1226" s="9">
        <v>315</v>
      </c>
      <c r="D1226" s="9">
        <v>0</v>
      </c>
      <c r="E1226" s="9">
        <v>0</v>
      </c>
      <c r="F1226" s="9">
        <v>384.81</v>
      </c>
      <c r="G1226" s="9">
        <v>0</v>
      </c>
      <c r="H1226" s="9">
        <v>0</v>
      </c>
      <c r="I1226" s="9">
        <v>3.7</v>
      </c>
      <c r="J1226" s="9">
        <v>75</v>
      </c>
      <c r="K1226" s="158">
        <v>0.84513888888888899</v>
      </c>
      <c r="L1226" s="9"/>
      <c r="M1226" s="9"/>
      <c r="N1226" s="9"/>
      <c r="O1226" s="9"/>
      <c r="P1226" s="278">
        <f t="shared" si="40"/>
        <v>60</v>
      </c>
      <c r="Q1226" s="276" t="str">
        <f t="shared" si="39"/>
        <v/>
      </c>
      <c r="R1226" s="9"/>
      <c r="S1226" s="9"/>
      <c r="U1226" s="367"/>
      <c r="AS1226" s="9"/>
      <c r="AT1226" s="9"/>
      <c r="AU1226" s="426"/>
      <c r="AW1226" s="9"/>
      <c r="AX1226" s="470"/>
      <c r="AY1226" s="467"/>
      <c r="BG1226" s="373"/>
      <c r="BH1226" s="373"/>
      <c r="BI1226" s="9"/>
      <c r="BJ1226" s="9"/>
      <c r="CJ1226"/>
      <c r="CK1226"/>
    </row>
    <row r="1227" spans="1:89">
      <c r="A1227" s="9">
        <v>1006</v>
      </c>
      <c r="B1227" s="9">
        <v>3.7</v>
      </c>
      <c r="C1227" s="9">
        <v>315</v>
      </c>
      <c r="D1227" s="9">
        <v>0</v>
      </c>
      <c r="E1227" s="9">
        <v>0</v>
      </c>
      <c r="F1227" s="9">
        <v>384.81</v>
      </c>
      <c r="G1227" s="9">
        <v>0</v>
      </c>
      <c r="H1227" s="9">
        <v>0</v>
      </c>
      <c r="I1227" s="9">
        <v>3.7</v>
      </c>
      <c r="J1227" s="9">
        <v>75</v>
      </c>
      <c r="K1227" s="158">
        <v>0.84583333333333299</v>
      </c>
      <c r="L1227" s="9"/>
      <c r="M1227" s="9"/>
      <c r="N1227" s="9"/>
      <c r="O1227" s="9"/>
      <c r="P1227" s="278">
        <f t="shared" si="40"/>
        <v>60</v>
      </c>
      <c r="Q1227" s="276" t="str">
        <f t="shared" ref="Q1227:Q1290" si="41">IF(H1227&gt;0,60,"")</f>
        <v/>
      </c>
      <c r="R1227" s="9"/>
      <c r="S1227" s="9"/>
      <c r="U1227" s="367"/>
      <c r="AS1227" s="9"/>
      <c r="AT1227" s="9"/>
      <c r="AU1227" s="426"/>
      <c r="AW1227" s="9"/>
      <c r="AX1227" s="470"/>
      <c r="AY1227" s="467"/>
      <c r="BG1227" s="373"/>
      <c r="BH1227" s="373"/>
      <c r="BI1227" s="9"/>
      <c r="BJ1227" s="9"/>
      <c r="CJ1227"/>
      <c r="CK1227"/>
    </row>
    <row r="1228" spans="1:89">
      <c r="A1228" s="9">
        <v>1006</v>
      </c>
      <c r="B1228" s="9">
        <v>3.7</v>
      </c>
      <c r="C1228" s="9">
        <v>315</v>
      </c>
      <c r="D1228" s="9">
        <v>0</v>
      </c>
      <c r="E1228" s="9">
        <v>0</v>
      </c>
      <c r="F1228" s="9">
        <v>384.81</v>
      </c>
      <c r="G1228" s="9">
        <v>0</v>
      </c>
      <c r="H1228" s="9">
        <v>0</v>
      </c>
      <c r="I1228" s="9">
        <v>3.7</v>
      </c>
      <c r="J1228" s="9">
        <v>75</v>
      </c>
      <c r="K1228" s="158">
        <v>0.84652777777777799</v>
      </c>
      <c r="L1228" s="9"/>
      <c r="M1228" s="9"/>
      <c r="N1228" s="9"/>
      <c r="O1228" s="9"/>
      <c r="P1228" s="278">
        <f t="shared" si="40"/>
        <v>60</v>
      </c>
      <c r="Q1228" s="276" t="str">
        <f t="shared" si="41"/>
        <v/>
      </c>
      <c r="R1228" s="9"/>
      <c r="S1228" s="9"/>
      <c r="U1228" s="367"/>
      <c r="AS1228" s="9"/>
      <c r="AT1228" s="9"/>
      <c r="AU1228" s="426"/>
      <c r="AW1228" s="9"/>
      <c r="AX1228" s="470"/>
      <c r="AY1228" s="467"/>
      <c r="BG1228" s="373"/>
      <c r="BH1228" s="373"/>
      <c r="BI1228" s="9"/>
      <c r="BJ1228" s="9"/>
      <c r="CJ1228"/>
      <c r="CK1228"/>
    </row>
    <row r="1229" spans="1:89">
      <c r="A1229" s="9">
        <v>1006</v>
      </c>
      <c r="B1229" s="9">
        <v>3.7</v>
      </c>
      <c r="C1229" s="9">
        <v>315</v>
      </c>
      <c r="D1229" s="9">
        <v>0</v>
      </c>
      <c r="E1229" s="9">
        <v>0</v>
      </c>
      <c r="F1229" s="9">
        <v>384.81</v>
      </c>
      <c r="G1229" s="9">
        <v>0</v>
      </c>
      <c r="H1229" s="9">
        <v>0</v>
      </c>
      <c r="I1229" s="9">
        <v>3.7</v>
      </c>
      <c r="J1229" s="9">
        <v>75</v>
      </c>
      <c r="K1229" s="158">
        <v>0.84722222222222199</v>
      </c>
      <c r="L1229" s="9"/>
      <c r="M1229" s="9"/>
      <c r="N1229" s="9"/>
      <c r="O1229" s="9"/>
      <c r="P1229" s="278">
        <f t="shared" ref="P1229:P1292" si="42">IF(D1229&lt;2,60,"")</f>
        <v>60</v>
      </c>
      <c r="Q1229" s="276" t="str">
        <f t="shared" si="41"/>
        <v/>
      </c>
      <c r="R1229" s="9"/>
      <c r="S1229" s="9"/>
      <c r="U1229" s="367"/>
      <c r="AS1229" s="9"/>
      <c r="AT1229" s="9"/>
      <c r="AU1229" s="426"/>
      <c r="AW1229" s="9"/>
      <c r="AX1229" s="470"/>
      <c r="AY1229" s="467"/>
      <c r="BG1229" s="373"/>
      <c r="BH1229" s="373"/>
      <c r="BI1229" s="9"/>
      <c r="BJ1229" s="9"/>
      <c r="CJ1229"/>
      <c r="CK1229"/>
    </row>
    <row r="1230" spans="1:89">
      <c r="A1230" s="9">
        <v>1006</v>
      </c>
      <c r="B1230" s="9">
        <v>3.7</v>
      </c>
      <c r="C1230" s="9">
        <v>315</v>
      </c>
      <c r="D1230" s="9">
        <v>0</v>
      </c>
      <c r="E1230" s="9">
        <v>0</v>
      </c>
      <c r="F1230" s="9">
        <v>384.81</v>
      </c>
      <c r="G1230" s="9">
        <v>0</v>
      </c>
      <c r="H1230" s="9">
        <v>0</v>
      </c>
      <c r="I1230" s="9">
        <v>3.7</v>
      </c>
      <c r="J1230" s="9">
        <v>75</v>
      </c>
      <c r="K1230" s="158">
        <v>0.84791666666666698</v>
      </c>
      <c r="L1230" s="9"/>
      <c r="M1230" s="9"/>
      <c r="N1230" s="9"/>
      <c r="O1230" s="9"/>
      <c r="P1230" s="278">
        <f t="shared" si="42"/>
        <v>60</v>
      </c>
      <c r="Q1230" s="276" t="str">
        <f t="shared" si="41"/>
        <v/>
      </c>
      <c r="R1230" s="9"/>
      <c r="S1230" s="9"/>
      <c r="U1230" s="367"/>
      <c r="AS1230" s="9"/>
      <c r="AT1230" s="9"/>
      <c r="AU1230" s="426"/>
      <c r="AW1230" s="9"/>
      <c r="AX1230" s="470"/>
      <c r="AY1230" s="467"/>
      <c r="BG1230" s="373"/>
      <c r="BH1230" s="373"/>
      <c r="BI1230" s="9"/>
      <c r="BJ1230" s="9"/>
      <c r="CJ1230"/>
      <c r="CK1230"/>
    </row>
    <row r="1231" spans="1:89">
      <c r="A1231" s="9">
        <v>1006</v>
      </c>
      <c r="B1231" s="9">
        <v>3.6</v>
      </c>
      <c r="C1231" s="9">
        <v>315</v>
      </c>
      <c r="D1231" s="9">
        <v>0</v>
      </c>
      <c r="E1231" s="9">
        <v>0</v>
      </c>
      <c r="F1231" s="9">
        <v>384.81</v>
      </c>
      <c r="G1231" s="9">
        <v>0</v>
      </c>
      <c r="H1231" s="9">
        <v>0</v>
      </c>
      <c r="I1231" s="9">
        <v>3.6</v>
      </c>
      <c r="J1231" s="9">
        <v>75</v>
      </c>
      <c r="K1231" s="158">
        <v>0.84861111111111098</v>
      </c>
      <c r="L1231" s="9"/>
      <c r="M1231" s="9"/>
      <c r="N1231" s="9"/>
      <c r="O1231" s="9"/>
      <c r="P1231" s="278">
        <f t="shared" si="42"/>
        <v>60</v>
      </c>
      <c r="Q1231" s="276" t="str">
        <f t="shared" si="41"/>
        <v/>
      </c>
      <c r="R1231" s="9"/>
      <c r="S1231" s="9"/>
      <c r="U1231" s="367"/>
      <c r="AS1231" s="9"/>
      <c r="AT1231" s="9"/>
      <c r="AU1231" s="426"/>
      <c r="AW1231" s="9"/>
      <c r="AX1231" s="470"/>
      <c r="AY1231" s="467"/>
      <c r="BG1231" s="373"/>
      <c r="BH1231" s="373"/>
      <c r="BI1231" s="9"/>
      <c r="BJ1231" s="9"/>
      <c r="CJ1231"/>
      <c r="CK1231"/>
    </row>
    <row r="1232" spans="1:89">
      <c r="A1232" s="9">
        <v>1006</v>
      </c>
      <c r="B1232" s="9">
        <v>3.6</v>
      </c>
      <c r="C1232" s="9">
        <v>315</v>
      </c>
      <c r="D1232" s="9">
        <v>0</v>
      </c>
      <c r="E1232" s="9">
        <v>0</v>
      </c>
      <c r="F1232" s="9">
        <v>384.81</v>
      </c>
      <c r="G1232" s="9">
        <v>0</v>
      </c>
      <c r="H1232" s="9">
        <v>0</v>
      </c>
      <c r="I1232" s="9">
        <v>3.6</v>
      </c>
      <c r="J1232" s="9">
        <v>75</v>
      </c>
      <c r="K1232" s="158">
        <v>0.84930555555555598</v>
      </c>
      <c r="L1232" s="9"/>
      <c r="M1232" s="9"/>
      <c r="N1232" s="9"/>
      <c r="O1232" s="9"/>
      <c r="P1232" s="278">
        <f t="shared" si="42"/>
        <v>60</v>
      </c>
      <c r="Q1232" s="276" t="str">
        <f t="shared" si="41"/>
        <v/>
      </c>
      <c r="R1232" s="9"/>
      <c r="S1232" s="9"/>
      <c r="U1232" s="367"/>
      <c r="AS1232" s="9"/>
      <c r="AT1232" s="9"/>
      <c r="AU1232" s="426"/>
      <c r="AW1232" s="9"/>
      <c r="AX1232" s="470"/>
      <c r="AY1232" s="467"/>
      <c r="BG1232" s="373"/>
      <c r="BH1232" s="373"/>
      <c r="BI1232" s="9"/>
      <c r="BJ1232" s="9"/>
      <c r="CJ1232"/>
      <c r="CK1232"/>
    </row>
    <row r="1233" spans="1:89">
      <c r="A1233" s="9">
        <v>1006</v>
      </c>
      <c r="B1233" s="9">
        <v>3.6</v>
      </c>
      <c r="C1233" s="9">
        <v>315</v>
      </c>
      <c r="D1233" s="9">
        <v>0</v>
      </c>
      <c r="E1233" s="9">
        <v>0</v>
      </c>
      <c r="F1233" s="9">
        <v>384.81</v>
      </c>
      <c r="G1233" s="9">
        <v>0</v>
      </c>
      <c r="H1233" s="9">
        <v>0</v>
      </c>
      <c r="I1233" s="9">
        <v>3.6</v>
      </c>
      <c r="J1233" s="9">
        <v>75</v>
      </c>
      <c r="K1233" s="158">
        <v>0.85</v>
      </c>
      <c r="L1233" s="9"/>
      <c r="M1233" s="9"/>
      <c r="N1233" s="9"/>
      <c r="O1233" s="9"/>
      <c r="P1233" s="278">
        <f t="shared" si="42"/>
        <v>60</v>
      </c>
      <c r="Q1233" s="276" t="str">
        <f t="shared" si="41"/>
        <v/>
      </c>
      <c r="R1233" s="9"/>
      <c r="S1233" s="9"/>
      <c r="U1233" s="367"/>
      <c r="AS1233" s="9"/>
      <c r="AT1233" s="9"/>
      <c r="AU1233" s="426"/>
      <c r="AW1233" s="9"/>
      <c r="AX1233" s="470"/>
      <c r="AY1233" s="467"/>
      <c r="BG1233" s="373"/>
      <c r="BH1233" s="373"/>
      <c r="BI1233" s="9"/>
      <c r="BJ1233" s="9"/>
      <c r="CJ1233"/>
      <c r="CK1233"/>
    </row>
    <row r="1234" spans="1:89">
      <c r="A1234" s="9">
        <v>1006</v>
      </c>
      <c r="B1234" s="9">
        <v>3.6</v>
      </c>
      <c r="C1234" s="9">
        <v>315</v>
      </c>
      <c r="D1234" s="9">
        <v>0</v>
      </c>
      <c r="E1234" s="9">
        <v>0</v>
      </c>
      <c r="F1234" s="9">
        <v>384.81</v>
      </c>
      <c r="G1234" s="9">
        <v>0</v>
      </c>
      <c r="H1234" s="9">
        <v>0</v>
      </c>
      <c r="I1234" s="9">
        <v>3.6</v>
      </c>
      <c r="J1234" s="9">
        <v>75</v>
      </c>
      <c r="K1234" s="158">
        <v>0.85069444444444497</v>
      </c>
      <c r="L1234" s="9"/>
      <c r="M1234" s="9"/>
      <c r="N1234" s="9"/>
      <c r="O1234" s="9"/>
      <c r="P1234" s="278">
        <f t="shared" si="42"/>
        <v>60</v>
      </c>
      <c r="Q1234" s="276" t="str">
        <f t="shared" si="41"/>
        <v/>
      </c>
      <c r="R1234" s="9"/>
      <c r="S1234" s="9"/>
      <c r="U1234" s="367"/>
      <c r="AS1234" s="9"/>
      <c r="AT1234" s="9"/>
      <c r="AU1234" s="426"/>
      <c r="AW1234" s="9"/>
      <c r="AX1234" s="470"/>
      <c r="AY1234" s="467"/>
      <c r="BG1234" s="373"/>
      <c r="BH1234" s="373"/>
      <c r="BI1234" s="9"/>
      <c r="BJ1234" s="9"/>
      <c r="CJ1234"/>
      <c r="CK1234"/>
    </row>
    <row r="1235" spans="1:89">
      <c r="A1235" s="9">
        <v>1006</v>
      </c>
      <c r="B1235" s="9">
        <v>3.6</v>
      </c>
      <c r="C1235" s="9">
        <v>315</v>
      </c>
      <c r="D1235" s="9">
        <v>0</v>
      </c>
      <c r="E1235" s="9">
        <v>0</v>
      </c>
      <c r="F1235" s="9">
        <v>384.81</v>
      </c>
      <c r="G1235" s="9">
        <v>0</v>
      </c>
      <c r="H1235" s="9">
        <v>0</v>
      </c>
      <c r="I1235" s="9">
        <v>3.6</v>
      </c>
      <c r="J1235" s="9">
        <v>75</v>
      </c>
      <c r="K1235" s="158">
        <v>0.85138888888888897</v>
      </c>
      <c r="L1235" s="9"/>
      <c r="M1235" s="9"/>
      <c r="N1235" s="9"/>
      <c r="O1235" s="9"/>
      <c r="P1235" s="278">
        <f t="shared" si="42"/>
        <v>60</v>
      </c>
      <c r="Q1235" s="276" t="str">
        <f t="shared" si="41"/>
        <v/>
      </c>
      <c r="R1235" s="9"/>
      <c r="S1235" s="9"/>
      <c r="U1235" s="367"/>
      <c r="AS1235" s="9"/>
      <c r="AT1235" s="9"/>
      <c r="AU1235" s="426"/>
      <c r="AW1235" s="9"/>
      <c r="AX1235" s="470"/>
      <c r="AY1235" s="467"/>
      <c r="BG1235" s="373"/>
      <c r="BH1235" s="373"/>
      <c r="BI1235" s="9"/>
      <c r="BJ1235" s="9"/>
      <c r="CJ1235"/>
      <c r="CK1235"/>
    </row>
    <row r="1236" spans="1:89">
      <c r="A1236" s="9">
        <v>1006</v>
      </c>
      <c r="B1236" s="9">
        <v>3.6</v>
      </c>
      <c r="C1236" s="9">
        <v>315</v>
      </c>
      <c r="D1236" s="9">
        <v>0</v>
      </c>
      <c r="E1236" s="9">
        <v>0</v>
      </c>
      <c r="F1236" s="9">
        <v>384.81</v>
      </c>
      <c r="G1236" s="9">
        <v>0</v>
      </c>
      <c r="H1236" s="9">
        <v>0</v>
      </c>
      <c r="I1236" s="9">
        <v>3.6</v>
      </c>
      <c r="J1236" s="9">
        <v>75</v>
      </c>
      <c r="K1236" s="158">
        <v>0.85208333333333297</v>
      </c>
      <c r="L1236" s="9"/>
      <c r="M1236" s="9"/>
      <c r="N1236" s="9"/>
      <c r="O1236" s="9"/>
      <c r="P1236" s="278">
        <f t="shared" si="42"/>
        <v>60</v>
      </c>
      <c r="Q1236" s="276" t="str">
        <f t="shared" si="41"/>
        <v/>
      </c>
      <c r="R1236" s="9"/>
      <c r="S1236" s="9"/>
      <c r="U1236" s="367"/>
      <c r="AS1236" s="9"/>
      <c r="AT1236" s="9"/>
      <c r="AU1236" s="426"/>
      <c r="AW1236" s="9"/>
      <c r="AX1236" s="470"/>
      <c r="AY1236" s="467"/>
      <c r="BG1236" s="373"/>
      <c r="BH1236" s="373"/>
      <c r="BI1236" s="9"/>
      <c r="BJ1236" s="9"/>
      <c r="CJ1236"/>
      <c r="CK1236"/>
    </row>
    <row r="1237" spans="1:89">
      <c r="A1237" s="9">
        <v>1006</v>
      </c>
      <c r="B1237" s="9">
        <v>3.6</v>
      </c>
      <c r="C1237" s="9">
        <v>315</v>
      </c>
      <c r="D1237" s="9">
        <v>0</v>
      </c>
      <c r="E1237" s="9">
        <v>0</v>
      </c>
      <c r="F1237" s="9">
        <v>384.81</v>
      </c>
      <c r="G1237" s="9">
        <v>0</v>
      </c>
      <c r="H1237" s="9">
        <v>0</v>
      </c>
      <c r="I1237" s="9">
        <v>3.6</v>
      </c>
      <c r="J1237" s="9">
        <v>75</v>
      </c>
      <c r="K1237" s="158">
        <v>0.85277777777777797</v>
      </c>
      <c r="L1237" s="9"/>
      <c r="M1237" s="9"/>
      <c r="N1237" s="9"/>
      <c r="O1237" s="9"/>
      <c r="P1237" s="278">
        <f t="shared" si="42"/>
        <v>60</v>
      </c>
      <c r="Q1237" s="276" t="str">
        <f t="shared" si="41"/>
        <v/>
      </c>
      <c r="R1237" s="9"/>
      <c r="S1237" s="9"/>
      <c r="U1237" s="367"/>
      <c r="AS1237" s="9"/>
      <c r="AT1237" s="9"/>
      <c r="AU1237" s="426"/>
      <c r="AW1237" s="9"/>
      <c r="AX1237" s="470"/>
      <c r="AY1237" s="467"/>
      <c r="BG1237" s="373"/>
      <c r="BH1237" s="373"/>
      <c r="BI1237" s="9"/>
      <c r="BJ1237" s="9"/>
      <c r="CJ1237"/>
      <c r="CK1237"/>
    </row>
    <row r="1238" spans="1:89">
      <c r="A1238" s="9">
        <v>1006</v>
      </c>
      <c r="B1238" s="9">
        <v>3.5</v>
      </c>
      <c r="C1238" s="9">
        <v>315</v>
      </c>
      <c r="D1238" s="9">
        <v>0</v>
      </c>
      <c r="E1238" s="9">
        <v>0</v>
      </c>
      <c r="F1238" s="9">
        <v>384.81</v>
      </c>
      <c r="G1238" s="9">
        <v>0</v>
      </c>
      <c r="H1238" s="9">
        <v>0</v>
      </c>
      <c r="I1238" s="9">
        <v>3.5</v>
      </c>
      <c r="J1238" s="9">
        <v>75</v>
      </c>
      <c r="K1238" s="158">
        <v>0.85347222222222197</v>
      </c>
      <c r="L1238" s="9"/>
      <c r="M1238" s="9"/>
      <c r="N1238" s="9"/>
      <c r="O1238" s="9"/>
      <c r="P1238" s="278">
        <f t="shared" si="42"/>
        <v>60</v>
      </c>
      <c r="Q1238" s="276" t="str">
        <f t="shared" si="41"/>
        <v/>
      </c>
      <c r="R1238" s="9"/>
      <c r="S1238" s="9"/>
      <c r="U1238" s="367"/>
      <c r="AS1238" s="9"/>
      <c r="AT1238" s="9"/>
      <c r="AU1238" s="426"/>
      <c r="AW1238" s="9"/>
      <c r="AX1238" s="470"/>
      <c r="AY1238" s="467"/>
      <c r="BG1238" s="373"/>
      <c r="BH1238" s="373"/>
      <c r="BI1238" s="9"/>
      <c r="BJ1238" s="9"/>
      <c r="CJ1238"/>
      <c r="CK1238"/>
    </row>
    <row r="1239" spans="1:89">
      <c r="A1239" s="9">
        <v>1006</v>
      </c>
      <c r="B1239" s="9">
        <v>3.5</v>
      </c>
      <c r="C1239" s="9">
        <v>315</v>
      </c>
      <c r="D1239" s="9">
        <v>0</v>
      </c>
      <c r="E1239" s="9">
        <v>0</v>
      </c>
      <c r="F1239" s="9">
        <v>384.81</v>
      </c>
      <c r="G1239" s="9">
        <v>0</v>
      </c>
      <c r="H1239" s="9">
        <v>0</v>
      </c>
      <c r="I1239" s="9">
        <v>3.5</v>
      </c>
      <c r="J1239" s="9">
        <v>75</v>
      </c>
      <c r="K1239" s="158">
        <v>0.85416666666666696</v>
      </c>
      <c r="L1239" s="9"/>
      <c r="M1239" s="9"/>
      <c r="N1239" s="9"/>
      <c r="O1239" s="9"/>
      <c r="P1239" s="278">
        <f t="shared" si="42"/>
        <v>60</v>
      </c>
      <c r="Q1239" s="276" t="str">
        <f t="shared" si="41"/>
        <v/>
      </c>
      <c r="R1239" s="9"/>
      <c r="S1239" s="9"/>
      <c r="U1239" s="367"/>
      <c r="AS1239" s="9"/>
      <c r="AT1239" s="9"/>
      <c r="AU1239" s="426"/>
      <c r="AW1239" s="9"/>
      <c r="AX1239" s="470"/>
      <c r="AY1239" s="467"/>
      <c r="BG1239" s="373"/>
      <c r="BH1239" s="373"/>
      <c r="BI1239" s="9"/>
      <c r="BJ1239" s="9"/>
      <c r="CJ1239"/>
      <c r="CK1239"/>
    </row>
    <row r="1240" spans="1:89">
      <c r="A1240" s="9">
        <v>1006</v>
      </c>
      <c r="B1240" s="9">
        <v>3.5</v>
      </c>
      <c r="C1240" s="9">
        <v>315</v>
      </c>
      <c r="D1240" s="9">
        <v>0</v>
      </c>
      <c r="E1240" s="9">
        <v>0</v>
      </c>
      <c r="F1240" s="9">
        <v>384.81</v>
      </c>
      <c r="G1240" s="9">
        <v>0</v>
      </c>
      <c r="H1240" s="9">
        <v>0</v>
      </c>
      <c r="I1240" s="9">
        <v>3.5</v>
      </c>
      <c r="J1240" s="9">
        <v>75</v>
      </c>
      <c r="K1240" s="158">
        <v>0.85486111111111096</v>
      </c>
      <c r="L1240" s="9"/>
      <c r="M1240" s="9"/>
      <c r="N1240" s="9"/>
      <c r="O1240" s="9"/>
      <c r="P1240" s="278">
        <f t="shared" si="42"/>
        <v>60</v>
      </c>
      <c r="Q1240" s="276" t="str">
        <f t="shared" si="41"/>
        <v/>
      </c>
      <c r="R1240" s="9"/>
      <c r="S1240" s="9"/>
      <c r="U1240" s="367"/>
      <c r="AS1240" s="9"/>
      <c r="AT1240" s="9"/>
      <c r="AU1240" s="426"/>
      <c r="AW1240" s="9"/>
      <c r="AX1240" s="470"/>
      <c r="AY1240" s="467"/>
      <c r="BG1240" s="373"/>
      <c r="BH1240" s="373"/>
      <c r="BI1240" s="9"/>
      <c r="BJ1240" s="9"/>
      <c r="CJ1240"/>
      <c r="CK1240"/>
    </row>
    <row r="1241" spans="1:89">
      <c r="A1241" s="9">
        <v>1006</v>
      </c>
      <c r="B1241" s="9">
        <v>3.5</v>
      </c>
      <c r="C1241" s="9">
        <v>315</v>
      </c>
      <c r="D1241" s="9">
        <v>0</v>
      </c>
      <c r="E1241" s="9">
        <v>0</v>
      </c>
      <c r="F1241" s="9">
        <v>384.81</v>
      </c>
      <c r="G1241" s="9">
        <v>0</v>
      </c>
      <c r="H1241" s="9">
        <v>0</v>
      </c>
      <c r="I1241" s="9">
        <v>3.5</v>
      </c>
      <c r="J1241" s="9">
        <v>75</v>
      </c>
      <c r="K1241" s="158">
        <v>0.85555555555555596</v>
      </c>
      <c r="L1241" s="9"/>
      <c r="M1241" s="9"/>
      <c r="N1241" s="9"/>
      <c r="O1241" s="9"/>
      <c r="P1241" s="278">
        <f t="shared" si="42"/>
        <v>60</v>
      </c>
      <c r="Q1241" s="276" t="str">
        <f t="shared" si="41"/>
        <v/>
      </c>
      <c r="R1241" s="9"/>
      <c r="S1241" s="9"/>
      <c r="U1241" s="367"/>
      <c r="AS1241" s="9"/>
      <c r="AT1241" s="9"/>
      <c r="AU1241" s="426"/>
      <c r="AW1241" s="9"/>
      <c r="AX1241" s="470"/>
      <c r="AY1241" s="467"/>
      <c r="BG1241" s="373"/>
      <c r="BH1241" s="373"/>
      <c r="BI1241" s="9"/>
      <c r="BJ1241" s="9"/>
      <c r="CJ1241"/>
      <c r="CK1241"/>
    </row>
    <row r="1242" spans="1:89">
      <c r="A1242" s="9">
        <v>1006</v>
      </c>
      <c r="B1242" s="9">
        <v>3.4</v>
      </c>
      <c r="C1242" s="9">
        <v>315</v>
      </c>
      <c r="D1242" s="9">
        <v>0</v>
      </c>
      <c r="E1242" s="9">
        <v>0</v>
      </c>
      <c r="F1242" s="9">
        <v>384.81</v>
      </c>
      <c r="G1242" s="9">
        <v>0</v>
      </c>
      <c r="H1242" s="9">
        <v>0</v>
      </c>
      <c r="I1242" s="9">
        <v>3.4</v>
      </c>
      <c r="J1242" s="9">
        <v>75</v>
      </c>
      <c r="K1242" s="158">
        <v>0.85624999999999996</v>
      </c>
      <c r="L1242" s="9"/>
      <c r="M1242" s="9"/>
      <c r="N1242" s="9"/>
      <c r="O1242" s="9"/>
      <c r="P1242" s="278">
        <f t="shared" si="42"/>
        <v>60</v>
      </c>
      <c r="Q1242" s="276" t="str">
        <f t="shared" si="41"/>
        <v/>
      </c>
      <c r="R1242" s="9"/>
      <c r="S1242" s="9"/>
      <c r="U1242" s="367"/>
      <c r="AS1242" s="9"/>
      <c r="AT1242" s="9"/>
      <c r="AU1242" s="426"/>
      <c r="AW1242" s="9"/>
      <c r="AX1242" s="470"/>
      <c r="AY1242" s="467"/>
      <c r="BG1242" s="373"/>
      <c r="BH1242" s="373"/>
      <c r="BI1242" s="9"/>
      <c r="BJ1242" s="9"/>
      <c r="CJ1242"/>
      <c r="CK1242"/>
    </row>
    <row r="1243" spans="1:89">
      <c r="A1243" s="9">
        <v>1006</v>
      </c>
      <c r="B1243" s="9">
        <v>3.4</v>
      </c>
      <c r="C1243" s="9">
        <v>315</v>
      </c>
      <c r="D1243" s="9">
        <v>0</v>
      </c>
      <c r="E1243" s="9">
        <v>0</v>
      </c>
      <c r="F1243" s="9">
        <v>384.81</v>
      </c>
      <c r="G1243" s="9">
        <v>0</v>
      </c>
      <c r="H1243" s="9">
        <v>0</v>
      </c>
      <c r="I1243" s="9">
        <v>3.4</v>
      </c>
      <c r="J1243" s="9">
        <v>75</v>
      </c>
      <c r="K1243" s="158">
        <v>0.85694444444444495</v>
      </c>
      <c r="L1243" s="9"/>
      <c r="M1243" s="9"/>
      <c r="N1243" s="9"/>
      <c r="O1243" s="9"/>
      <c r="P1243" s="278">
        <f t="shared" si="42"/>
        <v>60</v>
      </c>
      <c r="Q1243" s="276" t="str">
        <f t="shared" si="41"/>
        <v/>
      </c>
      <c r="R1243" s="9"/>
      <c r="S1243" s="9"/>
      <c r="U1243" s="367"/>
      <c r="AS1243" s="9"/>
      <c r="AT1243" s="9"/>
      <c r="AU1243" s="426"/>
      <c r="AW1243" s="9"/>
      <c r="AX1243" s="470"/>
      <c r="AY1243" s="467"/>
      <c r="BG1243" s="373"/>
      <c r="BH1243" s="373"/>
      <c r="BI1243" s="9"/>
      <c r="BJ1243" s="9"/>
      <c r="CJ1243"/>
      <c r="CK1243"/>
    </row>
    <row r="1244" spans="1:89">
      <c r="A1244" s="9">
        <v>1006</v>
      </c>
      <c r="B1244" s="9">
        <v>3.4</v>
      </c>
      <c r="C1244" s="9">
        <v>315</v>
      </c>
      <c r="D1244" s="9">
        <v>0</v>
      </c>
      <c r="E1244" s="9">
        <v>0</v>
      </c>
      <c r="F1244" s="9">
        <v>384.81</v>
      </c>
      <c r="G1244" s="9">
        <v>0</v>
      </c>
      <c r="H1244" s="9">
        <v>0</v>
      </c>
      <c r="I1244" s="9">
        <v>3.4</v>
      </c>
      <c r="J1244" s="9">
        <v>75</v>
      </c>
      <c r="K1244" s="158">
        <v>0.85763888888888895</v>
      </c>
      <c r="L1244" s="9"/>
      <c r="M1244" s="9"/>
      <c r="N1244" s="9"/>
      <c r="O1244" s="9"/>
      <c r="P1244" s="278">
        <f t="shared" si="42"/>
        <v>60</v>
      </c>
      <c r="Q1244" s="276" t="str">
        <f t="shared" si="41"/>
        <v/>
      </c>
      <c r="R1244" s="9"/>
      <c r="S1244" s="9"/>
      <c r="U1244" s="367"/>
      <c r="AS1244" s="9"/>
      <c r="AT1244" s="9"/>
      <c r="AU1244" s="426"/>
      <c r="AW1244" s="9"/>
      <c r="AX1244" s="470"/>
      <c r="AY1244" s="467"/>
      <c r="BG1244" s="373"/>
      <c r="BH1244" s="373"/>
      <c r="BI1244" s="9"/>
      <c r="BJ1244" s="9"/>
      <c r="CJ1244"/>
      <c r="CK1244"/>
    </row>
    <row r="1245" spans="1:89">
      <c r="A1245" s="9">
        <v>1006</v>
      </c>
      <c r="B1245" s="9">
        <v>3.4</v>
      </c>
      <c r="C1245" s="9">
        <v>315</v>
      </c>
      <c r="D1245" s="9">
        <v>0</v>
      </c>
      <c r="E1245" s="9">
        <v>0</v>
      </c>
      <c r="F1245" s="9">
        <v>384.81</v>
      </c>
      <c r="G1245" s="9">
        <v>0</v>
      </c>
      <c r="H1245" s="9">
        <v>0</v>
      </c>
      <c r="I1245" s="9">
        <v>3.4</v>
      </c>
      <c r="J1245" s="9">
        <v>75</v>
      </c>
      <c r="K1245" s="158">
        <v>0.85833333333333295</v>
      </c>
      <c r="L1245" s="9"/>
      <c r="M1245" s="9"/>
      <c r="N1245" s="9"/>
      <c r="O1245" s="9"/>
      <c r="P1245" s="278">
        <f t="shared" si="42"/>
        <v>60</v>
      </c>
      <c r="Q1245" s="276" t="str">
        <f t="shared" si="41"/>
        <v/>
      </c>
      <c r="R1245" s="9"/>
      <c r="S1245" s="9"/>
      <c r="U1245" s="367"/>
      <c r="AS1245" s="9"/>
      <c r="AT1245" s="9"/>
      <c r="AU1245" s="426"/>
      <c r="AW1245" s="9"/>
      <c r="AX1245" s="470"/>
      <c r="AY1245" s="467"/>
      <c r="BG1245" s="373"/>
      <c r="BH1245" s="373"/>
      <c r="BI1245" s="9"/>
      <c r="BJ1245" s="9"/>
      <c r="CJ1245"/>
      <c r="CK1245"/>
    </row>
    <row r="1246" spans="1:89">
      <c r="A1246" s="9">
        <v>1006</v>
      </c>
      <c r="B1246" s="9">
        <v>3.4</v>
      </c>
      <c r="C1246" s="9">
        <v>315</v>
      </c>
      <c r="D1246" s="9">
        <v>0</v>
      </c>
      <c r="E1246" s="9">
        <v>0</v>
      </c>
      <c r="F1246" s="9">
        <v>384.81</v>
      </c>
      <c r="G1246" s="9">
        <v>0</v>
      </c>
      <c r="H1246" s="9">
        <v>0</v>
      </c>
      <c r="I1246" s="9">
        <v>3.4</v>
      </c>
      <c r="J1246" s="9">
        <v>75</v>
      </c>
      <c r="K1246" s="158">
        <v>0.85902777777777795</v>
      </c>
      <c r="L1246" s="9"/>
      <c r="M1246" s="9"/>
      <c r="N1246" s="9"/>
      <c r="O1246" s="9"/>
      <c r="P1246" s="278">
        <f t="shared" si="42"/>
        <v>60</v>
      </c>
      <c r="Q1246" s="276" t="str">
        <f t="shared" si="41"/>
        <v/>
      </c>
      <c r="R1246" s="9"/>
      <c r="S1246" s="9"/>
      <c r="U1246" s="367"/>
      <c r="AS1246" s="9"/>
      <c r="AT1246" s="9"/>
      <c r="AU1246" s="426"/>
      <c r="AW1246" s="9"/>
      <c r="AX1246" s="470"/>
      <c r="AY1246" s="467"/>
      <c r="BG1246" s="373"/>
      <c r="BH1246" s="373"/>
      <c r="BI1246" s="9"/>
      <c r="BJ1246" s="9"/>
      <c r="CJ1246"/>
      <c r="CK1246"/>
    </row>
    <row r="1247" spans="1:89">
      <c r="A1247" s="9">
        <v>1006</v>
      </c>
      <c r="B1247" s="9">
        <v>3.4</v>
      </c>
      <c r="C1247" s="9">
        <v>315</v>
      </c>
      <c r="D1247" s="9">
        <v>0</v>
      </c>
      <c r="E1247" s="9">
        <v>0</v>
      </c>
      <c r="F1247" s="9">
        <v>384.81</v>
      </c>
      <c r="G1247" s="9">
        <v>0</v>
      </c>
      <c r="H1247" s="9">
        <v>0</v>
      </c>
      <c r="I1247" s="9">
        <v>3.4</v>
      </c>
      <c r="J1247" s="9">
        <v>75</v>
      </c>
      <c r="K1247" s="158">
        <v>0.85972222222222205</v>
      </c>
      <c r="L1247" s="9"/>
      <c r="M1247" s="9"/>
      <c r="N1247" s="9"/>
      <c r="O1247" s="9"/>
      <c r="P1247" s="278">
        <f t="shared" si="42"/>
        <v>60</v>
      </c>
      <c r="Q1247" s="276" t="str">
        <f t="shared" si="41"/>
        <v/>
      </c>
      <c r="R1247" s="9"/>
      <c r="S1247" s="9"/>
      <c r="U1247" s="367"/>
      <c r="AS1247" s="9"/>
      <c r="AT1247" s="9"/>
      <c r="AU1247" s="426"/>
      <c r="AW1247" s="9"/>
      <c r="AX1247" s="470"/>
      <c r="AY1247" s="467"/>
      <c r="BG1247" s="373"/>
      <c r="BH1247" s="373"/>
      <c r="BI1247" s="9"/>
      <c r="BJ1247" s="9"/>
      <c r="CJ1247"/>
      <c r="CK1247"/>
    </row>
    <row r="1248" spans="1:89">
      <c r="A1248" s="9">
        <v>1006</v>
      </c>
      <c r="B1248" s="9">
        <v>3.4</v>
      </c>
      <c r="C1248" s="9">
        <v>315</v>
      </c>
      <c r="D1248" s="9">
        <v>0</v>
      </c>
      <c r="E1248" s="9">
        <v>0</v>
      </c>
      <c r="F1248" s="9">
        <v>384.81</v>
      </c>
      <c r="G1248" s="9">
        <v>0</v>
      </c>
      <c r="H1248" s="9">
        <v>0</v>
      </c>
      <c r="I1248" s="9">
        <v>3.4</v>
      </c>
      <c r="J1248" s="9">
        <v>75</v>
      </c>
      <c r="K1248" s="158">
        <v>0.86041666666666705</v>
      </c>
      <c r="L1248" s="9"/>
      <c r="M1248" s="9"/>
      <c r="N1248" s="9"/>
      <c r="O1248" s="9"/>
      <c r="P1248" s="278">
        <f t="shared" si="42"/>
        <v>60</v>
      </c>
      <c r="Q1248" s="276" t="str">
        <f t="shared" si="41"/>
        <v/>
      </c>
      <c r="R1248" s="9"/>
      <c r="S1248" s="9"/>
      <c r="U1248" s="367"/>
      <c r="AS1248" s="9"/>
      <c r="AT1248" s="9"/>
      <c r="AU1248" s="426"/>
      <c r="AW1248" s="9"/>
      <c r="AX1248" s="470"/>
      <c r="AY1248" s="467"/>
      <c r="BG1248" s="373"/>
      <c r="BH1248" s="373"/>
      <c r="BI1248" s="9"/>
      <c r="BJ1248" s="9"/>
      <c r="CJ1248"/>
      <c r="CK1248"/>
    </row>
    <row r="1249" spans="1:89">
      <c r="A1249" s="9">
        <v>1006</v>
      </c>
      <c r="B1249" s="9">
        <v>3.3</v>
      </c>
      <c r="C1249" s="9">
        <v>315</v>
      </c>
      <c r="D1249" s="9">
        <v>0</v>
      </c>
      <c r="E1249" s="9">
        <v>0</v>
      </c>
      <c r="F1249" s="9">
        <v>384.81</v>
      </c>
      <c r="G1249" s="9">
        <v>0</v>
      </c>
      <c r="H1249" s="9">
        <v>0</v>
      </c>
      <c r="I1249" s="9">
        <v>3.3</v>
      </c>
      <c r="J1249" s="9">
        <v>75</v>
      </c>
      <c r="K1249" s="158">
        <v>0.86111111111111105</v>
      </c>
      <c r="L1249" s="9"/>
      <c r="M1249" s="9"/>
      <c r="N1249" s="9"/>
      <c r="O1249" s="9"/>
      <c r="P1249" s="278">
        <f t="shared" si="42"/>
        <v>60</v>
      </c>
      <c r="Q1249" s="276" t="str">
        <f t="shared" si="41"/>
        <v/>
      </c>
      <c r="R1249" s="9"/>
      <c r="S1249" s="9"/>
      <c r="U1249" s="367"/>
      <c r="AS1249" s="9"/>
      <c r="AT1249" s="9"/>
      <c r="AU1249" s="426"/>
      <c r="AW1249" s="9"/>
      <c r="AX1249" s="470"/>
      <c r="AY1249" s="467"/>
      <c r="BG1249" s="373"/>
      <c r="BH1249" s="373"/>
      <c r="BI1249" s="9"/>
      <c r="BJ1249" s="9"/>
      <c r="CJ1249"/>
      <c r="CK1249"/>
    </row>
    <row r="1250" spans="1:89">
      <c r="A1250" s="9">
        <v>1006</v>
      </c>
      <c r="B1250" s="9">
        <v>3.3</v>
      </c>
      <c r="C1250" s="9">
        <v>315</v>
      </c>
      <c r="D1250" s="9">
        <v>0</v>
      </c>
      <c r="E1250" s="9">
        <v>0</v>
      </c>
      <c r="F1250" s="9">
        <v>384.81</v>
      </c>
      <c r="G1250" s="9">
        <v>0</v>
      </c>
      <c r="H1250" s="9">
        <v>0</v>
      </c>
      <c r="I1250" s="9">
        <v>3.3</v>
      </c>
      <c r="J1250" s="9">
        <v>75</v>
      </c>
      <c r="K1250" s="158">
        <v>0.86180555555555605</v>
      </c>
      <c r="L1250" s="9"/>
      <c r="M1250" s="9"/>
      <c r="N1250" s="9"/>
      <c r="O1250" s="9"/>
      <c r="P1250" s="278">
        <f t="shared" si="42"/>
        <v>60</v>
      </c>
      <c r="Q1250" s="276" t="str">
        <f t="shared" si="41"/>
        <v/>
      </c>
      <c r="R1250" s="9"/>
      <c r="S1250" s="9"/>
      <c r="U1250" s="367"/>
      <c r="AS1250" s="9"/>
      <c r="AT1250" s="9"/>
      <c r="AU1250" s="426"/>
      <c r="AW1250" s="9"/>
      <c r="AX1250" s="470"/>
      <c r="AY1250" s="467"/>
      <c r="BG1250" s="373"/>
      <c r="BH1250" s="373"/>
      <c r="BI1250" s="9"/>
      <c r="BJ1250" s="9"/>
      <c r="CJ1250"/>
      <c r="CK1250"/>
    </row>
    <row r="1251" spans="1:89">
      <c r="A1251" s="9">
        <v>1006</v>
      </c>
      <c r="B1251" s="9">
        <v>3.3</v>
      </c>
      <c r="C1251" s="9">
        <v>315</v>
      </c>
      <c r="D1251" s="9">
        <v>0</v>
      </c>
      <c r="E1251" s="9">
        <v>0</v>
      </c>
      <c r="F1251" s="9">
        <v>384.81</v>
      </c>
      <c r="G1251" s="9">
        <v>0</v>
      </c>
      <c r="H1251" s="9">
        <v>0</v>
      </c>
      <c r="I1251" s="9">
        <v>3.3</v>
      </c>
      <c r="J1251" s="9">
        <v>75</v>
      </c>
      <c r="K1251" s="158">
        <v>0.86250000000000004</v>
      </c>
      <c r="L1251" s="9"/>
      <c r="M1251" s="9"/>
      <c r="N1251" s="9"/>
      <c r="O1251" s="9"/>
      <c r="P1251" s="278">
        <f t="shared" si="42"/>
        <v>60</v>
      </c>
      <c r="Q1251" s="276" t="str">
        <f t="shared" si="41"/>
        <v/>
      </c>
      <c r="R1251" s="9"/>
      <c r="S1251" s="9"/>
      <c r="U1251" s="367"/>
      <c r="AS1251" s="9"/>
      <c r="AT1251" s="9"/>
      <c r="AU1251" s="426"/>
      <c r="AW1251" s="9"/>
      <c r="AX1251" s="470"/>
      <c r="AY1251" s="467"/>
      <c r="BG1251" s="373"/>
      <c r="BH1251" s="373"/>
      <c r="BI1251" s="9"/>
      <c r="BJ1251" s="9"/>
      <c r="CJ1251"/>
      <c r="CK1251"/>
    </row>
    <row r="1252" spans="1:89">
      <c r="A1252" s="9">
        <v>1006</v>
      </c>
      <c r="B1252" s="9">
        <v>3.3</v>
      </c>
      <c r="C1252" s="9">
        <v>315</v>
      </c>
      <c r="D1252" s="9">
        <v>0</v>
      </c>
      <c r="E1252" s="9">
        <v>0</v>
      </c>
      <c r="F1252" s="9">
        <v>384.81</v>
      </c>
      <c r="G1252" s="9">
        <v>0</v>
      </c>
      <c r="H1252" s="9">
        <v>0</v>
      </c>
      <c r="I1252" s="9">
        <v>3.3</v>
      </c>
      <c r="J1252" s="9">
        <v>75</v>
      </c>
      <c r="K1252" s="158">
        <v>0.86319444444444404</v>
      </c>
      <c r="L1252" s="9"/>
      <c r="M1252" s="9"/>
      <c r="N1252" s="9"/>
      <c r="O1252" s="9"/>
      <c r="P1252" s="278">
        <f t="shared" si="42"/>
        <v>60</v>
      </c>
      <c r="Q1252" s="276" t="str">
        <f t="shared" si="41"/>
        <v/>
      </c>
      <c r="R1252" s="9"/>
      <c r="S1252" s="9"/>
      <c r="U1252" s="367"/>
      <c r="AS1252" s="9"/>
      <c r="AT1252" s="9"/>
      <c r="AU1252" s="426"/>
      <c r="AW1252" s="9"/>
      <c r="AX1252" s="470"/>
      <c r="AY1252" s="467"/>
      <c r="BG1252" s="373"/>
      <c r="BH1252" s="373"/>
      <c r="BI1252" s="9"/>
      <c r="BJ1252" s="9"/>
      <c r="CJ1252"/>
      <c r="CK1252"/>
    </row>
    <row r="1253" spans="1:89">
      <c r="A1253" s="9">
        <v>1006</v>
      </c>
      <c r="B1253" s="9">
        <v>3.4</v>
      </c>
      <c r="C1253" s="9">
        <v>315</v>
      </c>
      <c r="D1253" s="9">
        <v>0</v>
      </c>
      <c r="E1253" s="9">
        <v>0</v>
      </c>
      <c r="F1253" s="9">
        <v>384.81</v>
      </c>
      <c r="G1253" s="9">
        <v>0</v>
      </c>
      <c r="H1253" s="9">
        <v>0</v>
      </c>
      <c r="I1253" s="9">
        <v>3.4</v>
      </c>
      <c r="J1253" s="9">
        <v>75</v>
      </c>
      <c r="K1253" s="158">
        <v>0.86388888888888904</v>
      </c>
      <c r="L1253" s="9"/>
      <c r="M1253" s="9"/>
      <c r="N1253" s="9"/>
      <c r="O1253" s="9"/>
      <c r="P1253" s="278">
        <f t="shared" si="42"/>
        <v>60</v>
      </c>
      <c r="Q1253" s="276" t="str">
        <f t="shared" si="41"/>
        <v/>
      </c>
      <c r="R1253" s="9"/>
      <c r="S1253" s="9"/>
      <c r="U1253" s="367"/>
      <c r="AS1253" s="9"/>
      <c r="AT1253" s="9"/>
      <c r="AU1253" s="426"/>
      <c r="AW1253" s="9"/>
      <c r="AX1253" s="470"/>
      <c r="AY1253" s="467"/>
      <c r="BG1253" s="373"/>
      <c r="BH1253" s="373"/>
      <c r="BI1253" s="9"/>
      <c r="BJ1253" s="9"/>
      <c r="CJ1253"/>
      <c r="CK1253"/>
    </row>
    <row r="1254" spans="1:89">
      <c r="A1254" s="9">
        <v>1006</v>
      </c>
      <c r="B1254" s="9">
        <v>3.3</v>
      </c>
      <c r="C1254" s="9">
        <v>315</v>
      </c>
      <c r="D1254" s="9">
        <v>0</v>
      </c>
      <c r="E1254" s="9">
        <v>0</v>
      </c>
      <c r="F1254" s="9">
        <v>384.81</v>
      </c>
      <c r="G1254" s="9">
        <v>0</v>
      </c>
      <c r="H1254" s="9">
        <v>0</v>
      </c>
      <c r="I1254" s="9">
        <v>3.3</v>
      </c>
      <c r="J1254" s="9">
        <v>75</v>
      </c>
      <c r="K1254" s="158">
        <v>0.86458333333333304</v>
      </c>
      <c r="L1254" s="9"/>
      <c r="M1254" s="9"/>
      <c r="N1254" s="9"/>
      <c r="O1254" s="9"/>
      <c r="P1254" s="278">
        <f t="shared" si="42"/>
        <v>60</v>
      </c>
      <c r="Q1254" s="276" t="str">
        <f t="shared" si="41"/>
        <v/>
      </c>
      <c r="R1254" s="9"/>
      <c r="S1254" s="9"/>
      <c r="U1254" s="367"/>
      <c r="AS1254" s="9"/>
      <c r="AT1254" s="9"/>
      <c r="AU1254" s="426"/>
      <c r="AW1254" s="9"/>
      <c r="AX1254" s="470"/>
      <c r="AY1254" s="467"/>
      <c r="BG1254" s="373"/>
      <c r="BH1254" s="373"/>
      <c r="BI1254" s="9"/>
      <c r="BJ1254" s="9"/>
      <c r="CJ1254"/>
      <c r="CK1254"/>
    </row>
    <row r="1255" spans="1:89">
      <c r="A1255" s="9">
        <v>1006</v>
      </c>
      <c r="B1255" s="9">
        <v>3.4</v>
      </c>
      <c r="C1255" s="9">
        <v>315</v>
      </c>
      <c r="D1255" s="9">
        <v>0</v>
      </c>
      <c r="E1255" s="9">
        <v>0</v>
      </c>
      <c r="F1255" s="9">
        <v>384.81</v>
      </c>
      <c r="G1255" s="9">
        <v>0</v>
      </c>
      <c r="H1255" s="9">
        <v>0</v>
      </c>
      <c r="I1255" s="9">
        <v>3.4</v>
      </c>
      <c r="J1255" s="9">
        <v>75</v>
      </c>
      <c r="K1255" s="158">
        <v>0.86527777777777803</v>
      </c>
      <c r="L1255" s="9"/>
      <c r="M1255" s="9"/>
      <c r="N1255" s="9"/>
      <c r="O1255" s="9"/>
      <c r="P1255" s="278">
        <f t="shared" si="42"/>
        <v>60</v>
      </c>
      <c r="Q1255" s="276" t="str">
        <f t="shared" si="41"/>
        <v/>
      </c>
      <c r="R1255" s="9"/>
      <c r="S1255" s="9"/>
      <c r="U1255" s="367"/>
      <c r="AS1255" s="9"/>
      <c r="AT1255" s="9"/>
      <c r="AU1255" s="426"/>
      <c r="AW1255" s="9"/>
      <c r="AX1255" s="470"/>
      <c r="AY1255" s="467"/>
      <c r="BG1255" s="373"/>
      <c r="BH1255" s="373"/>
      <c r="BI1255" s="9"/>
      <c r="BJ1255" s="9"/>
      <c r="CJ1255"/>
      <c r="CK1255"/>
    </row>
    <row r="1256" spans="1:89">
      <c r="A1256" s="9">
        <v>1006</v>
      </c>
      <c r="B1256" s="9">
        <v>3.4</v>
      </c>
      <c r="C1256" s="9">
        <v>315</v>
      </c>
      <c r="D1256" s="9">
        <v>0</v>
      </c>
      <c r="E1256" s="9">
        <v>0</v>
      </c>
      <c r="F1256" s="9">
        <v>384.81</v>
      </c>
      <c r="G1256" s="9">
        <v>0</v>
      </c>
      <c r="H1256" s="9">
        <v>0</v>
      </c>
      <c r="I1256" s="9">
        <v>3.4</v>
      </c>
      <c r="J1256" s="9">
        <v>76</v>
      </c>
      <c r="K1256" s="158">
        <v>0.86597222222222203</v>
      </c>
      <c r="L1256" s="9"/>
      <c r="M1256" s="9"/>
      <c r="N1256" s="9"/>
      <c r="O1256" s="9"/>
      <c r="P1256" s="278">
        <f t="shared" si="42"/>
        <v>60</v>
      </c>
      <c r="Q1256" s="276" t="str">
        <f t="shared" si="41"/>
        <v/>
      </c>
      <c r="R1256" s="9"/>
      <c r="S1256" s="9"/>
      <c r="U1256" s="367"/>
      <c r="AS1256" s="9"/>
      <c r="AT1256" s="9"/>
      <c r="AU1256" s="426"/>
      <c r="AW1256" s="9"/>
      <c r="AX1256" s="470"/>
      <c r="AY1256" s="467"/>
      <c r="BG1256" s="373"/>
      <c r="BH1256" s="373"/>
      <c r="BI1256" s="9"/>
      <c r="BJ1256" s="9"/>
      <c r="CJ1256"/>
      <c r="CK1256"/>
    </row>
    <row r="1257" spans="1:89">
      <c r="A1257" s="9">
        <v>1006</v>
      </c>
      <c r="B1257" s="9">
        <v>3.4</v>
      </c>
      <c r="C1257" s="9">
        <v>315</v>
      </c>
      <c r="D1257" s="9">
        <v>0</v>
      </c>
      <c r="E1257" s="9">
        <v>0</v>
      </c>
      <c r="F1257" s="9">
        <v>384.81</v>
      </c>
      <c r="G1257" s="9">
        <v>0</v>
      </c>
      <c r="H1257" s="9">
        <v>0</v>
      </c>
      <c r="I1257" s="9">
        <v>3.4</v>
      </c>
      <c r="J1257" s="9">
        <v>76</v>
      </c>
      <c r="K1257" s="158">
        <v>0.86666666666666703</v>
      </c>
      <c r="L1257" s="9"/>
      <c r="M1257" s="9"/>
      <c r="N1257" s="9"/>
      <c r="O1257" s="9"/>
      <c r="P1257" s="278">
        <f t="shared" si="42"/>
        <v>60</v>
      </c>
      <c r="Q1257" s="276" t="str">
        <f t="shared" si="41"/>
        <v/>
      </c>
      <c r="R1257" s="9"/>
      <c r="S1257" s="9"/>
      <c r="U1257" s="367"/>
      <c r="AS1257" s="9"/>
      <c r="AT1257" s="9"/>
      <c r="AU1257" s="426"/>
      <c r="AW1257" s="9"/>
      <c r="AX1257" s="470"/>
      <c r="AY1257" s="467"/>
      <c r="BG1257" s="373"/>
      <c r="BH1257" s="373"/>
      <c r="BI1257" s="9"/>
      <c r="BJ1257" s="9"/>
      <c r="CJ1257"/>
      <c r="CK1257"/>
    </row>
    <row r="1258" spans="1:89">
      <c r="A1258" s="9">
        <v>1006</v>
      </c>
      <c r="B1258" s="9">
        <v>3.4</v>
      </c>
      <c r="C1258" s="9">
        <v>315</v>
      </c>
      <c r="D1258" s="9">
        <v>0</v>
      </c>
      <c r="E1258" s="9">
        <v>0</v>
      </c>
      <c r="F1258" s="9">
        <v>384.81</v>
      </c>
      <c r="G1258" s="9">
        <v>0</v>
      </c>
      <c r="H1258" s="9">
        <v>0</v>
      </c>
      <c r="I1258" s="9">
        <v>3.4</v>
      </c>
      <c r="J1258" s="9">
        <v>76</v>
      </c>
      <c r="K1258" s="158">
        <v>0.86736111111111103</v>
      </c>
      <c r="L1258" s="9"/>
      <c r="M1258" s="9"/>
      <c r="N1258" s="9"/>
      <c r="O1258" s="9"/>
      <c r="P1258" s="278">
        <f t="shared" si="42"/>
        <v>60</v>
      </c>
      <c r="Q1258" s="276" t="str">
        <f t="shared" si="41"/>
        <v/>
      </c>
      <c r="R1258" s="9"/>
      <c r="S1258" s="9"/>
      <c r="U1258" s="367"/>
      <c r="AS1258" s="9"/>
      <c r="AT1258" s="9"/>
      <c r="AU1258" s="426"/>
      <c r="AW1258" s="9"/>
      <c r="AX1258" s="470"/>
      <c r="AY1258" s="467"/>
      <c r="BG1258" s="373"/>
      <c r="BH1258" s="373"/>
      <c r="BI1258" s="9"/>
      <c r="BJ1258" s="9"/>
      <c r="CJ1258"/>
      <c r="CK1258"/>
    </row>
    <row r="1259" spans="1:89">
      <c r="A1259" s="9">
        <v>1006</v>
      </c>
      <c r="B1259" s="9">
        <v>3.4</v>
      </c>
      <c r="C1259" s="9">
        <v>315</v>
      </c>
      <c r="D1259" s="9">
        <v>0</v>
      </c>
      <c r="E1259" s="9">
        <v>0</v>
      </c>
      <c r="F1259" s="9">
        <v>384.81</v>
      </c>
      <c r="G1259" s="9">
        <v>0</v>
      </c>
      <c r="H1259" s="9">
        <v>0</v>
      </c>
      <c r="I1259" s="9">
        <v>3.4</v>
      </c>
      <c r="J1259" s="9">
        <v>76</v>
      </c>
      <c r="K1259" s="158">
        <v>0.86805555555555602</v>
      </c>
      <c r="L1259" s="9"/>
      <c r="M1259" s="9"/>
      <c r="N1259" s="9"/>
      <c r="O1259" s="9"/>
      <c r="P1259" s="278">
        <f t="shared" si="42"/>
        <v>60</v>
      </c>
      <c r="Q1259" s="276" t="str">
        <f t="shared" si="41"/>
        <v/>
      </c>
      <c r="R1259" s="9"/>
      <c r="S1259" s="9"/>
      <c r="U1259" s="367"/>
      <c r="AS1259" s="9"/>
      <c r="AT1259" s="9"/>
      <c r="AU1259" s="426"/>
      <c r="AW1259" s="9"/>
      <c r="AX1259" s="470"/>
      <c r="AY1259" s="467"/>
      <c r="BG1259" s="373"/>
      <c r="BH1259" s="373"/>
      <c r="BI1259" s="9"/>
      <c r="BJ1259" s="9"/>
      <c r="CJ1259"/>
      <c r="CK1259"/>
    </row>
    <row r="1260" spans="1:89">
      <c r="A1260" s="9">
        <v>1006</v>
      </c>
      <c r="B1260" s="9">
        <v>3.4</v>
      </c>
      <c r="C1260" s="9">
        <v>315</v>
      </c>
      <c r="D1260" s="9">
        <v>0</v>
      </c>
      <c r="E1260" s="9">
        <v>0</v>
      </c>
      <c r="F1260" s="9">
        <v>384.81</v>
      </c>
      <c r="G1260" s="9">
        <v>0</v>
      </c>
      <c r="H1260" s="9">
        <v>0</v>
      </c>
      <c r="I1260" s="9">
        <v>3.4</v>
      </c>
      <c r="J1260" s="9">
        <v>76</v>
      </c>
      <c r="K1260" s="158">
        <v>0.86875000000000002</v>
      </c>
      <c r="L1260" s="9"/>
      <c r="M1260" s="9"/>
      <c r="N1260" s="9"/>
      <c r="O1260" s="9"/>
      <c r="P1260" s="278">
        <f t="shared" si="42"/>
        <v>60</v>
      </c>
      <c r="Q1260" s="276" t="str">
        <f t="shared" si="41"/>
        <v/>
      </c>
      <c r="R1260" s="9"/>
      <c r="S1260" s="9"/>
      <c r="U1260" s="367"/>
      <c r="AS1260" s="9"/>
      <c r="AT1260" s="9"/>
      <c r="AU1260" s="426"/>
      <c r="AW1260" s="9"/>
      <c r="AX1260" s="470"/>
      <c r="AY1260" s="467"/>
      <c r="BG1260" s="373"/>
      <c r="BH1260" s="373"/>
      <c r="BI1260" s="9"/>
      <c r="BJ1260" s="9"/>
      <c r="CJ1260"/>
      <c r="CK1260"/>
    </row>
    <row r="1261" spans="1:89">
      <c r="A1261" s="9">
        <v>1006</v>
      </c>
      <c r="B1261" s="9">
        <v>3.4</v>
      </c>
      <c r="C1261" s="9">
        <v>315</v>
      </c>
      <c r="D1261" s="9">
        <v>0</v>
      </c>
      <c r="E1261" s="9">
        <v>0</v>
      </c>
      <c r="F1261" s="9">
        <v>384.81</v>
      </c>
      <c r="G1261" s="9">
        <v>0</v>
      </c>
      <c r="H1261" s="9">
        <v>0</v>
      </c>
      <c r="I1261" s="9">
        <v>3.4</v>
      </c>
      <c r="J1261" s="9">
        <v>75</v>
      </c>
      <c r="K1261" s="158">
        <v>0.86944444444444402</v>
      </c>
      <c r="L1261" s="9"/>
      <c r="M1261" s="9"/>
      <c r="N1261" s="9"/>
      <c r="O1261" s="9"/>
      <c r="P1261" s="278">
        <f t="shared" si="42"/>
        <v>60</v>
      </c>
      <c r="Q1261" s="276" t="str">
        <f t="shared" si="41"/>
        <v/>
      </c>
      <c r="R1261" s="9"/>
      <c r="S1261" s="9"/>
      <c r="U1261" s="367"/>
      <c r="AS1261" s="9"/>
      <c r="AT1261" s="9"/>
      <c r="AU1261" s="426"/>
      <c r="AW1261" s="9"/>
      <c r="AX1261" s="470"/>
      <c r="AY1261" s="467"/>
      <c r="BG1261" s="373"/>
      <c r="BH1261" s="373"/>
      <c r="BI1261" s="9"/>
      <c r="BJ1261" s="9"/>
      <c r="CJ1261"/>
      <c r="CK1261"/>
    </row>
    <row r="1262" spans="1:89">
      <c r="A1262" s="9">
        <v>1006</v>
      </c>
      <c r="B1262" s="9">
        <v>3.4</v>
      </c>
      <c r="C1262" s="9">
        <v>315</v>
      </c>
      <c r="D1262" s="9">
        <v>0</v>
      </c>
      <c r="E1262" s="9">
        <v>0</v>
      </c>
      <c r="F1262" s="9">
        <v>384.81</v>
      </c>
      <c r="G1262" s="9">
        <v>0</v>
      </c>
      <c r="H1262" s="9">
        <v>0</v>
      </c>
      <c r="I1262" s="9">
        <v>3.4</v>
      </c>
      <c r="J1262" s="9">
        <v>75</v>
      </c>
      <c r="K1262" s="158">
        <v>0.87013888888888902</v>
      </c>
      <c r="L1262" s="9"/>
      <c r="M1262" s="9"/>
      <c r="N1262" s="9"/>
      <c r="O1262" s="9"/>
      <c r="P1262" s="278">
        <f t="shared" si="42"/>
        <v>60</v>
      </c>
      <c r="Q1262" s="276" t="str">
        <f t="shared" si="41"/>
        <v/>
      </c>
      <c r="R1262" s="9"/>
      <c r="S1262" s="9"/>
      <c r="U1262" s="367"/>
      <c r="AS1262" s="9"/>
      <c r="AT1262" s="9"/>
      <c r="AU1262" s="426"/>
      <c r="AW1262" s="9"/>
      <c r="AX1262" s="470"/>
      <c r="AY1262" s="467"/>
      <c r="BG1262" s="373"/>
      <c r="BH1262" s="373"/>
      <c r="BI1262" s="9"/>
      <c r="BJ1262" s="9"/>
      <c r="CJ1262"/>
      <c r="CK1262"/>
    </row>
    <row r="1263" spans="1:89">
      <c r="A1263" s="9">
        <v>1006</v>
      </c>
      <c r="B1263" s="9">
        <v>3.4</v>
      </c>
      <c r="C1263" s="9">
        <v>315</v>
      </c>
      <c r="D1263" s="9">
        <v>0</v>
      </c>
      <c r="E1263" s="9">
        <v>0</v>
      </c>
      <c r="F1263" s="9">
        <v>384.81</v>
      </c>
      <c r="G1263" s="9">
        <v>0</v>
      </c>
      <c r="H1263" s="9">
        <v>0</v>
      </c>
      <c r="I1263" s="9">
        <v>3.4</v>
      </c>
      <c r="J1263" s="9">
        <v>75</v>
      </c>
      <c r="K1263" s="158">
        <v>0.87083333333333302</v>
      </c>
      <c r="L1263" s="9"/>
      <c r="M1263" s="9"/>
      <c r="N1263" s="9"/>
      <c r="O1263" s="9"/>
      <c r="P1263" s="278">
        <f t="shared" si="42"/>
        <v>60</v>
      </c>
      <c r="Q1263" s="276" t="str">
        <f t="shared" si="41"/>
        <v/>
      </c>
      <c r="R1263" s="9"/>
      <c r="S1263" s="9"/>
      <c r="U1263" s="367"/>
      <c r="AS1263" s="9"/>
      <c r="AT1263" s="9"/>
      <c r="AU1263" s="426"/>
      <c r="AW1263" s="9"/>
      <c r="AX1263" s="470"/>
      <c r="AY1263" s="467"/>
      <c r="BG1263" s="373"/>
      <c r="BH1263" s="373"/>
      <c r="BI1263" s="9"/>
      <c r="BJ1263" s="9"/>
      <c r="CJ1263"/>
      <c r="CK1263"/>
    </row>
    <row r="1264" spans="1:89">
      <c r="A1264" s="9">
        <v>1006</v>
      </c>
      <c r="B1264" s="9">
        <v>3.5</v>
      </c>
      <c r="C1264" s="9">
        <v>315</v>
      </c>
      <c r="D1264" s="9">
        <v>0</v>
      </c>
      <c r="E1264" s="9">
        <v>0</v>
      </c>
      <c r="F1264" s="9">
        <v>384.81</v>
      </c>
      <c r="G1264" s="9">
        <v>0</v>
      </c>
      <c r="H1264" s="9">
        <v>0</v>
      </c>
      <c r="I1264" s="9">
        <v>3.5</v>
      </c>
      <c r="J1264" s="9">
        <v>75</v>
      </c>
      <c r="K1264" s="158">
        <v>0.87152777777777801</v>
      </c>
      <c r="L1264" s="9"/>
      <c r="M1264" s="9"/>
      <c r="N1264" s="9"/>
      <c r="O1264" s="9"/>
      <c r="P1264" s="278">
        <f t="shared" si="42"/>
        <v>60</v>
      </c>
      <c r="Q1264" s="276" t="str">
        <f t="shared" si="41"/>
        <v/>
      </c>
      <c r="R1264" s="9"/>
      <c r="S1264" s="9"/>
      <c r="U1264" s="367"/>
      <c r="AS1264" s="9"/>
      <c r="AT1264" s="9"/>
      <c r="AU1264" s="426"/>
      <c r="AW1264" s="9"/>
      <c r="AX1264" s="470"/>
      <c r="AY1264" s="467"/>
      <c r="BG1264" s="373"/>
      <c r="BH1264" s="373"/>
      <c r="BI1264" s="9"/>
      <c r="BJ1264" s="9"/>
      <c r="CJ1264"/>
      <c r="CK1264"/>
    </row>
    <row r="1265" spans="1:89">
      <c r="A1265" s="9">
        <v>1006</v>
      </c>
      <c r="B1265" s="9">
        <v>3.5</v>
      </c>
      <c r="C1265" s="9">
        <v>315</v>
      </c>
      <c r="D1265" s="9">
        <v>0</v>
      </c>
      <c r="E1265" s="9">
        <v>0</v>
      </c>
      <c r="F1265" s="9">
        <v>384.81</v>
      </c>
      <c r="G1265" s="9">
        <v>0</v>
      </c>
      <c r="H1265" s="9">
        <v>0</v>
      </c>
      <c r="I1265" s="9">
        <v>3.5</v>
      </c>
      <c r="J1265" s="9">
        <v>75</v>
      </c>
      <c r="K1265" s="158">
        <v>0.87222222222222201</v>
      </c>
      <c r="L1265" s="9"/>
      <c r="M1265" s="9"/>
      <c r="N1265" s="9"/>
      <c r="O1265" s="9"/>
      <c r="P1265" s="278">
        <f t="shared" si="42"/>
        <v>60</v>
      </c>
      <c r="Q1265" s="276" t="str">
        <f t="shared" si="41"/>
        <v/>
      </c>
      <c r="R1265" s="9"/>
      <c r="S1265" s="9"/>
      <c r="U1265" s="367"/>
      <c r="AS1265" s="9"/>
      <c r="AT1265" s="9"/>
      <c r="AU1265" s="426"/>
      <c r="AW1265" s="9"/>
      <c r="AX1265" s="470"/>
      <c r="AY1265" s="467"/>
      <c r="BG1265" s="373"/>
      <c r="BH1265" s="373"/>
      <c r="BI1265" s="9"/>
      <c r="BJ1265" s="9"/>
      <c r="CJ1265"/>
      <c r="CK1265"/>
    </row>
    <row r="1266" spans="1:89">
      <c r="A1266" s="9">
        <v>1006</v>
      </c>
      <c r="B1266" s="9">
        <v>3.5</v>
      </c>
      <c r="C1266" s="9">
        <v>315</v>
      </c>
      <c r="D1266" s="9">
        <v>0</v>
      </c>
      <c r="E1266" s="9">
        <v>0</v>
      </c>
      <c r="F1266" s="9">
        <v>384.81</v>
      </c>
      <c r="G1266" s="9">
        <v>0</v>
      </c>
      <c r="H1266" s="9">
        <v>0</v>
      </c>
      <c r="I1266" s="9">
        <v>3.5</v>
      </c>
      <c r="J1266" s="9">
        <v>76</v>
      </c>
      <c r="K1266" s="158">
        <v>0.87291666666666701</v>
      </c>
      <c r="L1266" s="9"/>
      <c r="M1266" s="9"/>
      <c r="N1266" s="9"/>
      <c r="O1266" s="9"/>
      <c r="P1266" s="278">
        <f t="shared" si="42"/>
        <v>60</v>
      </c>
      <c r="Q1266" s="276" t="str">
        <f t="shared" si="41"/>
        <v/>
      </c>
      <c r="R1266" s="9"/>
      <c r="S1266" s="9"/>
      <c r="U1266" s="367"/>
      <c r="AS1266" s="9"/>
      <c r="AT1266" s="9"/>
      <c r="AU1266" s="426"/>
      <c r="AW1266" s="9"/>
      <c r="AX1266" s="470"/>
      <c r="AY1266" s="467"/>
      <c r="BG1266" s="373"/>
      <c r="BH1266" s="373"/>
      <c r="BI1266" s="9"/>
      <c r="BJ1266" s="9"/>
      <c r="CJ1266"/>
      <c r="CK1266"/>
    </row>
    <row r="1267" spans="1:89">
      <c r="A1267" s="9">
        <v>1006</v>
      </c>
      <c r="B1267" s="9">
        <v>3.5</v>
      </c>
      <c r="C1267" s="9">
        <v>315</v>
      </c>
      <c r="D1267" s="9">
        <v>0</v>
      </c>
      <c r="E1267" s="9">
        <v>0</v>
      </c>
      <c r="F1267" s="9">
        <v>384.81</v>
      </c>
      <c r="G1267" s="9">
        <v>0</v>
      </c>
      <c r="H1267" s="9">
        <v>0</v>
      </c>
      <c r="I1267" s="9">
        <v>3.5</v>
      </c>
      <c r="J1267" s="9">
        <v>76</v>
      </c>
      <c r="K1267" s="158">
        <v>0.87361111111111101</v>
      </c>
      <c r="L1267" s="9"/>
      <c r="M1267" s="9"/>
      <c r="N1267" s="9"/>
      <c r="O1267" s="9"/>
      <c r="P1267" s="278">
        <f t="shared" si="42"/>
        <v>60</v>
      </c>
      <c r="Q1267" s="276" t="str">
        <f t="shared" si="41"/>
        <v/>
      </c>
      <c r="R1267" s="9"/>
      <c r="S1267" s="9"/>
      <c r="U1267" s="367"/>
      <c r="AS1267" s="9"/>
      <c r="AT1267" s="9"/>
      <c r="AU1267" s="426"/>
      <c r="AW1267" s="9"/>
      <c r="AX1267" s="470"/>
      <c r="AY1267" s="467"/>
      <c r="BG1267" s="373"/>
      <c r="BH1267" s="373"/>
      <c r="BI1267" s="9"/>
      <c r="BJ1267" s="9"/>
      <c r="CJ1267"/>
      <c r="CK1267"/>
    </row>
    <row r="1268" spans="1:89">
      <c r="A1268" s="9">
        <v>1006</v>
      </c>
      <c r="B1268" s="9">
        <v>3.5</v>
      </c>
      <c r="C1268" s="9">
        <v>315</v>
      </c>
      <c r="D1268" s="9">
        <v>0</v>
      </c>
      <c r="E1268" s="9">
        <v>0</v>
      </c>
      <c r="F1268" s="9">
        <v>384.81</v>
      </c>
      <c r="G1268" s="9">
        <v>0</v>
      </c>
      <c r="H1268" s="9">
        <v>0</v>
      </c>
      <c r="I1268" s="9">
        <v>3.5</v>
      </c>
      <c r="J1268" s="9">
        <v>76</v>
      </c>
      <c r="K1268" s="158">
        <v>0.874305555555556</v>
      </c>
      <c r="L1268" s="9"/>
      <c r="M1268" s="9"/>
      <c r="N1268" s="9"/>
      <c r="O1268" s="9"/>
      <c r="P1268" s="278">
        <f t="shared" si="42"/>
        <v>60</v>
      </c>
      <c r="Q1268" s="276" t="str">
        <f t="shared" si="41"/>
        <v/>
      </c>
      <c r="R1268" s="9"/>
      <c r="S1268" s="9"/>
      <c r="U1268" s="367"/>
      <c r="AS1268" s="9"/>
      <c r="AT1268" s="9"/>
      <c r="AU1268" s="426"/>
      <c r="AW1268" s="9"/>
      <c r="AX1268" s="470"/>
      <c r="AY1268" s="467"/>
      <c r="BG1268" s="373"/>
      <c r="BH1268" s="373"/>
      <c r="BI1268" s="9"/>
      <c r="BJ1268" s="9"/>
      <c r="CJ1268"/>
      <c r="CK1268"/>
    </row>
    <row r="1269" spans="1:89">
      <c r="A1269" s="9">
        <v>1006</v>
      </c>
      <c r="B1269" s="9">
        <v>3.5</v>
      </c>
      <c r="C1269" s="9">
        <v>315</v>
      </c>
      <c r="D1269" s="9">
        <v>0</v>
      </c>
      <c r="E1269" s="9">
        <v>0</v>
      </c>
      <c r="F1269" s="9">
        <v>384.81</v>
      </c>
      <c r="G1269" s="9">
        <v>0</v>
      </c>
      <c r="H1269" s="9">
        <v>0</v>
      </c>
      <c r="I1269" s="9">
        <v>3.5</v>
      </c>
      <c r="J1269" s="9">
        <v>76</v>
      </c>
      <c r="K1269" s="158">
        <v>0.875</v>
      </c>
      <c r="L1269" s="9"/>
      <c r="M1269" s="9"/>
      <c r="N1269" s="9"/>
      <c r="O1269" s="9"/>
      <c r="P1269" s="278">
        <f t="shared" si="42"/>
        <v>60</v>
      </c>
      <c r="Q1269" s="276" t="str">
        <f t="shared" si="41"/>
        <v/>
      </c>
      <c r="R1269" s="9"/>
      <c r="S1269" s="9"/>
      <c r="U1269" s="367"/>
      <c r="AS1269" s="9"/>
      <c r="AT1269" s="9"/>
      <c r="AU1269" s="426"/>
      <c r="AW1269" s="9"/>
      <c r="AX1269" s="470"/>
      <c r="AY1269" s="467"/>
      <c r="BG1269" s="373"/>
      <c r="BH1269" s="373"/>
      <c r="BI1269" s="9"/>
      <c r="BJ1269" s="9"/>
      <c r="CJ1269"/>
      <c r="CK1269"/>
    </row>
    <row r="1270" spans="1:89">
      <c r="A1270" s="9">
        <v>1006</v>
      </c>
      <c r="B1270" s="9">
        <v>3.5</v>
      </c>
      <c r="C1270" s="9">
        <v>315</v>
      </c>
      <c r="D1270" s="9">
        <v>0</v>
      </c>
      <c r="E1270" s="9">
        <v>0</v>
      </c>
      <c r="F1270" s="9">
        <v>384.81</v>
      </c>
      <c r="G1270" s="9">
        <v>0</v>
      </c>
      <c r="H1270" s="9">
        <v>0</v>
      </c>
      <c r="I1270" s="9">
        <v>3.5</v>
      </c>
      <c r="J1270" s="9">
        <v>76</v>
      </c>
      <c r="K1270" s="158">
        <v>0.875694444444444</v>
      </c>
      <c r="L1270" s="9"/>
      <c r="M1270" s="9"/>
      <c r="N1270" s="9"/>
      <c r="O1270" s="9"/>
      <c r="P1270" s="278">
        <f t="shared" si="42"/>
        <v>60</v>
      </c>
      <c r="Q1270" s="276" t="str">
        <f t="shared" si="41"/>
        <v/>
      </c>
      <c r="R1270" s="9"/>
      <c r="S1270" s="9"/>
      <c r="U1270" s="367"/>
      <c r="AS1270" s="9"/>
      <c r="AT1270" s="9"/>
      <c r="AU1270" s="426"/>
      <c r="AW1270" s="9"/>
      <c r="AX1270" s="470"/>
      <c r="AY1270" s="467"/>
      <c r="BG1270" s="373"/>
      <c r="BH1270" s="373"/>
      <c r="BI1270" s="9"/>
      <c r="BJ1270" s="9"/>
      <c r="CJ1270"/>
      <c r="CK1270"/>
    </row>
    <row r="1271" spans="1:89">
      <c r="A1271" s="9">
        <v>1006</v>
      </c>
      <c r="B1271" s="9">
        <v>3.5</v>
      </c>
      <c r="C1271" s="9">
        <v>315</v>
      </c>
      <c r="D1271" s="9">
        <v>0</v>
      </c>
      <c r="E1271" s="9">
        <v>0</v>
      </c>
      <c r="F1271" s="9">
        <v>384.81</v>
      </c>
      <c r="G1271" s="9">
        <v>0</v>
      </c>
      <c r="H1271" s="9">
        <v>0</v>
      </c>
      <c r="I1271" s="9">
        <v>3.5</v>
      </c>
      <c r="J1271" s="9">
        <v>76</v>
      </c>
      <c r="K1271" s="158">
        <v>0.87638888888888899</v>
      </c>
      <c r="L1271" s="9"/>
      <c r="M1271" s="9"/>
      <c r="N1271" s="9"/>
      <c r="O1271" s="9"/>
      <c r="P1271" s="278">
        <f t="shared" si="42"/>
        <v>60</v>
      </c>
      <c r="Q1271" s="276" t="str">
        <f t="shared" si="41"/>
        <v/>
      </c>
      <c r="R1271" s="9"/>
      <c r="S1271" s="9"/>
      <c r="U1271" s="367"/>
      <c r="AS1271" s="9"/>
      <c r="AT1271" s="9"/>
      <c r="AU1271" s="426"/>
      <c r="AW1271" s="9"/>
      <c r="AX1271" s="470"/>
      <c r="AY1271" s="467"/>
      <c r="BG1271" s="373"/>
      <c r="BH1271" s="373"/>
      <c r="BI1271" s="9"/>
      <c r="BJ1271" s="9"/>
      <c r="CJ1271"/>
      <c r="CK1271"/>
    </row>
    <row r="1272" spans="1:89">
      <c r="A1272" s="9">
        <v>1006</v>
      </c>
      <c r="B1272" s="9">
        <v>3.5</v>
      </c>
      <c r="C1272" s="9">
        <v>315</v>
      </c>
      <c r="D1272" s="9">
        <v>0</v>
      </c>
      <c r="E1272" s="9">
        <v>0</v>
      </c>
      <c r="F1272" s="9">
        <v>384.81</v>
      </c>
      <c r="G1272" s="9">
        <v>0</v>
      </c>
      <c r="H1272" s="9">
        <v>0</v>
      </c>
      <c r="I1272" s="9">
        <v>3.5</v>
      </c>
      <c r="J1272" s="9">
        <v>76</v>
      </c>
      <c r="K1272" s="158">
        <v>0.87708333333333299</v>
      </c>
      <c r="L1272" s="9"/>
      <c r="M1272" s="9"/>
      <c r="N1272" s="9"/>
      <c r="O1272" s="9"/>
      <c r="P1272" s="278">
        <f t="shared" si="42"/>
        <v>60</v>
      </c>
      <c r="Q1272" s="276" t="str">
        <f t="shared" si="41"/>
        <v/>
      </c>
      <c r="R1272" s="9"/>
      <c r="S1272" s="9"/>
      <c r="U1272" s="367"/>
      <c r="AS1272" s="9"/>
      <c r="AT1272" s="9"/>
      <c r="AU1272" s="426"/>
      <c r="AW1272" s="9"/>
      <c r="AX1272" s="470"/>
      <c r="AY1272" s="467"/>
      <c r="BG1272" s="373"/>
      <c r="BH1272" s="373"/>
      <c r="BI1272" s="9"/>
      <c r="BJ1272" s="9"/>
      <c r="CJ1272"/>
      <c r="CK1272"/>
    </row>
    <row r="1273" spans="1:89">
      <c r="A1273" s="9">
        <v>1006</v>
      </c>
      <c r="B1273" s="9">
        <v>3.5</v>
      </c>
      <c r="C1273" s="9">
        <v>315</v>
      </c>
      <c r="D1273" s="9">
        <v>0</v>
      </c>
      <c r="E1273" s="9">
        <v>0</v>
      </c>
      <c r="F1273" s="9">
        <v>384.81</v>
      </c>
      <c r="G1273" s="9">
        <v>0</v>
      </c>
      <c r="H1273" s="9">
        <v>0</v>
      </c>
      <c r="I1273" s="9">
        <v>3.5</v>
      </c>
      <c r="J1273" s="9">
        <v>76</v>
      </c>
      <c r="K1273" s="158">
        <v>0.87777777777777799</v>
      </c>
      <c r="L1273" s="9"/>
      <c r="M1273" s="9"/>
      <c r="N1273" s="9"/>
      <c r="O1273" s="9"/>
      <c r="P1273" s="278">
        <f t="shared" si="42"/>
        <v>60</v>
      </c>
      <c r="Q1273" s="276" t="str">
        <f t="shared" si="41"/>
        <v/>
      </c>
      <c r="R1273" s="9"/>
      <c r="S1273" s="9"/>
      <c r="U1273" s="367"/>
      <c r="AS1273" s="9"/>
      <c r="AT1273" s="9"/>
      <c r="AU1273" s="426"/>
      <c r="AW1273" s="9"/>
      <c r="AX1273" s="470"/>
      <c r="AY1273" s="467"/>
      <c r="BG1273" s="373"/>
      <c r="BH1273" s="373"/>
      <c r="BI1273" s="9"/>
      <c r="BJ1273" s="9"/>
      <c r="CJ1273"/>
      <c r="CK1273"/>
    </row>
    <row r="1274" spans="1:89">
      <c r="A1274" s="9">
        <v>1006</v>
      </c>
      <c r="B1274" s="9">
        <v>3.5</v>
      </c>
      <c r="C1274" s="9">
        <v>315</v>
      </c>
      <c r="D1274" s="9">
        <v>0</v>
      </c>
      <c r="E1274" s="9">
        <v>0</v>
      </c>
      <c r="F1274" s="9">
        <v>384.81</v>
      </c>
      <c r="G1274" s="9">
        <v>0</v>
      </c>
      <c r="H1274" s="9">
        <v>0</v>
      </c>
      <c r="I1274" s="9">
        <v>3.5</v>
      </c>
      <c r="J1274" s="9">
        <v>76</v>
      </c>
      <c r="K1274" s="158">
        <v>0.87847222222222199</v>
      </c>
      <c r="L1274" s="9"/>
      <c r="M1274" s="9"/>
      <c r="N1274" s="9"/>
      <c r="O1274" s="9"/>
      <c r="P1274" s="278">
        <f t="shared" si="42"/>
        <v>60</v>
      </c>
      <c r="Q1274" s="276" t="str">
        <f t="shared" si="41"/>
        <v/>
      </c>
      <c r="R1274" s="9"/>
      <c r="S1274" s="9"/>
      <c r="U1274" s="367"/>
      <c r="AS1274" s="9"/>
      <c r="AT1274" s="9"/>
      <c r="AU1274" s="426"/>
      <c r="AW1274" s="9"/>
      <c r="AX1274" s="470"/>
      <c r="AY1274" s="467"/>
      <c r="BG1274" s="373"/>
      <c r="BH1274" s="373"/>
      <c r="BI1274" s="9"/>
      <c r="BJ1274" s="9"/>
      <c r="CJ1274"/>
      <c r="CK1274"/>
    </row>
    <row r="1275" spans="1:89">
      <c r="A1275" s="9">
        <v>1006</v>
      </c>
      <c r="B1275" s="9">
        <v>3.5</v>
      </c>
      <c r="C1275" s="9">
        <v>315</v>
      </c>
      <c r="D1275" s="9">
        <v>0</v>
      </c>
      <c r="E1275" s="9">
        <v>0</v>
      </c>
      <c r="F1275" s="9">
        <v>384.81</v>
      </c>
      <c r="G1275" s="9">
        <v>0</v>
      </c>
      <c r="H1275" s="9">
        <v>0</v>
      </c>
      <c r="I1275" s="9">
        <v>3.5</v>
      </c>
      <c r="J1275" s="9">
        <v>76</v>
      </c>
      <c r="K1275" s="158">
        <v>0.87916666666666698</v>
      </c>
      <c r="L1275" s="9"/>
      <c r="M1275" s="9"/>
      <c r="N1275" s="9"/>
      <c r="O1275" s="9"/>
      <c r="P1275" s="278">
        <f t="shared" si="42"/>
        <v>60</v>
      </c>
      <c r="Q1275" s="276" t="str">
        <f t="shared" si="41"/>
        <v/>
      </c>
      <c r="R1275" s="9"/>
      <c r="S1275" s="9"/>
      <c r="U1275" s="367"/>
      <c r="AS1275" s="9"/>
      <c r="AT1275" s="9"/>
      <c r="AU1275" s="426"/>
      <c r="AW1275" s="9"/>
      <c r="AX1275" s="470"/>
      <c r="AY1275" s="467"/>
      <c r="BG1275" s="373"/>
      <c r="BH1275" s="373"/>
      <c r="BI1275" s="9"/>
      <c r="BJ1275" s="9"/>
      <c r="CJ1275"/>
      <c r="CK1275"/>
    </row>
    <row r="1276" spans="1:89">
      <c r="A1276" s="9">
        <v>1006</v>
      </c>
      <c r="B1276" s="9">
        <v>3.5</v>
      </c>
      <c r="C1276" s="9">
        <v>315</v>
      </c>
      <c r="D1276" s="9">
        <v>0</v>
      </c>
      <c r="E1276" s="9">
        <v>0</v>
      </c>
      <c r="F1276" s="9">
        <v>384.81</v>
      </c>
      <c r="G1276" s="9">
        <v>0</v>
      </c>
      <c r="H1276" s="9">
        <v>0</v>
      </c>
      <c r="I1276" s="9">
        <v>3.5</v>
      </c>
      <c r="J1276" s="9">
        <v>76</v>
      </c>
      <c r="K1276" s="158">
        <v>0.87986111111111098</v>
      </c>
      <c r="L1276" s="9"/>
      <c r="M1276" s="9"/>
      <c r="N1276" s="9"/>
      <c r="O1276" s="9"/>
      <c r="P1276" s="278">
        <f t="shared" si="42"/>
        <v>60</v>
      </c>
      <c r="Q1276" s="276" t="str">
        <f t="shared" si="41"/>
        <v/>
      </c>
      <c r="R1276" s="9"/>
      <c r="S1276" s="9"/>
      <c r="U1276" s="367"/>
      <c r="AS1276" s="9"/>
      <c r="AT1276" s="9"/>
      <c r="AU1276" s="426"/>
      <c r="AW1276" s="9"/>
      <c r="AX1276" s="470"/>
      <c r="AY1276" s="467"/>
      <c r="BG1276" s="373"/>
      <c r="BH1276" s="373"/>
      <c r="BI1276" s="9"/>
      <c r="BJ1276" s="9"/>
      <c r="CJ1276"/>
      <c r="CK1276"/>
    </row>
    <row r="1277" spans="1:89">
      <c r="A1277" s="9">
        <v>1006</v>
      </c>
      <c r="B1277" s="9">
        <v>3.5</v>
      </c>
      <c r="C1277" s="9">
        <v>315</v>
      </c>
      <c r="D1277" s="9">
        <v>0</v>
      </c>
      <c r="E1277" s="9">
        <v>0</v>
      </c>
      <c r="F1277" s="9">
        <v>384.81</v>
      </c>
      <c r="G1277" s="9">
        <v>0</v>
      </c>
      <c r="H1277" s="9">
        <v>0</v>
      </c>
      <c r="I1277" s="9">
        <v>3.5</v>
      </c>
      <c r="J1277" s="9">
        <v>76</v>
      </c>
      <c r="K1277" s="158">
        <v>0.88055555555555598</v>
      </c>
      <c r="L1277" s="9"/>
      <c r="M1277" s="9"/>
      <c r="N1277" s="9"/>
      <c r="O1277" s="9"/>
      <c r="P1277" s="278">
        <f t="shared" si="42"/>
        <v>60</v>
      </c>
      <c r="Q1277" s="276" t="str">
        <f t="shared" si="41"/>
        <v/>
      </c>
      <c r="R1277" s="9"/>
      <c r="S1277" s="9"/>
      <c r="U1277" s="367"/>
      <c r="AS1277" s="9"/>
      <c r="AT1277" s="9"/>
      <c r="AU1277" s="426"/>
      <c r="AW1277" s="9"/>
      <c r="AX1277" s="470"/>
      <c r="AY1277" s="467"/>
      <c r="BG1277" s="373"/>
      <c r="BH1277" s="373"/>
      <c r="BI1277" s="9"/>
      <c r="BJ1277" s="9"/>
      <c r="CJ1277"/>
      <c r="CK1277"/>
    </row>
    <row r="1278" spans="1:89">
      <c r="A1278" s="9">
        <v>1006</v>
      </c>
      <c r="B1278" s="9">
        <v>3.6</v>
      </c>
      <c r="C1278" s="9">
        <v>315</v>
      </c>
      <c r="D1278" s="9">
        <v>0</v>
      </c>
      <c r="E1278" s="9">
        <v>0</v>
      </c>
      <c r="F1278" s="9">
        <v>384.81</v>
      </c>
      <c r="G1278" s="9">
        <v>0</v>
      </c>
      <c r="H1278" s="9">
        <v>0</v>
      </c>
      <c r="I1278" s="9">
        <v>3.6</v>
      </c>
      <c r="J1278" s="9">
        <v>76</v>
      </c>
      <c r="K1278" s="158">
        <v>0.88124999999999998</v>
      </c>
      <c r="L1278" s="9"/>
      <c r="M1278" s="9"/>
      <c r="N1278" s="9"/>
      <c r="O1278" s="9"/>
      <c r="P1278" s="278">
        <f t="shared" si="42"/>
        <v>60</v>
      </c>
      <c r="Q1278" s="276" t="str">
        <f t="shared" si="41"/>
        <v/>
      </c>
      <c r="R1278" s="9"/>
      <c r="S1278" s="9"/>
      <c r="U1278" s="367"/>
      <c r="AS1278" s="9"/>
      <c r="AT1278" s="9"/>
      <c r="AU1278" s="426"/>
      <c r="AW1278" s="9"/>
      <c r="AX1278" s="470"/>
      <c r="AY1278" s="467"/>
      <c r="BG1278" s="373"/>
      <c r="BH1278" s="373"/>
      <c r="BI1278" s="9"/>
      <c r="BJ1278" s="9"/>
      <c r="CJ1278"/>
      <c r="CK1278"/>
    </row>
    <row r="1279" spans="1:89">
      <c r="A1279" s="9">
        <v>1006</v>
      </c>
      <c r="B1279" s="9">
        <v>3.6</v>
      </c>
      <c r="C1279" s="9">
        <v>315</v>
      </c>
      <c r="D1279" s="9">
        <v>0</v>
      </c>
      <c r="E1279" s="9">
        <v>0</v>
      </c>
      <c r="F1279" s="9">
        <v>384.81</v>
      </c>
      <c r="G1279" s="9">
        <v>0</v>
      </c>
      <c r="H1279" s="9">
        <v>0</v>
      </c>
      <c r="I1279" s="9">
        <v>3.6</v>
      </c>
      <c r="J1279" s="9">
        <v>76</v>
      </c>
      <c r="K1279" s="158">
        <v>0.88194444444444497</v>
      </c>
      <c r="L1279" s="9"/>
      <c r="M1279" s="9"/>
      <c r="N1279" s="9"/>
      <c r="O1279" s="9"/>
      <c r="P1279" s="278">
        <f t="shared" si="42"/>
        <v>60</v>
      </c>
      <c r="Q1279" s="276" t="str">
        <f t="shared" si="41"/>
        <v/>
      </c>
      <c r="R1279" s="9"/>
      <c r="S1279" s="9"/>
      <c r="U1279" s="367"/>
      <c r="AS1279" s="9"/>
      <c r="AT1279" s="9"/>
      <c r="AU1279" s="426"/>
      <c r="AW1279" s="9"/>
      <c r="AX1279" s="470"/>
      <c r="AY1279" s="467"/>
      <c r="BG1279" s="373"/>
      <c r="BH1279" s="373"/>
      <c r="BI1279" s="9"/>
      <c r="BJ1279" s="9"/>
      <c r="CJ1279"/>
      <c r="CK1279"/>
    </row>
    <row r="1280" spans="1:89">
      <c r="A1280" s="9">
        <v>1006</v>
      </c>
      <c r="B1280" s="9">
        <v>3.6</v>
      </c>
      <c r="C1280" s="9">
        <v>315</v>
      </c>
      <c r="D1280" s="9">
        <v>0</v>
      </c>
      <c r="E1280" s="9">
        <v>0</v>
      </c>
      <c r="F1280" s="9">
        <v>384.81</v>
      </c>
      <c r="G1280" s="9">
        <v>0</v>
      </c>
      <c r="H1280" s="9">
        <v>0</v>
      </c>
      <c r="I1280" s="9">
        <v>3.6</v>
      </c>
      <c r="J1280" s="9">
        <v>76</v>
      </c>
      <c r="K1280" s="158">
        <v>0.88263888888888897</v>
      </c>
      <c r="L1280" s="9"/>
      <c r="M1280" s="9"/>
      <c r="N1280" s="9"/>
      <c r="O1280" s="9"/>
      <c r="P1280" s="278">
        <f t="shared" si="42"/>
        <v>60</v>
      </c>
      <c r="Q1280" s="276" t="str">
        <f t="shared" si="41"/>
        <v/>
      </c>
      <c r="R1280" s="9"/>
      <c r="S1280" s="9"/>
      <c r="U1280" s="367"/>
      <c r="AS1280" s="9"/>
      <c r="AT1280" s="9"/>
      <c r="AU1280" s="426"/>
      <c r="AW1280" s="9"/>
      <c r="AX1280" s="470"/>
      <c r="AY1280" s="467"/>
      <c r="BG1280" s="373"/>
      <c r="BH1280" s="373"/>
      <c r="BI1280" s="9"/>
      <c r="BJ1280" s="9"/>
      <c r="CJ1280"/>
      <c r="CK1280"/>
    </row>
    <row r="1281" spans="1:89">
      <c r="A1281" s="9">
        <v>1006</v>
      </c>
      <c r="B1281" s="9">
        <v>3.6</v>
      </c>
      <c r="C1281" s="9">
        <v>315</v>
      </c>
      <c r="D1281" s="9">
        <v>0</v>
      </c>
      <c r="E1281" s="9">
        <v>0</v>
      </c>
      <c r="F1281" s="9">
        <v>384.81</v>
      </c>
      <c r="G1281" s="9">
        <v>0</v>
      </c>
      <c r="H1281" s="9">
        <v>0</v>
      </c>
      <c r="I1281" s="9">
        <v>3.6</v>
      </c>
      <c r="J1281" s="9">
        <v>76</v>
      </c>
      <c r="K1281" s="158">
        <v>0.88333333333333297</v>
      </c>
      <c r="L1281" s="9"/>
      <c r="M1281" s="9"/>
      <c r="N1281" s="9"/>
      <c r="O1281" s="9"/>
      <c r="P1281" s="278">
        <f t="shared" si="42"/>
        <v>60</v>
      </c>
      <c r="Q1281" s="276" t="str">
        <f t="shared" si="41"/>
        <v/>
      </c>
      <c r="R1281" s="9"/>
      <c r="S1281" s="9"/>
      <c r="U1281" s="367"/>
      <c r="AS1281" s="9"/>
      <c r="AT1281" s="9"/>
      <c r="AU1281" s="426"/>
      <c r="AW1281" s="9"/>
      <c r="AX1281" s="470"/>
      <c r="AY1281" s="467"/>
      <c r="BG1281" s="373"/>
      <c r="BH1281" s="373"/>
      <c r="BI1281" s="9"/>
      <c r="BJ1281" s="9"/>
      <c r="CJ1281"/>
      <c r="CK1281"/>
    </row>
    <row r="1282" spans="1:89">
      <c r="A1282" s="9">
        <v>1006</v>
      </c>
      <c r="B1282" s="9">
        <v>3.6</v>
      </c>
      <c r="C1282" s="9">
        <v>315</v>
      </c>
      <c r="D1282" s="9">
        <v>0</v>
      </c>
      <c r="E1282" s="9">
        <v>0</v>
      </c>
      <c r="F1282" s="9">
        <v>384.81</v>
      </c>
      <c r="G1282" s="9">
        <v>0</v>
      </c>
      <c r="H1282" s="9">
        <v>0</v>
      </c>
      <c r="I1282" s="9">
        <v>3.6</v>
      </c>
      <c r="J1282" s="9">
        <v>76</v>
      </c>
      <c r="K1282" s="158">
        <v>0.88402777777777797</v>
      </c>
      <c r="L1282" s="9"/>
      <c r="M1282" s="9"/>
      <c r="N1282" s="9"/>
      <c r="O1282" s="9"/>
      <c r="P1282" s="278">
        <f t="shared" si="42"/>
        <v>60</v>
      </c>
      <c r="Q1282" s="276" t="str">
        <f t="shared" si="41"/>
        <v/>
      </c>
      <c r="R1282" s="9"/>
      <c r="S1282" s="9"/>
      <c r="U1282" s="367"/>
      <c r="AS1282" s="9"/>
      <c r="AT1282" s="9"/>
      <c r="AU1282" s="426"/>
      <c r="AW1282" s="9"/>
      <c r="AX1282" s="470"/>
      <c r="AY1282" s="467"/>
      <c r="BG1282" s="373"/>
      <c r="BH1282" s="373"/>
      <c r="BI1282" s="9"/>
      <c r="BJ1282" s="9"/>
      <c r="CJ1282"/>
      <c r="CK1282"/>
    </row>
    <row r="1283" spans="1:89">
      <c r="A1283" s="9">
        <v>1006</v>
      </c>
      <c r="B1283" s="9">
        <v>3.7</v>
      </c>
      <c r="C1283" s="9">
        <v>315</v>
      </c>
      <c r="D1283" s="9">
        <v>0</v>
      </c>
      <c r="E1283" s="9">
        <v>0</v>
      </c>
      <c r="F1283" s="9">
        <v>384.81</v>
      </c>
      <c r="G1283" s="9">
        <v>0</v>
      </c>
      <c r="H1283" s="9">
        <v>0</v>
      </c>
      <c r="I1283" s="9">
        <v>3.7</v>
      </c>
      <c r="J1283" s="9">
        <v>76</v>
      </c>
      <c r="K1283" s="158">
        <v>0.88472222222222197</v>
      </c>
      <c r="L1283" s="9"/>
      <c r="M1283" s="9"/>
      <c r="N1283" s="9"/>
      <c r="O1283" s="9"/>
      <c r="P1283" s="278">
        <f t="shared" si="42"/>
        <v>60</v>
      </c>
      <c r="Q1283" s="276" t="str">
        <f t="shared" si="41"/>
        <v/>
      </c>
      <c r="R1283" s="9"/>
      <c r="S1283" s="9"/>
      <c r="U1283" s="367"/>
      <c r="AS1283" s="9"/>
      <c r="AT1283" s="9"/>
      <c r="AU1283" s="426"/>
      <c r="AW1283" s="9"/>
      <c r="AX1283" s="470"/>
      <c r="AY1283" s="467"/>
      <c r="BG1283" s="373"/>
      <c r="BH1283" s="373"/>
      <c r="BI1283" s="9"/>
      <c r="BJ1283" s="9"/>
      <c r="CJ1283"/>
      <c r="CK1283"/>
    </row>
    <row r="1284" spans="1:89">
      <c r="A1284" s="9">
        <v>1006</v>
      </c>
      <c r="B1284" s="9">
        <v>3.7</v>
      </c>
      <c r="C1284" s="9">
        <v>315</v>
      </c>
      <c r="D1284" s="9">
        <v>0</v>
      </c>
      <c r="E1284" s="9">
        <v>0</v>
      </c>
      <c r="F1284" s="9">
        <v>384.81</v>
      </c>
      <c r="G1284" s="9">
        <v>0</v>
      </c>
      <c r="H1284" s="9">
        <v>0</v>
      </c>
      <c r="I1284" s="9">
        <v>3.7</v>
      </c>
      <c r="J1284" s="9">
        <v>76</v>
      </c>
      <c r="K1284" s="158">
        <v>0.88541666666666696</v>
      </c>
      <c r="L1284" s="9"/>
      <c r="M1284" s="9"/>
      <c r="N1284" s="9"/>
      <c r="O1284" s="9"/>
      <c r="P1284" s="278">
        <f t="shared" si="42"/>
        <v>60</v>
      </c>
      <c r="Q1284" s="276" t="str">
        <f t="shared" si="41"/>
        <v/>
      </c>
      <c r="R1284" s="9"/>
      <c r="S1284" s="9"/>
      <c r="U1284" s="367"/>
      <c r="AS1284" s="9"/>
      <c r="AT1284" s="9"/>
      <c r="AU1284" s="426"/>
      <c r="AW1284" s="9"/>
      <c r="AX1284" s="470"/>
      <c r="AY1284" s="467"/>
      <c r="BG1284" s="373"/>
      <c r="BH1284" s="373"/>
      <c r="BI1284" s="9"/>
      <c r="BJ1284" s="9"/>
      <c r="CJ1284"/>
      <c r="CK1284"/>
    </row>
    <row r="1285" spans="1:89">
      <c r="A1285" s="9">
        <v>1006</v>
      </c>
      <c r="B1285" s="9">
        <v>3.7</v>
      </c>
      <c r="C1285" s="9">
        <v>315</v>
      </c>
      <c r="D1285" s="9">
        <v>0</v>
      </c>
      <c r="E1285" s="9">
        <v>0</v>
      </c>
      <c r="F1285" s="9">
        <v>384.81</v>
      </c>
      <c r="G1285" s="9">
        <v>0</v>
      </c>
      <c r="H1285" s="9">
        <v>0</v>
      </c>
      <c r="I1285" s="9">
        <v>3.7</v>
      </c>
      <c r="J1285" s="9">
        <v>76</v>
      </c>
      <c r="K1285" s="158">
        <v>0.88611111111111096</v>
      </c>
      <c r="L1285" s="9"/>
      <c r="M1285" s="9"/>
      <c r="N1285" s="9"/>
      <c r="O1285" s="9"/>
      <c r="P1285" s="278">
        <f t="shared" si="42"/>
        <v>60</v>
      </c>
      <c r="Q1285" s="276" t="str">
        <f t="shared" si="41"/>
        <v/>
      </c>
      <c r="R1285" s="9"/>
      <c r="S1285" s="9"/>
      <c r="U1285" s="367"/>
      <c r="AS1285" s="9"/>
      <c r="AT1285" s="9"/>
      <c r="AU1285" s="426"/>
      <c r="AW1285" s="9"/>
      <c r="AX1285" s="470"/>
      <c r="AY1285" s="467"/>
      <c r="BG1285" s="373"/>
      <c r="BH1285" s="373"/>
      <c r="BI1285" s="9"/>
      <c r="BJ1285" s="9"/>
      <c r="CJ1285"/>
      <c r="CK1285"/>
    </row>
    <row r="1286" spans="1:89">
      <c r="A1286" s="9">
        <v>1006</v>
      </c>
      <c r="B1286" s="9">
        <v>3.7</v>
      </c>
      <c r="C1286" s="9">
        <v>315</v>
      </c>
      <c r="D1286" s="9">
        <v>0</v>
      </c>
      <c r="E1286" s="9">
        <v>0</v>
      </c>
      <c r="F1286" s="9">
        <v>384.81</v>
      </c>
      <c r="G1286" s="9">
        <v>0</v>
      </c>
      <c r="H1286" s="9">
        <v>0</v>
      </c>
      <c r="I1286" s="9">
        <v>3.7</v>
      </c>
      <c r="J1286" s="9">
        <v>76</v>
      </c>
      <c r="K1286" s="158">
        <v>0.88680555555555596</v>
      </c>
      <c r="L1286" s="9"/>
      <c r="M1286" s="9"/>
      <c r="N1286" s="9"/>
      <c r="O1286" s="9"/>
      <c r="P1286" s="278">
        <f t="shared" si="42"/>
        <v>60</v>
      </c>
      <c r="Q1286" s="276" t="str">
        <f t="shared" si="41"/>
        <v/>
      </c>
      <c r="R1286" s="9"/>
      <c r="S1286" s="9"/>
      <c r="U1286" s="367"/>
      <c r="AS1286" s="9"/>
      <c r="AT1286" s="9"/>
      <c r="AU1286" s="426"/>
      <c r="AW1286" s="9"/>
      <c r="AX1286" s="470"/>
      <c r="AY1286" s="467"/>
      <c r="BG1286" s="373"/>
      <c r="BH1286" s="373"/>
      <c r="BI1286" s="9"/>
      <c r="BJ1286" s="9"/>
      <c r="CJ1286"/>
      <c r="CK1286"/>
    </row>
    <row r="1287" spans="1:89">
      <c r="A1287" s="9">
        <v>1006</v>
      </c>
      <c r="B1287" s="9">
        <v>3.7</v>
      </c>
      <c r="C1287" s="9">
        <v>315</v>
      </c>
      <c r="D1287" s="9">
        <v>0</v>
      </c>
      <c r="E1287" s="9">
        <v>0</v>
      </c>
      <c r="F1287" s="9">
        <v>384.81</v>
      </c>
      <c r="G1287" s="9">
        <v>0</v>
      </c>
      <c r="H1287" s="9">
        <v>0</v>
      </c>
      <c r="I1287" s="9">
        <v>3.7</v>
      </c>
      <c r="J1287" s="9">
        <v>76</v>
      </c>
      <c r="K1287" s="158">
        <v>0.88749999999999996</v>
      </c>
      <c r="L1287" s="9"/>
      <c r="M1287" s="9"/>
      <c r="N1287" s="9"/>
      <c r="O1287" s="9"/>
      <c r="P1287" s="278">
        <f t="shared" si="42"/>
        <v>60</v>
      </c>
      <c r="Q1287" s="276" t="str">
        <f t="shared" si="41"/>
        <v/>
      </c>
      <c r="R1287" s="9"/>
      <c r="S1287" s="9"/>
      <c r="U1287" s="367"/>
      <c r="AS1287" s="9"/>
      <c r="AT1287" s="9"/>
      <c r="AU1287" s="426"/>
      <c r="AW1287" s="9"/>
      <c r="AX1287" s="470"/>
      <c r="AY1287" s="467"/>
      <c r="BG1287" s="373"/>
      <c r="BH1287" s="373"/>
      <c r="BI1287" s="9"/>
      <c r="BJ1287" s="9"/>
      <c r="CJ1287"/>
      <c r="CK1287"/>
    </row>
    <row r="1288" spans="1:89">
      <c r="A1288" s="9">
        <v>1006</v>
      </c>
      <c r="B1288" s="9">
        <v>3.7</v>
      </c>
      <c r="C1288" s="9">
        <v>315</v>
      </c>
      <c r="D1288" s="9">
        <v>0</v>
      </c>
      <c r="E1288" s="9">
        <v>0</v>
      </c>
      <c r="F1288" s="9">
        <v>384.81</v>
      </c>
      <c r="G1288" s="9">
        <v>0</v>
      </c>
      <c r="H1288" s="9">
        <v>0</v>
      </c>
      <c r="I1288" s="9">
        <v>3.7</v>
      </c>
      <c r="J1288" s="9">
        <v>76</v>
      </c>
      <c r="K1288" s="158">
        <v>0.88819444444444495</v>
      </c>
      <c r="L1288" s="9"/>
      <c r="M1288" s="9"/>
      <c r="N1288" s="9"/>
      <c r="O1288" s="9"/>
      <c r="P1288" s="278">
        <f t="shared" si="42"/>
        <v>60</v>
      </c>
      <c r="Q1288" s="276" t="str">
        <f t="shared" si="41"/>
        <v/>
      </c>
      <c r="R1288" s="9"/>
      <c r="S1288" s="9"/>
      <c r="U1288" s="367"/>
      <c r="AS1288" s="9"/>
      <c r="AT1288" s="9"/>
      <c r="AU1288" s="426"/>
      <c r="AW1288" s="9"/>
      <c r="AX1288" s="470"/>
      <c r="BG1288" s="373"/>
      <c r="BH1288" s="373"/>
      <c r="BI1288" s="9"/>
      <c r="BJ1288" s="9"/>
      <c r="CJ1288"/>
      <c r="CK1288"/>
    </row>
    <row r="1289" spans="1:89">
      <c r="A1289" s="9">
        <v>1006</v>
      </c>
      <c r="B1289" s="9">
        <v>3.7</v>
      </c>
      <c r="C1289" s="9">
        <v>315</v>
      </c>
      <c r="D1289" s="9">
        <v>0</v>
      </c>
      <c r="E1289" s="9">
        <v>0</v>
      </c>
      <c r="F1289" s="9">
        <v>384.81</v>
      </c>
      <c r="G1289" s="9">
        <v>0</v>
      </c>
      <c r="H1289" s="9">
        <v>0</v>
      </c>
      <c r="I1289" s="9">
        <v>3.7</v>
      </c>
      <c r="J1289" s="9">
        <v>76</v>
      </c>
      <c r="K1289" s="158">
        <v>0.88888888888888895</v>
      </c>
      <c r="L1289" s="9"/>
      <c r="M1289" s="9"/>
      <c r="N1289" s="9"/>
      <c r="O1289" s="9"/>
      <c r="P1289" s="278">
        <f t="shared" si="42"/>
        <v>60</v>
      </c>
      <c r="Q1289" s="276" t="str">
        <f t="shared" si="41"/>
        <v/>
      </c>
      <c r="R1289" s="9"/>
      <c r="S1289" s="9"/>
      <c r="U1289" s="367"/>
      <c r="AS1289" s="9"/>
      <c r="AT1289" s="9"/>
      <c r="AU1289" s="426"/>
      <c r="AW1289" s="9"/>
      <c r="AX1289" s="470"/>
      <c r="BG1289" s="373"/>
      <c r="BH1289" s="373"/>
      <c r="BI1289" s="9"/>
      <c r="BJ1289" s="9"/>
      <c r="CJ1289"/>
      <c r="CK1289"/>
    </row>
    <row r="1290" spans="1:89">
      <c r="A1290" s="9">
        <v>1006</v>
      </c>
      <c r="B1290" s="9">
        <v>3.8</v>
      </c>
      <c r="C1290" s="9">
        <v>315</v>
      </c>
      <c r="D1290" s="9">
        <v>0</v>
      </c>
      <c r="E1290" s="9">
        <v>0</v>
      </c>
      <c r="F1290" s="9">
        <v>384.81</v>
      </c>
      <c r="G1290" s="9">
        <v>0</v>
      </c>
      <c r="H1290" s="9">
        <v>0</v>
      </c>
      <c r="I1290" s="9">
        <v>3.8</v>
      </c>
      <c r="J1290" s="9">
        <v>76</v>
      </c>
      <c r="K1290" s="158">
        <v>0.88958333333333295</v>
      </c>
      <c r="L1290" s="9"/>
      <c r="M1290" s="9"/>
      <c r="N1290" s="9"/>
      <c r="O1290" s="9"/>
      <c r="P1290" s="278">
        <f t="shared" si="42"/>
        <v>60</v>
      </c>
      <c r="Q1290" s="276" t="str">
        <f t="shared" si="41"/>
        <v/>
      </c>
      <c r="R1290" s="9"/>
      <c r="S1290" s="9"/>
      <c r="U1290" s="367"/>
      <c r="AS1290" s="9"/>
      <c r="AT1290" s="9"/>
      <c r="AU1290" s="426"/>
      <c r="AW1290" s="9"/>
      <c r="AX1290" s="470"/>
      <c r="BG1290" s="373"/>
      <c r="BH1290" s="373"/>
      <c r="BI1290" s="9"/>
      <c r="BJ1290" s="9"/>
      <c r="CJ1290"/>
      <c r="CK1290"/>
    </row>
    <row r="1291" spans="1:89">
      <c r="A1291" s="9">
        <v>1006</v>
      </c>
      <c r="B1291" s="9">
        <v>3.7</v>
      </c>
      <c r="C1291" s="9">
        <v>315</v>
      </c>
      <c r="D1291" s="9">
        <v>0</v>
      </c>
      <c r="E1291" s="9">
        <v>0</v>
      </c>
      <c r="F1291" s="9">
        <v>384.81</v>
      </c>
      <c r="G1291" s="9">
        <v>0</v>
      </c>
      <c r="H1291" s="9">
        <v>0</v>
      </c>
      <c r="I1291" s="9">
        <v>3.7</v>
      </c>
      <c r="J1291" s="9">
        <v>76</v>
      </c>
      <c r="K1291" s="158">
        <v>0.89027777777777795</v>
      </c>
      <c r="L1291" s="9"/>
      <c r="M1291" s="9"/>
      <c r="N1291" s="9"/>
      <c r="O1291" s="9"/>
      <c r="P1291" s="278">
        <f t="shared" si="42"/>
        <v>60</v>
      </c>
      <c r="Q1291" s="276" t="str">
        <f t="shared" ref="Q1291:Q1354" si="43">IF(H1291&gt;0,60,"")</f>
        <v/>
      </c>
      <c r="R1291" s="9"/>
      <c r="S1291" s="9"/>
      <c r="U1291" s="367"/>
      <c r="AS1291" s="9"/>
      <c r="AT1291" s="9"/>
      <c r="AU1291" s="426"/>
      <c r="AW1291" s="9"/>
      <c r="AX1291" s="470"/>
      <c r="BG1291" s="373"/>
      <c r="BH1291" s="373"/>
      <c r="BI1291" s="9"/>
      <c r="BJ1291" s="9"/>
      <c r="CJ1291"/>
      <c r="CK1291"/>
    </row>
    <row r="1292" spans="1:89">
      <c r="A1292" s="9">
        <v>1006</v>
      </c>
      <c r="B1292" s="9">
        <v>3.7</v>
      </c>
      <c r="C1292" s="9">
        <v>315</v>
      </c>
      <c r="D1292" s="9">
        <v>0</v>
      </c>
      <c r="E1292" s="9">
        <v>0</v>
      </c>
      <c r="F1292" s="9">
        <v>384.81</v>
      </c>
      <c r="G1292" s="9">
        <v>0</v>
      </c>
      <c r="H1292" s="9">
        <v>0</v>
      </c>
      <c r="I1292" s="9">
        <v>3.7</v>
      </c>
      <c r="J1292" s="9">
        <v>76</v>
      </c>
      <c r="K1292" s="158">
        <v>0.89097222222222205</v>
      </c>
      <c r="L1292" s="9"/>
      <c r="M1292" s="9"/>
      <c r="N1292" s="9"/>
      <c r="O1292" s="9"/>
      <c r="P1292" s="278">
        <f t="shared" si="42"/>
        <v>60</v>
      </c>
      <c r="Q1292" s="276" t="str">
        <f t="shared" si="43"/>
        <v/>
      </c>
      <c r="R1292" s="9"/>
      <c r="S1292" s="9"/>
      <c r="U1292" s="367"/>
      <c r="AS1292" s="9"/>
      <c r="AT1292" s="9"/>
      <c r="AU1292" s="426"/>
      <c r="AW1292" s="9"/>
      <c r="AX1292" s="470"/>
      <c r="BG1292" s="373"/>
      <c r="BH1292" s="373"/>
      <c r="BI1292" s="9"/>
      <c r="BJ1292" s="9"/>
      <c r="CJ1292"/>
      <c r="CK1292"/>
    </row>
    <row r="1293" spans="1:89">
      <c r="A1293" s="9">
        <v>1006</v>
      </c>
      <c r="B1293" s="9">
        <v>3.7</v>
      </c>
      <c r="C1293" s="9">
        <v>315</v>
      </c>
      <c r="D1293" s="9">
        <v>0</v>
      </c>
      <c r="E1293" s="9">
        <v>0</v>
      </c>
      <c r="F1293" s="9">
        <v>384.81</v>
      </c>
      <c r="G1293" s="9">
        <v>0</v>
      </c>
      <c r="H1293" s="9">
        <v>0</v>
      </c>
      <c r="I1293" s="9">
        <v>3.7</v>
      </c>
      <c r="J1293" s="9">
        <v>76</v>
      </c>
      <c r="K1293" s="158">
        <v>0.89166666666666705</v>
      </c>
      <c r="L1293" s="9"/>
      <c r="M1293" s="9"/>
      <c r="N1293" s="9"/>
      <c r="O1293" s="9"/>
      <c r="P1293" s="278">
        <f t="shared" ref="P1293:P1356" si="44">IF(D1293&lt;2,60,"")</f>
        <v>60</v>
      </c>
      <c r="Q1293" s="276" t="str">
        <f t="shared" si="43"/>
        <v/>
      </c>
      <c r="R1293" s="9"/>
      <c r="S1293" s="9"/>
      <c r="U1293" s="367"/>
      <c r="AS1293" s="9"/>
      <c r="AT1293" s="9"/>
      <c r="AU1293" s="426"/>
      <c r="AW1293" s="9"/>
      <c r="AX1293" s="470"/>
      <c r="BG1293" s="373"/>
      <c r="BH1293" s="373"/>
      <c r="BI1293" s="9"/>
      <c r="BJ1293" s="9"/>
      <c r="CJ1293"/>
      <c r="CK1293"/>
    </row>
    <row r="1294" spans="1:89">
      <c r="A1294" s="9">
        <v>1006</v>
      </c>
      <c r="B1294" s="9">
        <v>3.7</v>
      </c>
      <c r="C1294" s="9">
        <v>315</v>
      </c>
      <c r="D1294" s="9">
        <v>0</v>
      </c>
      <c r="E1294" s="9">
        <v>0</v>
      </c>
      <c r="F1294" s="9">
        <v>384.81</v>
      </c>
      <c r="G1294" s="9">
        <v>0</v>
      </c>
      <c r="H1294" s="9">
        <v>0</v>
      </c>
      <c r="I1294" s="9">
        <v>3.7</v>
      </c>
      <c r="J1294" s="9">
        <v>76</v>
      </c>
      <c r="K1294" s="158">
        <v>0.89236111111111105</v>
      </c>
      <c r="L1294" s="9"/>
      <c r="M1294" s="9"/>
      <c r="N1294" s="9"/>
      <c r="O1294" s="9"/>
      <c r="P1294" s="278">
        <f t="shared" si="44"/>
        <v>60</v>
      </c>
      <c r="Q1294" s="276" t="str">
        <f t="shared" si="43"/>
        <v/>
      </c>
      <c r="R1294" s="9"/>
      <c r="S1294" s="9"/>
      <c r="U1294" s="367"/>
      <c r="AS1294" s="9"/>
      <c r="AT1294" s="9"/>
      <c r="AU1294" s="426"/>
      <c r="AW1294" s="9"/>
      <c r="AX1294" s="470"/>
      <c r="BG1294" s="373"/>
      <c r="BH1294" s="373"/>
      <c r="BI1294" s="9"/>
      <c r="BJ1294" s="9"/>
      <c r="CJ1294"/>
      <c r="CK1294"/>
    </row>
    <row r="1295" spans="1:89">
      <c r="A1295" s="9">
        <v>1006</v>
      </c>
      <c r="B1295" s="9">
        <v>3.8</v>
      </c>
      <c r="C1295" s="9">
        <v>315</v>
      </c>
      <c r="D1295" s="9">
        <v>0</v>
      </c>
      <c r="E1295" s="9">
        <v>0</v>
      </c>
      <c r="F1295" s="9">
        <v>384.81</v>
      </c>
      <c r="G1295" s="9">
        <v>0</v>
      </c>
      <c r="H1295" s="9">
        <v>0</v>
      </c>
      <c r="I1295" s="9">
        <v>3.8</v>
      </c>
      <c r="J1295" s="9">
        <v>76</v>
      </c>
      <c r="K1295" s="158">
        <v>0.89305555555555605</v>
      </c>
      <c r="L1295" s="9"/>
      <c r="M1295" s="9"/>
      <c r="N1295" s="9"/>
      <c r="O1295" s="9"/>
      <c r="P1295" s="278">
        <f t="shared" si="44"/>
        <v>60</v>
      </c>
      <c r="Q1295" s="276" t="str">
        <f t="shared" si="43"/>
        <v/>
      </c>
      <c r="R1295" s="9"/>
      <c r="S1295" s="9"/>
      <c r="U1295" s="367"/>
      <c r="AS1295" s="9"/>
      <c r="AT1295" s="9"/>
      <c r="AU1295" s="426"/>
      <c r="AW1295" s="9"/>
      <c r="AX1295" s="470"/>
      <c r="BG1295" s="373"/>
      <c r="BH1295" s="373"/>
      <c r="BI1295" s="9"/>
      <c r="BJ1295" s="9"/>
      <c r="CJ1295"/>
      <c r="CK1295"/>
    </row>
    <row r="1296" spans="1:89">
      <c r="A1296" s="9">
        <v>1006</v>
      </c>
      <c r="B1296" s="9">
        <v>3.8</v>
      </c>
      <c r="C1296" s="9">
        <v>315</v>
      </c>
      <c r="D1296" s="9">
        <v>0</v>
      </c>
      <c r="E1296" s="9">
        <v>0</v>
      </c>
      <c r="F1296" s="9">
        <v>384.81</v>
      </c>
      <c r="G1296" s="9">
        <v>0</v>
      </c>
      <c r="H1296" s="9">
        <v>0</v>
      </c>
      <c r="I1296" s="9">
        <v>3.8</v>
      </c>
      <c r="J1296" s="9">
        <v>76</v>
      </c>
      <c r="K1296" s="158">
        <v>0.89375000000000004</v>
      </c>
      <c r="L1296" s="9"/>
      <c r="M1296" s="9"/>
      <c r="N1296" s="9"/>
      <c r="O1296" s="9"/>
      <c r="P1296" s="278">
        <f t="shared" si="44"/>
        <v>60</v>
      </c>
      <c r="Q1296" s="276" t="str">
        <f t="shared" si="43"/>
        <v/>
      </c>
      <c r="R1296" s="9"/>
      <c r="S1296" s="9"/>
      <c r="U1296" s="367"/>
      <c r="AS1296" s="9"/>
      <c r="AT1296" s="9"/>
      <c r="AU1296" s="426"/>
      <c r="AW1296" s="9"/>
      <c r="AX1296" s="470"/>
      <c r="BG1296" s="373"/>
      <c r="BH1296" s="373"/>
      <c r="BI1296" s="9"/>
      <c r="BJ1296" s="9"/>
      <c r="CJ1296"/>
      <c r="CK1296"/>
    </row>
    <row r="1297" spans="1:89">
      <c r="A1297" s="9">
        <v>1006</v>
      </c>
      <c r="B1297" s="9">
        <v>3.8</v>
      </c>
      <c r="C1297" s="9">
        <v>315</v>
      </c>
      <c r="D1297" s="9">
        <v>0</v>
      </c>
      <c r="E1297" s="9">
        <v>0</v>
      </c>
      <c r="F1297" s="9">
        <v>384.81</v>
      </c>
      <c r="G1297" s="9">
        <v>0</v>
      </c>
      <c r="H1297" s="9">
        <v>0</v>
      </c>
      <c r="I1297" s="9">
        <v>3.8</v>
      </c>
      <c r="J1297" s="9">
        <v>76</v>
      </c>
      <c r="K1297" s="158">
        <v>0.89444444444444404</v>
      </c>
      <c r="L1297" s="9"/>
      <c r="M1297" s="9"/>
      <c r="N1297" s="9"/>
      <c r="O1297" s="9"/>
      <c r="P1297" s="278">
        <f t="shared" si="44"/>
        <v>60</v>
      </c>
      <c r="Q1297" s="276" t="str">
        <f t="shared" si="43"/>
        <v/>
      </c>
      <c r="R1297" s="9"/>
      <c r="S1297" s="9"/>
      <c r="U1297" s="367"/>
      <c r="AS1297" s="9"/>
      <c r="AT1297" s="9"/>
      <c r="AU1297" s="426"/>
      <c r="AW1297" s="9"/>
      <c r="AX1297" s="470"/>
      <c r="BG1297" s="373"/>
      <c r="BH1297" s="373"/>
      <c r="BI1297" s="9"/>
      <c r="BJ1297" s="9"/>
      <c r="CJ1297"/>
      <c r="CK1297"/>
    </row>
    <row r="1298" spans="1:89">
      <c r="A1298" s="9">
        <v>1007</v>
      </c>
      <c r="B1298" s="9">
        <v>3.8</v>
      </c>
      <c r="C1298" s="9">
        <v>315</v>
      </c>
      <c r="D1298" s="9">
        <v>0</v>
      </c>
      <c r="E1298" s="9">
        <v>0</v>
      </c>
      <c r="F1298" s="9">
        <v>384.81</v>
      </c>
      <c r="G1298" s="9">
        <v>0</v>
      </c>
      <c r="H1298" s="9">
        <v>0</v>
      </c>
      <c r="I1298" s="9">
        <v>3.8</v>
      </c>
      <c r="J1298" s="9">
        <v>76</v>
      </c>
      <c r="K1298" s="158">
        <v>0.89513888888888904</v>
      </c>
      <c r="L1298" s="9"/>
      <c r="M1298" s="9"/>
      <c r="N1298" s="9"/>
      <c r="O1298" s="9"/>
      <c r="P1298" s="278">
        <f t="shared" si="44"/>
        <v>60</v>
      </c>
      <c r="Q1298" s="276" t="str">
        <f t="shared" si="43"/>
        <v/>
      </c>
      <c r="R1298" s="9"/>
      <c r="S1298" s="9"/>
      <c r="U1298" s="367"/>
      <c r="AS1298" s="9"/>
      <c r="AT1298" s="9"/>
      <c r="AU1298" s="426"/>
      <c r="AW1298" s="9"/>
      <c r="AX1298" s="470"/>
      <c r="BG1298" s="373"/>
      <c r="BH1298" s="373"/>
      <c r="BI1298" s="9"/>
      <c r="BJ1298" s="9"/>
      <c r="CJ1298"/>
      <c r="CK1298"/>
    </row>
    <row r="1299" spans="1:89">
      <c r="A1299" s="9">
        <v>1007</v>
      </c>
      <c r="B1299" s="9">
        <v>3.8</v>
      </c>
      <c r="C1299" s="9">
        <v>315</v>
      </c>
      <c r="D1299" s="9">
        <v>0</v>
      </c>
      <c r="E1299" s="9">
        <v>0</v>
      </c>
      <c r="F1299" s="9">
        <v>384.81</v>
      </c>
      <c r="G1299" s="9">
        <v>0</v>
      </c>
      <c r="H1299" s="9">
        <v>0</v>
      </c>
      <c r="I1299" s="9">
        <v>3.8</v>
      </c>
      <c r="J1299" s="9">
        <v>76</v>
      </c>
      <c r="K1299" s="158">
        <v>0.89583333333333304</v>
      </c>
      <c r="L1299" s="9"/>
      <c r="M1299" s="9"/>
      <c r="N1299" s="9"/>
      <c r="O1299" s="9"/>
      <c r="P1299" s="278">
        <f t="shared" si="44"/>
        <v>60</v>
      </c>
      <c r="Q1299" s="276" t="str">
        <f t="shared" si="43"/>
        <v/>
      </c>
      <c r="R1299" s="9"/>
      <c r="S1299" s="9"/>
      <c r="U1299" s="367"/>
      <c r="AS1299" s="9"/>
      <c r="AT1299" s="9"/>
      <c r="AU1299" s="426"/>
      <c r="AW1299" s="9"/>
      <c r="AX1299" s="470"/>
      <c r="BG1299" s="373"/>
      <c r="BH1299" s="373"/>
      <c r="BI1299" s="9"/>
      <c r="BJ1299" s="9"/>
      <c r="CJ1299"/>
      <c r="CK1299"/>
    </row>
    <row r="1300" spans="1:89">
      <c r="A1300" s="9">
        <v>1007</v>
      </c>
      <c r="B1300" s="9">
        <v>3.8</v>
      </c>
      <c r="C1300" s="9">
        <v>315</v>
      </c>
      <c r="D1300" s="9">
        <v>0</v>
      </c>
      <c r="E1300" s="9">
        <v>0</v>
      </c>
      <c r="F1300" s="9">
        <v>384.81</v>
      </c>
      <c r="G1300" s="9">
        <v>0</v>
      </c>
      <c r="H1300" s="9">
        <v>0</v>
      </c>
      <c r="I1300" s="9">
        <v>3.8</v>
      </c>
      <c r="J1300" s="9">
        <v>76</v>
      </c>
      <c r="K1300" s="158">
        <v>0.89652777777777803</v>
      </c>
      <c r="L1300" s="9"/>
      <c r="M1300" s="9"/>
      <c r="N1300" s="9"/>
      <c r="O1300" s="9"/>
      <c r="P1300" s="278">
        <f t="shared" si="44"/>
        <v>60</v>
      </c>
      <c r="Q1300" s="276" t="str">
        <f t="shared" si="43"/>
        <v/>
      </c>
      <c r="R1300" s="9"/>
      <c r="S1300" s="9"/>
      <c r="U1300" s="367"/>
      <c r="AS1300" s="9"/>
      <c r="AT1300" s="9"/>
      <c r="AU1300" s="426"/>
      <c r="AW1300" s="9"/>
      <c r="AX1300" s="470"/>
      <c r="BG1300" s="373"/>
      <c r="BH1300" s="373"/>
      <c r="BI1300" s="9"/>
      <c r="BJ1300" s="9"/>
      <c r="CJ1300"/>
      <c r="CK1300"/>
    </row>
    <row r="1301" spans="1:89">
      <c r="A1301" s="9">
        <v>1007</v>
      </c>
      <c r="B1301" s="9">
        <v>3.8</v>
      </c>
      <c r="C1301" s="9">
        <v>315</v>
      </c>
      <c r="D1301" s="9">
        <v>0</v>
      </c>
      <c r="E1301" s="9">
        <v>0</v>
      </c>
      <c r="F1301" s="9">
        <v>384.81</v>
      </c>
      <c r="G1301" s="9">
        <v>0</v>
      </c>
      <c r="H1301" s="9">
        <v>0</v>
      </c>
      <c r="I1301" s="9">
        <v>3.8</v>
      </c>
      <c r="J1301" s="9">
        <v>76</v>
      </c>
      <c r="K1301" s="158">
        <v>0.89722222222222203</v>
      </c>
      <c r="L1301" s="9"/>
      <c r="M1301" s="9"/>
      <c r="N1301" s="9"/>
      <c r="O1301" s="9"/>
      <c r="P1301" s="278">
        <f t="shared" si="44"/>
        <v>60</v>
      </c>
      <c r="Q1301" s="276" t="str">
        <f t="shared" si="43"/>
        <v/>
      </c>
      <c r="R1301" s="9"/>
      <c r="S1301" s="9"/>
      <c r="U1301" s="367"/>
      <c r="AS1301" s="9"/>
      <c r="AT1301" s="9"/>
      <c r="AU1301" s="426"/>
      <c r="AW1301" s="9"/>
      <c r="AX1301" s="470"/>
      <c r="BG1301" s="373"/>
      <c r="BH1301" s="373"/>
      <c r="BI1301" s="9"/>
      <c r="BJ1301" s="9"/>
      <c r="CJ1301"/>
      <c r="CK1301"/>
    </row>
    <row r="1302" spans="1:89">
      <c r="A1302" s="9">
        <v>1007</v>
      </c>
      <c r="B1302" s="9">
        <v>3.8</v>
      </c>
      <c r="C1302" s="9">
        <v>315</v>
      </c>
      <c r="D1302" s="9">
        <v>0</v>
      </c>
      <c r="E1302" s="9">
        <v>0</v>
      </c>
      <c r="F1302" s="9">
        <v>384.81</v>
      </c>
      <c r="G1302" s="9">
        <v>0</v>
      </c>
      <c r="H1302" s="9">
        <v>0</v>
      </c>
      <c r="I1302" s="9">
        <v>3.8</v>
      </c>
      <c r="J1302" s="9">
        <v>76</v>
      </c>
      <c r="K1302" s="158">
        <v>0.89791666666666703</v>
      </c>
      <c r="L1302" s="9"/>
      <c r="M1302" s="9"/>
      <c r="N1302" s="9"/>
      <c r="O1302" s="9"/>
      <c r="P1302" s="278">
        <f t="shared" si="44"/>
        <v>60</v>
      </c>
      <c r="Q1302" s="276" t="str">
        <f t="shared" si="43"/>
        <v/>
      </c>
      <c r="R1302" s="9"/>
      <c r="S1302" s="9"/>
      <c r="U1302" s="367"/>
      <c r="AS1302" s="9"/>
      <c r="AT1302" s="9"/>
      <c r="AU1302" s="426"/>
      <c r="AW1302" s="9"/>
      <c r="AX1302" s="470"/>
      <c r="BG1302" s="373"/>
      <c r="BH1302" s="373"/>
      <c r="BI1302" s="9"/>
      <c r="BJ1302" s="9"/>
      <c r="CJ1302"/>
      <c r="CK1302"/>
    </row>
    <row r="1303" spans="1:89">
      <c r="A1303" s="9">
        <v>1007</v>
      </c>
      <c r="B1303" s="9">
        <v>3.7</v>
      </c>
      <c r="C1303" s="9">
        <v>315</v>
      </c>
      <c r="D1303" s="9">
        <v>0</v>
      </c>
      <c r="E1303" s="9">
        <v>0</v>
      </c>
      <c r="F1303" s="9">
        <v>384.81</v>
      </c>
      <c r="G1303" s="9">
        <v>0</v>
      </c>
      <c r="H1303" s="9">
        <v>0</v>
      </c>
      <c r="I1303" s="9">
        <v>3.7</v>
      </c>
      <c r="J1303" s="9">
        <v>76</v>
      </c>
      <c r="K1303" s="158">
        <v>0.89861111111111103</v>
      </c>
      <c r="L1303" s="9"/>
      <c r="M1303" s="9"/>
      <c r="N1303" s="9"/>
      <c r="O1303" s="9"/>
      <c r="P1303" s="278">
        <f t="shared" si="44"/>
        <v>60</v>
      </c>
      <c r="Q1303" s="276" t="str">
        <f t="shared" si="43"/>
        <v/>
      </c>
      <c r="R1303" s="9"/>
      <c r="S1303" s="9"/>
      <c r="U1303" s="367"/>
      <c r="AS1303" s="9"/>
      <c r="AT1303" s="9"/>
      <c r="AU1303" s="426"/>
      <c r="AW1303" s="9"/>
      <c r="AX1303" s="470"/>
      <c r="BG1303" s="373"/>
      <c r="BH1303" s="373"/>
      <c r="BI1303" s="9"/>
      <c r="BJ1303" s="9"/>
      <c r="CJ1303"/>
      <c r="CK1303"/>
    </row>
    <row r="1304" spans="1:89">
      <c r="A1304" s="9">
        <v>1007</v>
      </c>
      <c r="B1304" s="9">
        <v>3.7</v>
      </c>
      <c r="C1304" s="9">
        <v>315</v>
      </c>
      <c r="D1304" s="9">
        <v>0</v>
      </c>
      <c r="E1304" s="9">
        <v>0</v>
      </c>
      <c r="F1304" s="9">
        <v>384.81</v>
      </c>
      <c r="G1304" s="9">
        <v>0</v>
      </c>
      <c r="H1304" s="9">
        <v>0</v>
      </c>
      <c r="I1304" s="9">
        <v>3.7</v>
      </c>
      <c r="J1304" s="9">
        <v>76</v>
      </c>
      <c r="K1304" s="158">
        <v>0.89930555555555602</v>
      </c>
      <c r="L1304" s="9"/>
      <c r="M1304" s="9"/>
      <c r="N1304" s="9"/>
      <c r="O1304" s="9"/>
      <c r="P1304" s="278">
        <f t="shared" si="44"/>
        <v>60</v>
      </c>
      <c r="Q1304" s="276" t="str">
        <f t="shared" si="43"/>
        <v/>
      </c>
      <c r="R1304" s="9"/>
      <c r="S1304" s="9"/>
      <c r="U1304" s="367"/>
      <c r="AS1304" s="9"/>
      <c r="AT1304" s="9"/>
      <c r="AU1304" s="426"/>
      <c r="AW1304" s="9"/>
      <c r="AX1304" s="470"/>
      <c r="BG1304" s="373"/>
      <c r="BH1304" s="373"/>
      <c r="BI1304" s="9"/>
      <c r="BJ1304" s="9"/>
      <c r="CJ1304"/>
      <c r="CK1304"/>
    </row>
    <row r="1305" spans="1:89">
      <c r="A1305" s="9">
        <v>1007</v>
      </c>
      <c r="B1305" s="9">
        <v>3.7</v>
      </c>
      <c r="C1305" s="9">
        <v>315</v>
      </c>
      <c r="D1305" s="9">
        <v>0</v>
      </c>
      <c r="E1305" s="9">
        <v>0</v>
      </c>
      <c r="F1305" s="9">
        <v>384.81</v>
      </c>
      <c r="G1305" s="9">
        <v>0</v>
      </c>
      <c r="H1305" s="9">
        <v>0</v>
      </c>
      <c r="I1305" s="9">
        <v>3.7</v>
      </c>
      <c r="J1305" s="9">
        <v>76</v>
      </c>
      <c r="K1305" s="158">
        <v>0.9</v>
      </c>
      <c r="L1305" s="9"/>
      <c r="M1305" s="9"/>
      <c r="N1305" s="9"/>
      <c r="O1305" s="9"/>
      <c r="P1305" s="278">
        <f t="shared" si="44"/>
        <v>60</v>
      </c>
      <c r="Q1305" s="276" t="str">
        <f t="shared" si="43"/>
        <v/>
      </c>
      <c r="R1305" s="9"/>
      <c r="S1305" s="9"/>
      <c r="U1305" s="367"/>
      <c r="AS1305" s="9"/>
      <c r="AT1305" s="9"/>
      <c r="AU1305" s="426"/>
      <c r="AW1305" s="9"/>
      <c r="AX1305" s="470"/>
      <c r="BG1305" s="373"/>
      <c r="BH1305" s="373"/>
      <c r="BI1305" s="9"/>
      <c r="BJ1305" s="9"/>
      <c r="CJ1305"/>
      <c r="CK1305"/>
    </row>
    <row r="1306" spans="1:89">
      <c r="A1306" s="9">
        <v>1007</v>
      </c>
      <c r="B1306" s="9">
        <v>3.6</v>
      </c>
      <c r="C1306" s="9">
        <v>315</v>
      </c>
      <c r="D1306" s="9">
        <v>0</v>
      </c>
      <c r="E1306" s="9">
        <v>0</v>
      </c>
      <c r="F1306" s="9">
        <v>384.81</v>
      </c>
      <c r="G1306" s="9">
        <v>0</v>
      </c>
      <c r="H1306" s="9">
        <v>0</v>
      </c>
      <c r="I1306" s="9">
        <v>3.6</v>
      </c>
      <c r="J1306" s="9">
        <v>76</v>
      </c>
      <c r="K1306" s="158">
        <v>0.90069444444444402</v>
      </c>
      <c r="L1306" s="9"/>
      <c r="M1306" s="9"/>
      <c r="N1306" s="9"/>
      <c r="O1306" s="9"/>
      <c r="P1306" s="278">
        <f t="shared" si="44"/>
        <v>60</v>
      </c>
      <c r="Q1306" s="276" t="str">
        <f t="shared" si="43"/>
        <v/>
      </c>
      <c r="R1306" s="9"/>
      <c r="S1306" s="9"/>
      <c r="U1306" s="367"/>
      <c r="AS1306" s="9"/>
      <c r="AT1306" s="9"/>
      <c r="AU1306" s="426"/>
      <c r="AW1306" s="9"/>
      <c r="AX1306" s="470"/>
      <c r="BG1306" s="373"/>
      <c r="BH1306" s="373"/>
      <c r="BI1306" s="9"/>
      <c r="BJ1306" s="9"/>
      <c r="CJ1306"/>
      <c r="CK1306"/>
    </row>
    <row r="1307" spans="1:89">
      <c r="A1307" s="9">
        <v>1007</v>
      </c>
      <c r="B1307" s="9">
        <v>3.6</v>
      </c>
      <c r="C1307" s="9">
        <v>315</v>
      </c>
      <c r="D1307" s="9">
        <v>0</v>
      </c>
      <c r="E1307" s="9">
        <v>0</v>
      </c>
      <c r="F1307" s="9">
        <v>384.81</v>
      </c>
      <c r="G1307" s="9">
        <v>0</v>
      </c>
      <c r="H1307" s="9">
        <v>0</v>
      </c>
      <c r="I1307" s="9">
        <v>3.6</v>
      </c>
      <c r="J1307" s="9">
        <v>76</v>
      </c>
      <c r="K1307" s="158">
        <v>0.90138888888888902</v>
      </c>
      <c r="L1307" s="9"/>
      <c r="M1307" s="9"/>
      <c r="N1307" s="9"/>
      <c r="O1307" s="9"/>
      <c r="P1307" s="278">
        <f t="shared" si="44"/>
        <v>60</v>
      </c>
      <c r="Q1307" s="276" t="str">
        <f t="shared" si="43"/>
        <v/>
      </c>
      <c r="R1307" s="9"/>
      <c r="S1307" s="9"/>
      <c r="U1307" s="367"/>
      <c r="AS1307" s="9"/>
      <c r="AT1307" s="9"/>
      <c r="AU1307" s="426"/>
      <c r="AW1307" s="9"/>
      <c r="AX1307" s="470"/>
      <c r="BG1307" s="373"/>
      <c r="BH1307" s="373"/>
      <c r="BI1307" s="9"/>
      <c r="BJ1307" s="9"/>
      <c r="CJ1307"/>
      <c r="CK1307"/>
    </row>
    <row r="1308" spans="1:89">
      <c r="A1308" s="9">
        <v>1007</v>
      </c>
      <c r="B1308" s="9">
        <v>3.6</v>
      </c>
      <c r="C1308" s="9">
        <v>315</v>
      </c>
      <c r="D1308" s="9">
        <v>0</v>
      </c>
      <c r="E1308" s="9">
        <v>0</v>
      </c>
      <c r="F1308" s="9">
        <v>384.81</v>
      </c>
      <c r="G1308" s="9">
        <v>0</v>
      </c>
      <c r="H1308" s="9">
        <v>0</v>
      </c>
      <c r="I1308" s="9">
        <v>3.6</v>
      </c>
      <c r="J1308" s="9">
        <v>76</v>
      </c>
      <c r="K1308" s="158">
        <v>0.90208333333333302</v>
      </c>
      <c r="L1308" s="9"/>
      <c r="M1308" s="9"/>
      <c r="N1308" s="9"/>
      <c r="O1308" s="9"/>
      <c r="P1308" s="278">
        <f t="shared" si="44"/>
        <v>60</v>
      </c>
      <c r="Q1308" s="276" t="str">
        <f t="shared" si="43"/>
        <v/>
      </c>
      <c r="R1308" s="9"/>
      <c r="S1308" s="9"/>
      <c r="U1308" s="367"/>
      <c r="AS1308" s="9"/>
      <c r="AT1308" s="9"/>
      <c r="AU1308" s="426"/>
      <c r="AW1308" s="9"/>
      <c r="AX1308" s="470"/>
      <c r="BG1308" s="373"/>
      <c r="BH1308" s="373"/>
      <c r="BI1308" s="9"/>
      <c r="BJ1308" s="9"/>
      <c r="CJ1308"/>
      <c r="CK1308"/>
    </row>
    <row r="1309" spans="1:89">
      <c r="A1309" s="9">
        <v>1007</v>
      </c>
      <c r="B1309" s="9">
        <v>3.6</v>
      </c>
      <c r="C1309" s="9">
        <v>315</v>
      </c>
      <c r="D1309" s="9">
        <v>0</v>
      </c>
      <c r="E1309" s="9">
        <v>0</v>
      </c>
      <c r="F1309" s="9">
        <v>384.81</v>
      </c>
      <c r="G1309" s="9">
        <v>0</v>
      </c>
      <c r="H1309" s="9">
        <v>0</v>
      </c>
      <c r="I1309" s="9">
        <v>3.6</v>
      </c>
      <c r="J1309" s="9">
        <v>76</v>
      </c>
      <c r="K1309" s="158">
        <v>0.90277777777777801</v>
      </c>
      <c r="L1309" s="9"/>
      <c r="M1309" s="9"/>
      <c r="N1309" s="9"/>
      <c r="O1309" s="9"/>
      <c r="P1309" s="278">
        <f t="shared" si="44"/>
        <v>60</v>
      </c>
      <c r="Q1309" s="276" t="str">
        <f t="shared" si="43"/>
        <v/>
      </c>
      <c r="R1309" s="9"/>
      <c r="S1309" s="9"/>
      <c r="U1309" s="367"/>
      <c r="AS1309" s="9"/>
      <c r="AT1309" s="9"/>
      <c r="AU1309" s="426"/>
      <c r="AW1309" s="9"/>
      <c r="AX1309" s="470"/>
      <c r="BG1309" s="373"/>
      <c r="BH1309" s="373"/>
      <c r="BI1309" s="9"/>
      <c r="BJ1309" s="9"/>
      <c r="CJ1309"/>
      <c r="CK1309"/>
    </row>
    <row r="1310" spans="1:89">
      <c r="A1310" s="9">
        <v>1007</v>
      </c>
      <c r="B1310" s="9">
        <v>3.6</v>
      </c>
      <c r="C1310" s="9">
        <v>315</v>
      </c>
      <c r="D1310" s="9">
        <v>0</v>
      </c>
      <c r="E1310" s="9">
        <v>0</v>
      </c>
      <c r="F1310" s="9">
        <v>384.81</v>
      </c>
      <c r="G1310" s="9">
        <v>0</v>
      </c>
      <c r="H1310" s="9">
        <v>0</v>
      </c>
      <c r="I1310" s="9">
        <v>3.6</v>
      </c>
      <c r="J1310" s="9">
        <v>76</v>
      </c>
      <c r="K1310" s="158">
        <v>0.90347222222222201</v>
      </c>
      <c r="L1310" s="9"/>
      <c r="M1310" s="9"/>
      <c r="N1310" s="9"/>
      <c r="O1310" s="9"/>
      <c r="P1310" s="278">
        <f t="shared" si="44"/>
        <v>60</v>
      </c>
      <c r="Q1310" s="276" t="str">
        <f t="shared" si="43"/>
        <v/>
      </c>
      <c r="R1310" s="9"/>
      <c r="S1310" s="9"/>
      <c r="U1310" s="367"/>
      <c r="AS1310" s="9"/>
      <c r="AT1310" s="9"/>
      <c r="AU1310" s="426"/>
      <c r="AW1310" s="9"/>
      <c r="AX1310" s="470"/>
      <c r="BG1310" s="373"/>
      <c r="BH1310" s="373"/>
      <c r="BI1310" s="9"/>
      <c r="BJ1310" s="9"/>
      <c r="CJ1310"/>
      <c r="CK1310"/>
    </row>
    <row r="1311" spans="1:89">
      <c r="A1311" s="9">
        <v>1007</v>
      </c>
      <c r="B1311" s="9">
        <v>3.6</v>
      </c>
      <c r="C1311" s="9">
        <v>315</v>
      </c>
      <c r="D1311" s="9">
        <v>0</v>
      </c>
      <c r="E1311" s="9">
        <v>0</v>
      </c>
      <c r="F1311" s="9">
        <v>384.81</v>
      </c>
      <c r="G1311" s="9">
        <v>0</v>
      </c>
      <c r="H1311" s="9">
        <v>0</v>
      </c>
      <c r="I1311" s="9">
        <v>3.6</v>
      </c>
      <c r="J1311" s="9">
        <v>76</v>
      </c>
      <c r="K1311" s="158">
        <v>0.90416666666666701</v>
      </c>
      <c r="L1311" s="9"/>
      <c r="M1311" s="9"/>
      <c r="N1311" s="9"/>
      <c r="O1311" s="9"/>
      <c r="P1311" s="278">
        <f t="shared" si="44"/>
        <v>60</v>
      </c>
      <c r="Q1311" s="276" t="str">
        <f t="shared" si="43"/>
        <v/>
      </c>
      <c r="R1311" s="9"/>
      <c r="S1311" s="9"/>
      <c r="U1311" s="367"/>
      <c r="AS1311" s="9"/>
      <c r="AT1311" s="9"/>
      <c r="AU1311" s="426"/>
      <c r="AW1311" s="9"/>
      <c r="AX1311" s="470"/>
      <c r="BG1311" s="373"/>
      <c r="BH1311" s="373"/>
      <c r="BI1311" s="9"/>
      <c r="BJ1311" s="9"/>
      <c r="CJ1311"/>
      <c r="CK1311"/>
    </row>
    <row r="1312" spans="1:89">
      <c r="A1312" s="9">
        <v>1007</v>
      </c>
      <c r="B1312" s="9">
        <v>3.6</v>
      </c>
      <c r="C1312" s="9">
        <v>315</v>
      </c>
      <c r="D1312" s="9">
        <v>0</v>
      </c>
      <c r="E1312" s="9">
        <v>0</v>
      </c>
      <c r="F1312" s="9">
        <v>384.81</v>
      </c>
      <c r="G1312" s="9">
        <v>0</v>
      </c>
      <c r="H1312" s="9">
        <v>0</v>
      </c>
      <c r="I1312" s="9">
        <v>3.6</v>
      </c>
      <c r="J1312" s="9">
        <v>76</v>
      </c>
      <c r="K1312" s="158">
        <v>0.90486111111111101</v>
      </c>
      <c r="L1312" s="9"/>
      <c r="M1312" s="9"/>
      <c r="N1312" s="9"/>
      <c r="O1312" s="9"/>
      <c r="P1312" s="278">
        <f t="shared" si="44"/>
        <v>60</v>
      </c>
      <c r="Q1312" s="276" t="str">
        <f t="shared" si="43"/>
        <v/>
      </c>
      <c r="R1312" s="9"/>
      <c r="S1312" s="9"/>
      <c r="U1312" s="367"/>
      <c r="AS1312" s="9"/>
      <c r="AT1312" s="9"/>
      <c r="AU1312" s="426"/>
      <c r="AW1312" s="9"/>
      <c r="AX1312" s="470"/>
      <c r="BG1312" s="373"/>
      <c r="BH1312" s="373"/>
      <c r="BI1312" s="9"/>
      <c r="BJ1312" s="9"/>
      <c r="CJ1312"/>
      <c r="CK1312"/>
    </row>
    <row r="1313" spans="1:89">
      <c r="A1313" s="9">
        <v>1007</v>
      </c>
      <c r="B1313" s="9">
        <v>3.6</v>
      </c>
      <c r="C1313" s="9">
        <v>315</v>
      </c>
      <c r="D1313" s="9">
        <v>0</v>
      </c>
      <c r="E1313" s="9">
        <v>0</v>
      </c>
      <c r="F1313" s="9">
        <v>384.81</v>
      </c>
      <c r="G1313" s="9">
        <v>0</v>
      </c>
      <c r="H1313" s="9">
        <v>0</v>
      </c>
      <c r="I1313" s="9">
        <v>3.6</v>
      </c>
      <c r="J1313" s="9">
        <v>76</v>
      </c>
      <c r="K1313" s="158">
        <v>0.905555555555556</v>
      </c>
      <c r="L1313" s="9"/>
      <c r="M1313" s="9"/>
      <c r="N1313" s="9"/>
      <c r="O1313" s="9"/>
      <c r="P1313" s="278">
        <f t="shared" si="44"/>
        <v>60</v>
      </c>
      <c r="Q1313" s="276" t="str">
        <f t="shared" si="43"/>
        <v/>
      </c>
      <c r="R1313" s="9"/>
      <c r="S1313" s="9"/>
      <c r="U1313" s="367"/>
      <c r="AS1313" s="9"/>
      <c r="AT1313" s="9"/>
      <c r="AU1313" s="426"/>
      <c r="AW1313" s="9"/>
      <c r="AX1313" s="470"/>
      <c r="BG1313" s="373"/>
      <c r="BH1313" s="373"/>
      <c r="BI1313" s="9"/>
      <c r="BJ1313" s="9"/>
      <c r="CJ1313"/>
      <c r="CK1313"/>
    </row>
    <row r="1314" spans="1:89">
      <c r="A1314" s="9">
        <v>1007</v>
      </c>
      <c r="B1314" s="9">
        <v>3.6</v>
      </c>
      <c r="C1314" s="9">
        <v>315</v>
      </c>
      <c r="D1314" s="9">
        <v>0</v>
      </c>
      <c r="E1314" s="9">
        <v>0</v>
      </c>
      <c r="F1314" s="9">
        <v>384.81</v>
      </c>
      <c r="G1314" s="9">
        <v>0</v>
      </c>
      <c r="H1314" s="9">
        <v>0</v>
      </c>
      <c r="I1314" s="9">
        <v>3.6</v>
      </c>
      <c r="J1314" s="9">
        <v>76</v>
      </c>
      <c r="K1314" s="158">
        <v>0.90625</v>
      </c>
      <c r="L1314" s="9"/>
      <c r="M1314" s="9"/>
      <c r="N1314" s="9"/>
      <c r="O1314" s="9"/>
      <c r="P1314" s="278">
        <f t="shared" si="44"/>
        <v>60</v>
      </c>
      <c r="Q1314" s="276" t="str">
        <f t="shared" si="43"/>
        <v/>
      </c>
      <c r="R1314" s="9"/>
      <c r="S1314" s="9"/>
      <c r="U1314" s="367"/>
      <c r="AS1314" s="9"/>
      <c r="AT1314" s="9"/>
      <c r="AU1314" s="426"/>
      <c r="AW1314" s="9"/>
      <c r="AX1314" s="470"/>
      <c r="BG1314" s="373"/>
      <c r="BH1314" s="373"/>
      <c r="BI1314" s="9"/>
      <c r="BJ1314" s="9"/>
      <c r="CJ1314"/>
      <c r="CK1314"/>
    </row>
    <row r="1315" spans="1:89">
      <c r="A1315" s="9">
        <v>1007</v>
      </c>
      <c r="B1315" s="9">
        <v>3.6</v>
      </c>
      <c r="C1315" s="9">
        <v>315</v>
      </c>
      <c r="D1315" s="9">
        <v>0</v>
      </c>
      <c r="E1315" s="9">
        <v>0</v>
      </c>
      <c r="F1315" s="9">
        <v>384.81</v>
      </c>
      <c r="G1315" s="9">
        <v>0</v>
      </c>
      <c r="H1315" s="9">
        <v>0</v>
      </c>
      <c r="I1315" s="9">
        <v>3.6</v>
      </c>
      <c r="J1315" s="9">
        <v>76</v>
      </c>
      <c r="K1315" s="158">
        <v>0.906944444444444</v>
      </c>
      <c r="L1315" s="9"/>
      <c r="M1315" s="9"/>
      <c r="N1315" s="9"/>
      <c r="O1315" s="9"/>
      <c r="P1315" s="278">
        <f t="shared" si="44"/>
        <v>60</v>
      </c>
      <c r="Q1315" s="276" t="str">
        <f t="shared" si="43"/>
        <v/>
      </c>
      <c r="R1315" s="9"/>
      <c r="S1315" s="9"/>
      <c r="U1315" s="367"/>
      <c r="AS1315" s="9"/>
      <c r="AT1315" s="9"/>
      <c r="AU1315" s="426"/>
      <c r="AW1315" s="9"/>
      <c r="AX1315" s="470"/>
      <c r="BG1315" s="373"/>
      <c r="BH1315" s="373"/>
      <c r="BI1315" s="9"/>
      <c r="BJ1315" s="9"/>
      <c r="CJ1315"/>
      <c r="CK1315"/>
    </row>
    <row r="1316" spans="1:89">
      <c r="A1316" s="9">
        <v>1007</v>
      </c>
      <c r="B1316" s="9">
        <v>3.5</v>
      </c>
      <c r="C1316" s="9">
        <v>315</v>
      </c>
      <c r="D1316" s="9">
        <v>0</v>
      </c>
      <c r="E1316" s="9">
        <v>0</v>
      </c>
      <c r="F1316" s="9">
        <v>384.81</v>
      </c>
      <c r="G1316" s="9">
        <v>0</v>
      </c>
      <c r="H1316" s="9">
        <v>0</v>
      </c>
      <c r="I1316" s="9">
        <v>3.5</v>
      </c>
      <c r="J1316" s="9">
        <v>76</v>
      </c>
      <c r="K1316" s="158">
        <v>0.90763888888888899</v>
      </c>
      <c r="L1316" s="9"/>
      <c r="M1316" s="9"/>
      <c r="N1316" s="9"/>
      <c r="O1316" s="9"/>
      <c r="P1316" s="278">
        <f t="shared" si="44"/>
        <v>60</v>
      </c>
      <c r="Q1316" s="276" t="str">
        <f t="shared" si="43"/>
        <v/>
      </c>
      <c r="R1316" s="9"/>
      <c r="S1316" s="9"/>
      <c r="U1316" s="367"/>
      <c r="AS1316" s="9"/>
      <c r="AT1316" s="9"/>
      <c r="AU1316" s="426"/>
      <c r="AW1316" s="9"/>
      <c r="AX1316" s="470"/>
      <c r="BG1316" s="373"/>
      <c r="BH1316" s="373"/>
      <c r="BI1316" s="9"/>
      <c r="BJ1316" s="9"/>
      <c r="CJ1316"/>
      <c r="CK1316"/>
    </row>
    <row r="1317" spans="1:89">
      <c r="A1317" s="9">
        <v>1007</v>
      </c>
      <c r="B1317" s="9">
        <v>3.5</v>
      </c>
      <c r="C1317" s="9">
        <v>315</v>
      </c>
      <c r="D1317" s="9">
        <v>0</v>
      </c>
      <c r="E1317" s="9">
        <v>0</v>
      </c>
      <c r="F1317" s="9">
        <v>384.81</v>
      </c>
      <c r="G1317" s="9">
        <v>0</v>
      </c>
      <c r="H1317" s="9">
        <v>0</v>
      </c>
      <c r="I1317" s="9">
        <v>3.5</v>
      </c>
      <c r="J1317" s="9">
        <v>76</v>
      </c>
      <c r="K1317" s="158">
        <v>0.90833333333333299</v>
      </c>
      <c r="L1317" s="9"/>
      <c r="M1317" s="9"/>
      <c r="N1317" s="9"/>
      <c r="O1317" s="9"/>
      <c r="P1317" s="278">
        <f t="shared" si="44"/>
        <v>60</v>
      </c>
      <c r="Q1317" s="276" t="str">
        <f t="shared" si="43"/>
        <v/>
      </c>
      <c r="R1317" s="9"/>
      <c r="S1317" s="9"/>
      <c r="U1317" s="367"/>
      <c r="AS1317" s="9"/>
      <c r="AT1317" s="9"/>
      <c r="AU1317" s="426"/>
      <c r="AW1317" s="9"/>
      <c r="AX1317" s="470"/>
      <c r="BG1317" s="373"/>
      <c r="BH1317" s="373"/>
      <c r="BI1317" s="9"/>
      <c r="BJ1317" s="9"/>
      <c r="CJ1317"/>
      <c r="CK1317"/>
    </row>
    <row r="1318" spans="1:89">
      <c r="A1318" s="9">
        <v>1007</v>
      </c>
      <c r="B1318" s="9">
        <v>3.5</v>
      </c>
      <c r="C1318" s="9">
        <v>315</v>
      </c>
      <c r="D1318" s="9">
        <v>0</v>
      </c>
      <c r="E1318" s="9">
        <v>0</v>
      </c>
      <c r="F1318" s="9">
        <v>384.81</v>
      </c>
      <c r="G1318" s="9">
        <v>0</v>
      </c>
      <c r="H1318" s="9">
        <v>0</v>
      </c>
      <c r="I1318" s="9">
        <v>3.5</v>
      </c>
      <c r="J1318" s="9">
        <v>76</v>
      </c>
      <c r="K1318" s="158">
        <v>0.90902777777777799</v>
      </c>
      <c r="L1318" s="9"/>
      <c r="M1318" s="9"/>
      <c r="N1318" s="9"/>
      <c r="O1318" s="9"/>
      <c r="P1318" s="278">
        <f t="shared" si="44"/>
        <v>60</v>
      </c>
      <c r="Q1318" s="276" t="str">
        <f t="shared" si="43"/>
        <v/>
      </c>
      <c r="R1318" s="9"/>
      <c r="S1318" s="9"/>
      <c r="U1318" s="367"/>
      <c r="AS1318" s="9"/>
      <c r="AT1318" s="9"/>
      <c r="AU1318" s="426"/>
      <c r="AW1318" s="9"/>
      <c r="AX1318" s="470"/>
      <c r="BG1318" s="373"/>
      <c r="BH1318" s="373"/>
      <c r="BI1318" s="9"/>
      <c r="BJ1318" s="9"/>
      <c r="CJ1318"/>
      <c r="CK1318"/>
    </row>
    <row r="1319" spans="1:89">
      <c r="A1319" s="9">
        <v>1007</v>
      </c>
      <c r="B1319" s="9">
        <v>3.5</v>
      </c>
      <c r="C1319" s="9">
        <v>315</v>
      </c>
      <c r="D1319" s="9">
        <v>0</v>
      </c>
      <c r="E1319" s="9">
        <v>0</v>
      </c>
      <c r="F1319" s="9">
        <v>384.81</v>
      </c>
      <c r="G1319" s="9">
        <v>0</v>
      </c>
      <c r="H1319" s="9">
        <v>0</v>
      </c>
      <c r="I1319" s="9">
        <v>3.5</v>
      </c>
      <c r="J1319" s="9">
        <v>76</v>
      </c>
      <c r="K1319" s="158">
        <v>0.90972222222222199</v>
      </c>
      <c r="L1319" s="9"/>
      <c r="M1319" s="9"/>
      <c r="N1319" s="9"/>
      <c r="O1319" s="9"/>
      <c r="P1319" s="278">
        <f t="shared" si="44"/>
        <v>60</v>
      </c>
      <c r="Q1319" s="276" t="str">
        <f t="shared" si="43"/>
        <v/>
      </c>
      <c r="R1319" s="9"/>
      <c r="S1319" s="9"/>
      <c r="U1319" s="367"/>
      <c r="AS1319" s="9"/>
      <c r="AT1319" s="9"/>
      <c r="AU1319" s="426"/>
      <c r="AW1319" s="9"/>
      <c r="AX1319" s="470"/>
      <c r="BG1319" s="373"/>
      <c r="BH1319" s="373"/>
      <c r="BI1319" s="9"/>
      <c r="BJ1319" s="9"/>
      <c r="CJ1319"/>
      <c r="CK1319"/>
    </row>
    <row r="1320" spans="1:89">
      <c r="A1320" s="9">
        <v>1007</v>
      </c>
      <c r="B1320" s="9">
        <v>3.5</v>
      </c>
      <c r="C1320" s="9">
        <v>315</v>
      </c>
      <c r="D1320" s="9">
        <v>0</v>
      </c>
      <c r="E1320" s="9">
        <v>0</v>
      </c>
      <c r="F1320" s="9">
        <v>384.81</v>
      </c>
      <c r="G1320" s="9">
        <v>0</v>
      </c>
      <c r="H1320" s="9">
        <v>0</v>
      </c>
      <c r="I1320" s="9">
        <v>3.5</v>
      </c>
      <c r="J1320" s="9">
        <v>76</v>
      </c>
      <c r="K1320" s="158">
        <v>0.91041666666666698</v>
      </c>
      <c r="L1320" s="9"/>
      <c r="M1320" s="9"/>
      <c r="N1320" s="9"/>
      <c r="O1320" s="9"/>
      <c r="P1320" s="278">
        <f t="shared" si="44"/>
        <v>60</v>
      </c>
      <c r="Q1320" s="276" t="str">
        <f t="shared" si="43"/>
        <v/>
      </c>
      <c r="R1320" s="9"/>
      <c r="S1320" s="9"/>
      <c r="U1320" s="367"/>
      <c r="AS1320" s="9"/>
      <c r="AT1320" s="9"/>
      <c r="AU1320" s="426"/>
      <c r="AW1320" s="9"/>
      <c r="AX1320" s="470"/>
      <c r="BG1320" s="373"/>
      <c r="BH1320" s="373"/>
      <c r="BI1320" s="9"/>
      <c r="BJ1320" s="9"/>
      <c r="CJ1320"/>
      <c r="CK1320"/>
    </row>
    <row r="1321" spans="1:89">
      <c r="A1321" s="9">
        <v>1007</v>
      </c>
      <c r="B1321" s="9">
        <v>3.5</v>
      </c>
      <c r="C1321" s="9">
        <v>315</v>
      </c>
      <c r="D1321" s="9">
        <v>0</v>
      </c>
      <c r="E1321" s="9">
        <v>0</v>
      </c>
      <c r="F1321" s="9">
        <v>384.81</v>
      </c>
      <c r="G1321" s="9">
        <v>0</v>
      </c>
      <c r="H1321" s="9">
        <v>0</v>
      </c>
      <c r="I1321" s="9">
        <v>3.5</v>
      </c>
      <c r="J1321" s="9">
        <v>76</v>
      </c>
      <c r="K1321" s="158">
        <v>0.91111111111111098</v>
      </c>
      <c r="L1321" s="9"/>
      <c r="M1321" s="9"/>
      <c r="N1321" s="9"/>
      <c r="O1321" s="9"/>
      <c r="P1321" s="278">
        <f t="shared" si="44"/>
        <v>60</v>
      </c>
      <c r="Q1321" s="276" t="str">
        <f t="shared" si="43"/>
        <v/>
      </c>
      <c r="R1321" s="9"/>
      <c r="S1321" s="9"/>
      <c r="U1321" s="367"/>
      <c r="AS1321" s="9"/>
      <c r="AT1321" s="9"/>
      <c r="AU1321" s="426"/>
      <c r="AW1321" s="9"/>
      <c r="AX1321" s="470"/>
      <c r="BG1321" s="373"/>
      <c r="BH1321" s="373"/>
      <c r="BI1321" s="9"/>
      <c r="BJ1321" s="9"/>
      <c r="CJ1321"/>
      <c r="CK1321"/>
    </row>
    <row r="1322" spans="1:89">
      <c r="A1322" s="9">
        <v>1007</v>
      </c>
      <c r="B1322" s="9">
        <v>3.5</v>
      </c>
      <c r="C1322" s="9">
        <v>315</v>
      </c>
      <c r="D1322" s="9">
        <v>0</v>
      </c>
      <c r="E1322" s="9">
        <v>0</v>
      </c>
      <c r="F1322" s="9">
        <v>384.81</v>
      </c>
      <c r="G1322" s="9">
        <v>0</v>
      </c>
      <c r="H1322" s="9">
        <v>0</v>
      </c>
      <c r="I1322" s="9">
        <v>3.5</v>
      </c>
      <c r="J1322" s="9">
        <v>76</v>
      </c>
      <c r="K1322" s="158">
        <v>0.91180555555555598</v>
      </c>
      <c r="L1322" s="9"/>
      <c r="M1322" s="9"/>
      <c r="N1322" s="9"/>
      <c r="O1322" s="9"/>
      <c r="P1322" s="278">
        <f t="shared" si="44"/>
        <v>60</v>
      </c>
      <c r="Q1322" s="276" t="str">
        <f t="shared" si="43"/>
        <v/>
      </c>
      <c r="R1322" s="9"/>
      <c r="S1322" s="9"/>
      <c r="U1322" s="367"/>
      <c r="AS1322" s="9"/>
      <c r="AT1322" s="9"/>
      <c r="AU1322" s="426"/>
      <c r="AW1322" s="9"/>
      <c r="AX1322" s="470"/>
      <c r="BG1322" s="373"/>
      <c r="BH1322" s="373"/>
      <c r="BI1322" s="9"/>
      <c r="BJ1322" s="9"/>
      <c r="CJ1322"/>
      <c r="CK1322"/>
    </row>
    <row r="1323" spans="1:89">
      <c r="A1323" s="9">
        <v>1007</v>
      </c>
      <c r="B1323" s="9">
        <v>3.5</v>
      </c>
      <c r="C1323" s="9">
        <v>315</v>
      </c>
      <c r="D1323" s="9">
        <v>0</v>
      </c>
      <c r="E1323" s="9">
        <v>0</v>
      </c>
      <c r="F1323" s="9">
        <v>384.81</v>
      </c>
      <c r="G1323" s="9">
        <v>0</v>
      </c>
      <c r="H1323" s="9">
        <v>0</v>
      </c>
      <c r="I1323" s="9">
        <v>3.5</v>
      </c>
      <c r="J1323" s="9">
        <v>76</v>
      </c>
      <c r="K1323" s="158">
        <v>0.91249999999999998</v>
      </c>
      <c r="L1323" s="9"/>
      <c r="M1323" s="9"/>
      <c r="N1323" s="9"/>
      <c r="O1323" s="9"/>
      <c r="P1323" s="278">
        <f t="shared" si="44"/>
        <v>60</v>
      </c>
      <c r="Q1323" s="276" t="str">
        <f t="shared" si="43"/>
        <v/>
      </c>
      <c r="R1323" s="9"/>
      <c r="S1323" s="9"/>
      <c r="U1323" s="367"/>
      <c r="AS1323" s="9"/>
      <c r="AT1323" s="9"/>
      <c r="AU1323" s="426"/>
      <c r="AW1323" s="9"/>
      <c r="AX1323" s="470"/>
      <c r="BG1323" s="373"/>
      <c r="BH1323" s="373"/>
      <c r="BI1323" s="9"/>
      <c r="BJ1323" s="9"/>
      <c r="CJ1323"/>
      <c r="CK1323"/>
    </row>
    <row r="1324" spans="1:89">
      <c r="A1324" s="9">
        <v>1007</v>
      </c>
      <c r="B1324" s="9">
        <v>3.5</v>
      </c>
      <c r="C1324" s="9">
        <v>315</v>
      </c>
      <c r="D1324" s="9">
        <v>0</v>
      </c>
      <c r="E1324" s="9">
        <v>0</v>
      </c>
      <c r="F1324" s="9">
        <v>384.81</v>
      </c>
      <c r="G1324" s="9">
        <v>0</v>
      </c>
      <c r="H1324" s="9">
        <v>0</v>
      </c>
      <c r="I1324" s="9">
        <v>3.5</v>
      </c>
      <c r="J1324" s="9">
        <v>76</v>
      </c>
      <c r="K1324" s="158">
        <v>0.91319444444444497</v>
      </c>
      <c r="L1324" s="9"/>
      <c r="M1324" s="9"/>
      <c r="N1324" s="9"/>
      <c r="O1324" s="9"/>
      <c r="P1324" s="278">
        <f t="shared" si="44"/>
        <v>60</v>
      </c>
      <c r="Q1324" s="276" t="str">
        <f t="shared" si="43"/>
        <v/>
      </c>
      <c r="R1324" s="9"/>
      <c r="S1324" s="9"/>
      <c r="U1324" s="367"/>
      <c r="AS1324" s="9"/>
      <c r="AT1324" s="9"/>
      <c r="AU1324" s="426"/>
      <c r="AW1324" s="9"/>
      <c r="AX1324" s="470"/>
      <c r="BG1324" s="373"/>
      <c r="BH1324" s="373"/>
      <c r="BI1324" s="9"/>
      <c r="BJ1324" s="9"/>
      <c r="CJ1324"/>
      <c r="CK1324"/>
    </row>
    <row r="1325" spans="1:89">
      <c r="A1325" s="9">
        <v>1007</v>
      </c>
      <c r="B1325" s="9">
        <v>3.5</v>
      </c>
      <c r="C1325" s="9">
        <v>315</v>
      </c>
      <c r="D1325" s="9">
        <v>0</v>
      </c>
      <c r="E1325" s="9">
        <v>0</v>
      </c>
      <c r="F1325" s="9">
        <v>384.81</v>
      </c>
      <c r="G1325" s="9">
        <v>0</v>
      </c>
      <c r="H1325" s="9">
        <v>0</v>
      </c>
      <c r="I1325" s="9">
        <v>3.5</v>
      </c>
      <c r="J1325" s="9">
        <v>76</v>
      </c>
      <c r="K1325" s="158">
        <v>0.91388888888888897</v>
      </c>
      <c r="L1325" s="9"/>
      <c r="M1325" s="9"/>
      <c r="N1325" s="9"/>
      <c r="O1325" s="9"/>
      <c r="P1325" s="278">
        <f t="shared" si="44"/>
        <v>60</v>
      </c>
      <c r="Q1325" s="276" t="str">
        <f t="shared" si="43"/>
        <v/>
      </c>
      <c r="R1325" s="9"/>
      <c r="S1325" s="9"/>
      <c r="U1325" s="367"/>
      <c r="AS1325" s="9"/>
      <c r="AT1325" s="9"/>
      <c r="AU1325" s="426"/>
      <c r="AW1325" s="9"/>
      <c r="AX1325" s="470"/>
      <c r="BG1325" s="373"/>
      <c r="BH1325" s="373"/>
      <c r="BI1325" s="9"/>
      <c r="BJ1325" s="9"/>
      <c r="CJ1325"/>
      <c r="CK1325"/>
    </row>
    <row r="1326" spans="1:89">
      <c r="A1326" s="9">
        <v>1007</v>
      </c>
      <c r="B1326" s="9">
        <v>3.5</v>
      </c>
      <c r="C1326" s="9">
        <v>315</v>
      </c>
      <c r="D1326" s="9">
        <v>0</v>
      </c>
      <c r="E1326" s="9">
        <v>0</v>
      </c>
      <c r="F1326" s="9">
        <v>384.81</v>
      </c>
      <c r="G1326" s="9">
        <v>0</v>
      </c>
      <c r="H1326" s="9">
        <v>0</v>
      </c>
      <c r="I1326" s="9">
        <v>3.5</v>
      </c>
      <c r="J1326" s="9">
        <v>76</v>
      </c>
      <c r="K1326" s="158">
        <v>0.91458333333333297</v>
      </c>
      <c r="L1326" s="9"/>
      <c r="M1326" s="9"/>
      <c r="N1326" s="9"/>
      <c r="O1326" s="9"/>
      <c r="P1326" s="278">
        <f t="shared" si="44"/>
        <v>60</v>
      </c>
      <c r="Q1326" s="276" t="str">
        <f t="shared" si="43"/>
        <v/>
      </c>
      <c r="R1326" s="9"/>
      <c r="S1326" s="9"/>
      <c r="U1326" s="367"/>
      <c r="AS1326" s="9"/>
      <c r="AT1326" s="9"/>
      <c r="AU1326" s="426"/>
      <c r="AW1326" s="9"/>
      <c r="AX1326" s="470"/>
      <c r="BG1326" s="373"/>
      <c r="BH1326" s="373"/>
      <c r="BI1326" s="9"/>
      <c r="BJ1326" s="9"/>
      <c r="CJ1326"/>
      <c r="CK1326"/>
    </row>
    <row r="1327" spans="1:89">
      <c r="A1327" s="9">
        <v>1007</v>
      </c>
      <c r="B1327" s="9">
        <v>3.4</v>
      </c>
      <c r="C1327" s="9">
        <v>315</v>
      </c>
      <c r="D1327" s="9">
        <v>0</v>
      </c>
      <c r="E1327" s="9">
        <v>0</v>
      </c>
      <c r="F1327" s="9">
        <v>384.81</v>
      </c>
      <c r="G1327" s="9">
        <v>0</v>
      </c>
      <c r="H1327" s="9">
        <v>0</v>
      </c>
      <c r="I1327" s="9">
        <v>3.4</v>
      </c>
      <c r="J1327" s="9">
        <v>76</v>
      </c>
      <c r="K1327" s="158">
        <v>0.91527777777777797</v>
      </c>
      <c r="L1327" s="9"/>
      <c r="M1327" s="9"/>
      <c r="N1327" s="9"/>
      <c r="O1327" s="9"/>
      <c r="P1327" s="278">
        <f t="shared" si="44"/>
        <v>60</v>
      </c>
      <c r="Q1327" s="276" t="str">
        <f t="shared" si="43"/>
        <v/>
      </c>
      <c r="R1327" s="9"/>
      <c r="S1327" s="9"/>
      <c r="U1327" s="367"/>
      <c r="AS1327" s="9"/>
      <c r="AT1327" s="9"/>
      <c r="AU1327" s="426"/>
      <c r="AW1327" s="9"/>
      <c r="AX1327" s="470"/>
      <c r="BG1327" s="373"/>
      <c r="BH1327" s="373"/>
      <c r="BI1327" s="9"/>
      <c r="BJ1327" s="9"/>
      <c r="CJ1327"/>
      <c r="CK1327"/>
    </row>
    <row r="1328" spans="1:89">
      <c r="A1328" s="9">
        <v>1007</v>
      </c>
      <c r="B1328" s="9">
        <v>3.4</v>
      </c>
      <c r="C1328" s="9">
        <v>315</v>
      </c>
      <c r="D1328" s="9">
        <v>0</v>
      </c>
      <c r="E1328" s="9">
        <v>0</v>
      </c>
      <c r="F1328" s="9">
        <v>384.81</v>
      </c>
      <c r="G1328" s="9">
        <v>0</v>
      </c>
      <c r="H1328" s="9">
        <v>0</v>
      </c>
      <c r="I1328" s="9">
        <v>3.4</v>
      </c>
      <c r="J1328" s="9">
        <v>76</v>
      </c>
      <c r="K1328" s="158">
        <v>0.91597222222222197</v>
      </c>
      <c r="L1328" s="9"/>
      <c r="M1328" s="9"/>
      <c r="N1328" s="9"/>
      <c r="O1328" s="9"/>
      <c r="P1328" s="278">
        <f t="shared" si="44"/>
        <v>60</v>
      </c>
      <c r="Q1328" s="276" t="str">
        <f t="shared" si="43"/>
        <v/>
      </c>
      <c r="R1328" s="9"/>
      <c r="S1328" s="9"/>
      <c r="U1328" s="367"/>
      <c r="AS1328" s="9"/>
      <c r="AT1328" s="9"/>
      <c r="AU1328" s="426"/>
      <c r="AW1328" s="9"/>
      <c r="AX1328" s="470"/>
      <c r="BG1328" s="373"/>
      <c r="BH1328" s="373"/>
      <c r="BI1328" s="9"/>
      <c r="BJ1328" s="9"/>
      <c r="CJ1328"/>
      <c r="CK1328"/>
    </row>
    <row r="1329" spans="1:89">
      <c r="A1329" s="9">
        <v>1007</v>
      </c>
      <c r="B1329" s="9">
        <v>3.4</v>
      </c>
      <c r="C1329" s="9">
        <v>315</v>
      </c>
      <c r="D1329" s="9">
        <v>0</v>
      </c>
      <c r="E1329" s="9">
        <v>0</v>
      </c>
      <c r="F1329" s="9">
        <v>384.81</v>
      </c>
      <c r="G1329" s="9">
        <v>0</v>
      </c>
      <c r="H1329" s="9">
        <v>0</v>
      </c>
      <c r="I1329" s="9">
        <v>3.4</v>
      </c>
      <c r="J1329" s="9">
        <v>76</v>
      </c>
      <c r="K1329" s="158">
        <v>0.91666666666666696</v>
      </c>
      <c r="L1329" s="9"/>
      <c r="M1329" s="9"/>
      <c r="N1329" s="9"/>
      <c r="O1329" s="9"/>
      <c r="P1329" s="278">
        <f t="shared" si="44"/>
        <v>60</v>
      </c>
      <c r="Q1329" s="276" t="str">
        <f t="shared" si="43"/>
        <v/>
      </c>
      <c r="R1329" s="9"/>
      <c r="S1329" s="9"/>
      <c r="U1329" s="367"/>
      <c r="AS1329" s="9"/>
      <c r="AT1329" s="9"/>
      <c r="AU1329" s="426"/>
      <c r="AW1329" s="9"/>
      <c r="AX1329" s="470"/>
      <c r="BG1329" s="373"/>
      <c r="BH1329" s="373"/>
      <c r="BI1329" s="9"/>
      <c r="BJ1329" s="9"/>
      <c r="CJ1329"/>
      <c r="CK1329"/>
    </row>
    <row r="1330" spans="1:89">
      <c r="A1330" s="9">
        <v>1007</v>
      </c>
      <c r="B1330" s="9">
        <v>3.4</v>
      </c>
      <c r="C1330" s="9">
        <v>315</v>
      </c>
      <c r="D1330" s="9">
        <v>0</v>
      </c>
      <c r="E1330" s="9">
        <v>0</v>
      </c>
      <c r="F1330" s="9">
        <v>384.81</v>
      </c>
      <c r="G1330" s="9">
        <v>0</v>
      </c>
      <c r="H1330" s="9">
        <v>0</v>
      </c>
      <c r="I1330" s="9">
        <v>3.4</v>
      </c>
      <c r="J1330" s="9">
        <v>76</v>
      </c>
      <c r="K1330" s="158">
        <v>0.91736111111111096</v>
      </c>
      <c r="L1330" s="9"/>
      <c r="M1330" s="9"/>
      <c r="N1330" s="9"/>
      <c r="O1330" s="9"/>
      <c r="P1330" s="278">
        <f t="shared" si="44"/>
        <v>60</v>
      </c>
      <c r="Q1330" s="276" t="str">
        <f t="shared" si="43"/>
        <v/>
      </c>
      <c r="R1330" s="9"/>
      <c r="S1330" s="9"/>
      <c r="U1330" s="367"/>
      <c r="AS1330" s="9"/>
      <c r="AT1330" s="9"/>
      <c r="AU1330" s="426"/>
      <c r="AW1330" s="9"/>
      <c r="AX1330" s="470"/>
      <c r="BG1330" s="373"/>
      <c r="BH1330" s="373"/>
      <c r="BI1330" s="9"/>
      <c r="BJ1330" s="9"/>
      <c r="CJ1330"/>
      <c r="CK1330"/>
    </row>
    <row r="1331" spans="1:89">
      <c r="A1331" s="9">
        <v>1007</v>
      </c>
      <c r="B1331" s="9">
        <v>3.4</v>
      </c>
      <c r="C1331" s="9">
        <v>315</v>
      </c>
      <c r="D1331" s="9">
        <v>0</v>
      </c>
      <c r="E1331" s="9">
        <v>0</v>
      </c>
      <c r="F1331" s="9">
        <v>384.81</v>
      </c>
      <c r="G1331" s="9">
        <v>0</v>
      </c>
      <c r="H1331" s="9">
        <v>0</v>
      </c>
      <c r="I1331" s="9">
        <v>3.4</v>
      </c>
      <c r="J1331" s="9">
        <v>76</v>
      </c>
      <c r="K1331" s="158">
        <v>0.91805555555555596</v>
      </c>
      <c r="L1331" s="9"/>
      <c r="M1331" s="9"/>
      <c r="N1331" s="9"/>
      <c r="O1331" s="9"/>
      <c r="P1331" s="278">
        <f t="shared" si="44"/>
        <v>60</v>
      </c>
      <c r="Q1331" s="276" t="str">
        <f t="shared" si="43"/>
        <v/>
      </c>
      <c r="R1331" s="9"/>
      <c r="S1331" s="9"/>
      <c r="U1331" s="367"/>
      <c r="AS1331" s="9"/>
      <c r="AT1331" s="9"/>
      <c r="AU1331" s="426"/>
      <c r="AW1331" s="9"/>
      <c r="AX1331" s="470"/>
      <c r="BG1331" s="373"/>
      <c r="BH1331" s="373"/>
      <c r="BI1331" s="9"/>
      <c r="BJ1331" s="9"/>
      <c r="CJ1331"/>
      <c r="CK1331"/>
    </row>
    <row r="1332" spans="1:89">
      <c r="A1332" s="9">
        <v>1007</v>
      </c>
      <c r="B1332" s="9">
        <v>3.4</v>
      </c>
      <c r="C1332" s="9">
        <v>315</v>
      </c>
      <c r="D1332" s="9">
        <v>0</v>
      </c>
      <c r="E1332" s="9">
        <v>0</v>
      </c>
      <c r="F1332" s="9">
        <v>384.81</v>
      </c>
      <c r="G1332" s="9">
        <v>0</v>
      </c>
      <c r="H1332" s="9">
        <v>0</v>
      </c>
      <c r="I1332" s="9">
        <v>3.4</v>
      </c>
      <c r="J1332" s="9">
        <v>76</v>
      </c>
      <c r="K1332" s="158">
        <v>0.91874999999999996</v>
      </c>
      <c r="L1332" s="9"/>
      <c r="M1332" s="9"/>
      <c r="N1332" s="9"/>
      <c r="O1332" s="9"/>
      <c r="P1332" s="278">
        <f t="shared" si="44"/>
        <v>60</v>
      </c>
      <c r="Q1332" s="276" t="str">
        <f t="shared" si="43"/>
        <v/>
      </c>
      <c r="R1332" s="9"/>
      <c r="S1332" s="9"/>
      <c r="U1332" s="367"/>
      <c r="AS1332" s="9"/>
      <c r="AT1332" s="9"/>
      <c r="AU1332" s="426"/>
      <c r="AW1332" s="9"/>
      <c r="AX1332" s="470"/>
      <c r="BG1332" s="373"/>
      <c r="BH1332" s="373"/>
      <c r="BI1332" s="9"/>
      <c r="BJ1332" s="9"/>
      <c r="CJ1332"/>
      <c r="CK1332"/>
    </row>
    <row r="1333" spans="1:89">
      <c r="A1333" s="9">
        <v>1007</v>
      </c>
      <c r="B1333" s="9">
        <v>3.4</v>
      </c>
      <c r="C1333" s="9">
        <v>315</v>
      </c>
      <c r="D1333" s="9">
        <v>0</v>
      </c>
      <c r="E1333" s="9">
        <v>0</v>
      </c>
      <c r="F1333" s="9">
        <v>384.81</v>
      </c>
      <c r="G1333" s="9">
        <v>0</v>
      </c>
      <c r="H1333" s="9">
        <v>0</v>
      </c>
      <c r="I1333" s="9">
        <v>3.4</v>
      </c>
      <c r="J1333" s="9">
        <v>76</v>
      </c>
      <c r="K1333" s="158">
        <v>0.91944444444444495</v>
      </c>
      <c r="L1333" s="9"/>
      <c r="M1333" s="9"/>
      <c r="N1333" s="9"/>
      <c r="O1333" s="9"/>
      <c r="P1333" s="278">
        <f t="shared" si="44"/>
        <v>60</v>
      </c>
      <c r="Q1333" s="276" t="str">
        <f t="shared" si="43"/>
        <v/>
      </c>
      <c r="R1333" s="9"/>
      <c r="S1333" s="9"/>
      <c r="U1333" s="367"/>
      <c r="AS1333" s="9"/>
      <c r="AT1333" s="9"/>
      <c r="AU1333" s="426"/>
      <c r="AW1333" s="9"/>
      <c r="AX1333" s="470"/>
      <c r="BG1333" s="373"/>
      <c r="BH1333" s="373"/>
      <c r="BI1333" s="9"/>
      <c r="BJ1333" s="9"/>
      <c r="CJ1333"/>
      <c r="CK1333"/>
    </row>
    <row r="1334" spans="1:89">
      <c r="A1334" s="9">
        <v>1007</v>
      </c>
      <c r="B1334" s="9">
        <v>3.4</v>
      </c>
      <c r="C1334" s="9">
        <v>315</v>
      </c>
      <c r="D1334" s="9">
        <v>0</v>
      </c>
      <c r="E1334" s="9">
        <v>0</v>
      </c>
      <c r="F1334" s="9">
        <v>384.81</v>
      </c>
      <c r="G1334" s="9">
        <v>0</v>
      </c>
      <c r="H1334" s="9">
        <v>0</v>
      </c>
      <c r="I1334" s="9">
        <v>3.4</v>
      </c>
      <c r="J1334" s="9">
        <v>76</v>
      </c>
      <c r="K1334" s="158">
        <v>0.92013888888888895</v>
      </c>
      <c r="L1334" s="9"/>
      <c r="M1334" s="9"/>
      <c r="N1334" s="9"/>
      <c r="O1334" s="9"/>
      <c r="P1334" s="278">
        <f t="shared" si="44"/>
        <v>60</v>
      </c>
      <c r="Q1334" s="276" t="str">
        <f t="shared" si="43"/>
        <v/>
      </c>
      <c r="R1334" s="9"/>
      <c r="S1334" s="9"/>
      <c r="U1334" s="367"/>
      <c r="AS1334" s="9"/>
      <c r="AT1334" s="9"/>
      <c r="AU1334" s="426"/>
      <c r="AW1334" s="9"/>
      <c r="AX1334" s="470"/>
      <c r="BG1334" s="373"/>
      <c r="BH1334" s="373"/>
      <c r="BI1334" s="9"/>
      <c r="BJ1334" s="9"/>
      <c r="CJ1334"/>
      <c r="CK1334"/>
    </row>
    <row r="1335" spans="1:89">
      <c r="A1335" s="9">
        <v>1007</v>
      </c>
      <c r="B1335" s="9">
        <v>3.3</v>
      </c>
      <c r="C1335" s="9">
        <v>315</v>
      </c>
      <c r="D1335" s="9">
        <v>0</v>
      </c>
      <c r="E1335" s="9">
        <v>0</v>
      </c>
      <c r="F1335" s="9">
        <v>384.81</v>
      </c>
      <c r="G1335" s="9">
        <v>0</v>
      </c>
      <c r="H1335" s="9">
        <v>0</v>
      </c>
      <c r="I1335" s="9">
        <v>3.3</v>
      </c>
      <c r="J1335" s="9">
        <v>76</v>
      </c>
      <c r="K1335" s="158">
        <v>0.92083333333333295</v>
      </c>
      <c r="L1335" s="9"/>
      <c r="M1335" s="9"/>
      <c r="N1335" s="9"/>
      <c r="O1335" s="9"/>
      <c r="P1335" s="278">
        <f t="shared" si="44"/>
        <v>60</v>
      </c>
      <c r="Q1335" s="276" t="str">
        <f t="shared" si="43"/>
        <v/>
      </c>
      <c r="R1335" s="9"/>
      <c r="S1335" s="9"/>
      <c r="U1335" s="367"/>
      <c r="AS1335" s="9"/>
      <c r="AT1335" s="9"/>
      <c r="AU1335" s="426"/>
      <c r="AW1335" s="9"/>
      <c r="AX1335" s="470"/>
      <c r="BG1335" s="373"/>
      <c r="BH1335" s="373"/>
      <c r="BI1335" s="9"/>
      <c r="BJ1335" s="9"/>
      <c r="CJ1335"/>
      <c r="CK1335"/>
    </row>
    <row r="1336" spans="1:89">
      <c r="A1336" s="9">
        <v>1007</v>
      </c>
      <c r="B1336" s="9">
        <v>3.3</v>
      </c>
      <c r="C1336" s="9">
        <v>315</v>
      </c>
      <c r="D1336" s="9">
        <v>0</v>
      </c>
      <c r="E1336" s="9">
        <v>0</v>
      </c>
      <c r="F1336" s="9">
        <v>384.81</v>
      </c>
      <c r="G1336" s="9">
        <v>0</v>
      </c>
      <c r="H1336" s="9">
        <v>0</v>
      </c>
      <c r="I1336" s="9">
        <v>3.3</v>
      </c>
      <c r="J1336" s="9">
        <v>76</v>
      </c>
      <c r="K1336" s="158">
        <v>0.92152777777777795</v>
      </c>
      <c r="L1336" s="9"/>
      <c r="M1336" s="9"/>
      <c r="N1336" s="9"/>
      <c r="O1336" s="9"/>
      <c r="P1336" s="278">
        <f t="shared" si="44"/>
        <v>60</v>
      </c>
      <c r="Q1336" s="276" t="str">
        <f t="shared" si="43"/>
        <v/>
      </c>
      <c r="R1336" s="9"/>
      <c r="S1336" s="9"/>
      <c r="U1336" s="367"/>
      <c r="AS1336" s="9"/>
      <c r="AT1336" s="9"/>
      <c r="AU1336" s="426"/>
      <c r="AW1336" s="9"/>
      <c r="AX1336" s="470"/>
      <c r="BG1336" s="373"/>
      <c r="BH1336" s="373"/>
      <c r="BI1336" s="9"/>
      <c r="BJ1336" s="9"/>
      <c r="CJ1336"/>
      <c r="CK1336"/>
    </row>
    <row r="1337" spans="1:89">
      <c r="A1337" s="9">
        <v>1007</v>
      </c>
      <c r="B1337" s="9">
        <v>3.3</v>
      </c>
      <c r="C1337" s="9">
        <v>315</v>
      </c>
      <c r="D1337" s="9">
        <v>0</v>
      </c>
      <c r="E1337" s="9">
        <v>0</v>
      </c>
      <c r="F1337" s="9">
        <v>384.81</v>
      </c>
      <c r="G1337" s="9">
        <v>0</v>
      </c>
      <c r="H1337" s="9">
        <v>0</v>
      </c>
      <c r="I1337" s="9">
        <v>3.3</v>
      </c>
      <c r="J1337" s="9">
        <v>76</v>
      </c>
      <c r="K1337" s="158">
        <v>0.92222222222222205</v>
      </c>
      <c r="L1337" s="9"/>
      <c r="M1337" s="9"/>
      <c r="N1337" s="9"/>
      <c r="O1337" s="9"/>
      <c r="P1337" s="278">
        <f t="shared" si="44"/>
        <v>60</v>
      </c>
      <c r="Q1337" s="276" t="str">
        <f t="shared" si="43"/>
        <v/>
      </c>
      <c r="R1337" s="9"/>
      <c r="S1337" s="9"/>
      <c r="U1337" s="367"/>
      <c r="AS1337" s="9"/>
      <c r="AT1337" s="9"/>
      <c r="AU1337" s="426"/>
      <c r="AW1337" s="9"/>
      <c r="AX1337" s="470"/>
      <c r="BG1337" s="373"/>
      <c r="BH1337" s="373"/>
      <c r="BI1337" s="9"/>
      <c r="BJ1337" s="9"/>
      <c r="CJ1337"/>
      <c r="CK1337"/>
    </row>
    <row r="1338" spans="1:89">
      <c r="A1338" s="9">
        <v>1007</v>
      </c>
      <c r="B1338" s="9">
        <v>3.3</v>
      </c>
      <c r="C1338" s="9">
        <v>315</v>
      </c>
      <c r="D1338" s="9">
        <v>0</v>
      </c>
      <c r="E1338" s="9">
        <v>0</v>
      </c>
      <c r="F1338" s="9">
        <v>384.81</v>
      </c>
      <c r="G1338" s="9">
        <v>0</v>
      </c>
      <c r="H1338" s="9">
        <v>0</v>
      </c>
      <c r="I1338" s="9">
        <v>3.3</v>
      </c>
      <c r="J1338" s="9">
        <v>76</v>
      </c>
      <c r="K1338" s="158">
        <v>0.92291666666666705</v>
      </c>
      <c r="L1338" s="9"/>
      <c r="M1338" s="9"/>
      <c r="N1338" s="9"/>
      <c r="O1338" s="9"/>
      <c r="P1338" s="278">
        <f t="shared" si="44"/>
        <v>60</v>
      </c>
      <c r="Q1338" s="276" t="str">
        <f t="shared" si="43"/>
        <v/>
      </c>
      <c r="R1338" s="9"/>
      <c r="S1338" s="9"/>
      <c r="U1338" s="367"/>
      <c r="AS1338" s="9"/>
      <c r="AT1338" s="9"/>
      <c r="AU1338" s="426"/>
      <c r="AW1338" s="9"/>
      <c r="AX1338" s="470"/>
      <c r="BG1338" s="373"/>
      <c r="BH1338" s="373"/>
      <c r="BI1338" s="9"/>
      <c r="BJ1338" s="9"/>
      <c r="CJ1338"/>
      <c r="CK1338"/>
    </row>
    <row r="1339" spans="1:89">
      <c r="A1339" s="9">
        <v>1007</v>
      </c>
      <c r="B1339" s="9">
        <v>3.3</v>
      </c>
      <c r="C1339" s="9">
        <v>315</v>
      </c>
      <c r="D1339" s="9">
        <v>0</v>
      </c>
      <c r="E1339" s="9">
        <v>0</v>
      </c>
      <c r="F1339" s="9">
        <v>384.81</v>
      </c>
      <c r="G1339" s="9">
        <v>0</v>
      </c>
      <c r="H1339" s="9">
        <v>0</v>
      </c>
      <c r="I1339" s="9">
        <v>3.3</v>
      </c>
      <c r="J1339" s="9">
        <v>76</v>
      </c>
      <c r="K1339" s="158">
        <v>0.92361111111111105</v>
      </c>
      <c r="L1339" s="9"/>
      <c r="M1339" s="9"/>
      <c r="N1339" s="9"/>
      <c r="O1339" s="9"/>
      <c r="P1339" s="278">
        <f t="shared" si="44"/>
        <v>60</v>
      </c>
      <c r="Q1339" s="276" t="str">
        <f t="shared" si="43"/>
        <v/>
      </c>
      <c r="R1339" s="9"/>
      <c r="S1339" s="9"/>
      <c r="U1339" s="367"/>
      <c r="AS1339" s="9"/>
      <c r="AT1339" s="9"/>
      <c r="AU1339" s="426"/>
      <c r="AW1339" s="9"/>
      <c r="AX1339" s="470"/>
      <c r="BG1339" s="373"/>
      <c r="BH1339" s="373"/>
      <c r="BI1339" s="9"/>
      <c r="BJ1339" s="9"/>
      <c r="CJ1339"/>
      <c r="CK1339"/>
    </row>
    <row r="1340" spans="1:89">
      <c r="A1340" s="9">
        <v>1007</v>
      </c>
      <c r="B1340" s="9">
        <v>3.3</v>
      </c>
      <c r="C1340" s="9">
        <v>315</v>
      </c>
      <c r="D1340" s="9">
        <v>0</v>
      </c>
      <c r="E1340" s="9">
        <v>0</v>
      </c>
      <c r="F1340" s="9">
        <v>384.81</v>
      </c>
      <c r="G1340" s="9">
        <v>0</v>
      </c>
      <c r="H1340" s="9">
        <v>0</v>
      </c>
      <c r="I1340" s="9">
        <v>3.3</v>
      </c>
      <c r="J1340" s="9">
        <v>76</v>
      </c>
      <c r="K1340" s="158">
        <v>0.92430555555555605</v>
      </c>
      <c r="L1340" s="9"/>
      <c r="M1340" s="9"/>
      <c r="N1340" s="9"/>
      <c r="O1340" s="9"/>
      <c r="P1340" s="278">
        <f t="shared" si="44"/>
        <v>60</v>
      </c>
      <c r="Q1340" s="276" t="str">
        <f t="shared" si="43"/>
        <v/>
      </c>
      <c r="R1340" s="9"/>
      <c r="S1340" s="9"/>
      <c r="U1340" s="367"/>
      <c r="AS1340" s="9"/>
      <c r="AT1340" s="9"/>
      <c r="AU1340" s="426"/>
      <c r="AW1340" s="9"/>
      <c r="AX1340" s="470"/>
      <c r="BG1340" s="373"/>
      <c r="BH1340" s="373"/>
      <c r="BI1340" s="9"/>
      <c r="BJ1340" s="9"/>
      <c r="CJ1340"/>
      <c r="CK1340"/>
    </row>
    <row r="1341" spans="1:89">
      <c r="A1341" s="9">
        <v>1007</v>
      </c>
      <c r="B1341" s="9">
        <v>3.3</v>
      </c>
      <c r="C1341" s="9">
        <v>315</v>
      </c>
      <c r="D1341" s="9">
        <v>0</v>
      </c>
      <c r="E1341" s="9">
        <v>0</v>
      </c>
      <c r="F1341" s="9">
        <v>384.81</v>
      </c>
      <c r="G1341" s="9">
        <v>0</v>
      </c>
      <c r="H1341" s="9">
        <v>0</v>
      </c>
      <c r="I1341" s="9">
        <v>3.3</v>
      </c>
      <c r="J1341" s="9">
        <v>78</v>
      </c>
      <c r="K1341" s="158">
        <v>0.92500000000000004</v>
      </c>
      <c r="L1341" s="9"/>
      <c r="M1341" s="9"/>
      <c r="N1341" s="9"/>
      <c r="O1341" s="9"/>
      <c r="P1341" s="278">
        <f t="shared" si="44"/>
        <v>60</v>
      </c>
      <c r="Q1341" s="276" t="str">
        <f t="shared" si="43"/>
        <v/>
      </c>
      <c r="R1341" s="9"/>
      <c r="S1341" s="9"/>
      <c r="U1341" s="367"/>
      <c r="AS1341" s="9"/>
      <c r="AT1341" s="9"/>
      <c r="AU1341" s="426"/>
      <c r="AW1341" s="9"/>
      <c r="AX1341" s="470"/>
      <c r="BG1341" s="373"/>
      <c r="BH1341" s="373"/>
      <c r="BI1341" s="9"/>
      <c r="BJ1341" s="9"/>
      <c r="CJ1341"/>
      <c r="CK1341"/>
    </row>
    <row r="1342" spans="1:89">
      <c r="A1342" s="9">
        <v>1007</v>
      </c>
      <c r="B1342" s="9">
        <v>3.3</v>
      </c>
      <c r="C1342" s="9">
        <v>315</v>
      </c>
      <c r="D1342" s="9">
        <v>0</v>
      </c>
      <c r="E1342" s="9">
        <v>0</v>
      </c>
      <c r="F1342" s="9">
        <v>384.81</v>
      </c>
      <c r="G1342" s="9">
        <v>0</v>
      </c>
      <c r="H1342" s="9">
        <v>0</v>
      </c>
      <c r="I1342" s="9">
        <v>3.3</v>
      </c>
      <c r="J1342" s="9">
        <v>78</v>
      </c>
      <c r="K1342" s="158">
        <v>0.92569444444444404</v>
      </c>
      <c r="L1342" s="9"/>
      <c r="M1342" s="9"/>
      <c r="N1342" s="9"/>
      <c r="O1342" s="9"/>
      <c r="P1342" s="278">
        <f t="shared" si="44"/>
        <v>60</v>
      </c>
      <c r="Q1342" s="276" t="str">
        <f t="shared" si="43"/>
        <v/>
      </c>
      <c r="R1342" s="9"/>
      <c r="S1342" s="9"/>
      <c r="U1342" s="367"/>
      <c r="AS1342" s="9"/>
      <c r="AT1342" s="9"/>
      <c r="AU1342" s="426"/>
      <c r="AW1342" s="9"/>
      <c r="AX1342" s="470"/>
      <c r="BG1342" s="373"/>
      <c r="BH1342" s="373"/>
      <c r="BI1342" s="9"/>
      <c r="BJ1342" s="9"/>
      <c r="CJ1342"/>
      <c r="CK1342"/>
    </row>
    <row r="1343" spans="1:89">
      <c r="A1343" s="9">
        <v>1007</v>
      </c>
      <c r="B1343" s="9">
        <v>3.3</v>
      </c>
      <c r="C1343" s="9">
        <v>315</v>
      </c>
      <c r="D1343" s="9">
        <v>0</v>
      </c>
      <c r="E1343" s="9">
        <v>0</v>
      </c>
      <c r="F1343" s="9">
        <v>384.81</v>
      </c>
      <c r="G1343" s="9">
        <v>0</v>
      </c>
      <c r="H1343" s="9">
        <v>0</v>
      </c>
      <c r="I1343" s="9">
        <v>3.3</v>
      </c>
      <c r="J1343" s="9">
        <v>76</v>
      </c>
      <c r="K1343" s="158">
        <v>0.92638888888888904</v>
      </c>
      <c r="L1343" s="9"/>
      <c r="M1343" s="9"/>
      <c r="N1343" s="9"/>
      <c r="O1343" s="9"/>
      <c r="P1343" s="278">
        <f t="shared" si="44"/>
        <v>60</v>
      </c>
      <c r="Q1343" s="276" t="str">
        <f t="shared" si="43"/>
        <v/>
      </c>
      <c r="R1343" s="9"/>
      <c r="S1343" s="9"/>
      <c r="U1343" s="367"/>
      <c r="AS1343" s="9"/>
      <c r="AT1343" s="9"/>
      <c r="AU1343" s="426"/>
      <c r="AW1343" s="9"/>
      <c r="AX1343" s="470"/>
      <c r="BG1343" s="373"/>
      <c r="BH1343" s="373"/>
      <c r="BI1343" s="9"/>
      <c r="BJ1343" s="9"/>
      <c r="CJ1343"/>
      <c r="CK1343"/>
    </row>
    <row r="1344" spans="1:89">
      <c r="A1344" s="9">
        <v>1007</v>
      </c>
      <c r="B1344" s="9">
        <v>3.2</v>
      </c>
      <c r="C1344" s="9">
        <v>315</v>
      </c>
      <c r="D1344" s="9">
        <v>0</v>
      </c>
      <c r="E1344" s="9">
        <v>0</v>
      </c>
      <c r="F1344" s="9">
        <v>384.81</v>
      </c>
      <c r="G1344" s="9">
        <v>0</v>
      </c>
      <c r="H1344" s="9">
        <v>0</v>
      </c>
      <c r="I1344" s="9">
        <v>3.2</v>
      </c>
      <c r="J1344" s="9">
        <v>76</v>
      </c>
      <c r="K1344" s="158">
        <v>0.92708333333333304</v>
      </c>
      <c r="L1344" s="9"/>
      <c r="M1344" s="9"/>
      <c r="N1344" s="9"/>
      <c r="O1344" s="9"/>
      <c r="P1344" s="278">
        <f t="shared" si="44"/>
        <v>60</v>
      </c>
      <c r="Q1344" s="276" t="str">
        <f t="shared" si="43"/>
        <v/>
      </c>
      <c r="R1344" s="9"/>
      <c r="S1344" s="9"/>
      <c r="U1344" s="367"/>
      <c r="AS1344" s="9"/>
      <c r="AT1344" s="9"/>
      <c r="AU1344" s="426"/>
      <c r="AW1344" s="9"/>
      <c r="AX1344" s="470"/>
      <c r="BG1344" s="373"/>
      <c r="BH1344" s="373"/>
      <c r="BI1344" s="9"/>
      <c r="BJ1344" s="9"/>
      <c r="CJ1344"/>
      <c r="CK1344"/>
    </row>
    <row r="1345" spans="1:89">
      <c r="A1345" s="9">
        <v>1007</v>
      </c>
      <c r="B1345" s="9">
        <v>3.3</v>
      </c>
      <c r="C1345" s="9">
        <v>315</v>
      </c>
      <c r="D1345" s="9">
        <v>0</v>
      </c>
      <c r="E1345" s="9">
        <v>0</v>
      </c>
      <c r="F1345" s="9">
        <v>384.81</v>
      </c>
      <c r="G1345" s="9">
        <v>0</v>
      </c>
      <c r="H1345" s="9">
        <v>0</v>
      </c>
      <c r="I1345" s="9">
        <v>3.3</v>
      </c>
      <c r="J1345" s="9">
        <v>76</v>
      </c>
      <c r="K1345" s="158">
        <v>0.92777777777777803</v>
      </c>
      <c r="L1345" s="9"/>
      <c r="M1345" s="9"/>
      <c r="N1345" s="9"/>
      <c r="O1345" s="9"/>
      <c r="P1345" s="278">
        <f t="shared" si="44"/>
        <v>60</v>
      </c>
      <c r="Q1345" s="276" t="str">
        <f t="shared" si="43"/>
        <v/>
      </c>
      <c r="R1345" s="9"/>
      <c r="S1345" s="9"/>
      <c r="U1345" s="367"/>
      <c r="AS1345" s="9"/>
      <c r="AT1345" s="9"/>
      <c r="AU1345" s="426"/>
      <c r="AW1345" s="9"/>
      <c r="AX1345" s="470"/>
      <c r="BG1345" s="373"/>
      <c r="BH1345" s="373"/>
      <c r="BI1345" s="9"/>
      <c r="BJ1345" s="9"/>
      <c r="CJ1345"/>
      <c r="CK1345"/>
    </row>
    <row r="1346" spans="1:89">
      <c r="A1346" s="9">
        <v>1007</v>
      </c>
      <c r="B1346" s="9">
        <v>3.2</v>
      </c>
      <c r="C1346" s="9">
        <v>315</v>
      </c>
      <c r="D1346" s="9">
        <v>0</v>
      </c>
      <c r="E1346" s="9">
        <v>0</v>
      </c>
      <c r="F1346" s="9">
        <v>384.81</v>
      </c>
      <c r="G1346" s="9">
        <v>0</v>
      </c>
      <c r="H1346" s="9">
        <v>0</v>
      </c>
      <c r="I1346" s="9">
        <v>3.2</v>
      </c>
      <c r="J1346" s="9">
        <v>76</v>
      </c>
      <c r="K1346" s="158">
        <v>0.92847222222222203</v>
      </c>
      <c r="L1346" s="9"/>
      <c r="M1346" s="9"/>
      <c r="N1346" s="9"/>
      <c r="O1346" s="9"/>
      <c r="P1346" s="278">
        <f t="shared" si="44"/>
        <v>60</v>
      </c>
      <c r="Q1346" s="276" t="str">
        <f t="shared" si="43"/>
        <v/>
      </c>
      <c r="R1346" s="9"/>
      <c r="S1346" s="9"/>
      <c r="U1346" s="367"/>
      <c r="AS1346" s="9"/>
      <c r="AT1346" s="9"/>
      <c r="AU1346" s="426"/>
      <c r="AW1346" s="9"/>
      <c r="AX1346" s="470"/>
      <c r="BG1346" s="373"/>
      <c r="BH1346" s="373"/>
      <c r="BI1346" s="9"/>
      <c r="BJ1346" s="9"/>
      <c r="CJ1346"/>
      <c r="CK1346"/>
    </row>
    <row r="1347" spans="1:89">
      <c r="A1347" s="9">
        <v>1007</v>
      </c>
      <c r="B1347" s="9">
        <v>3.2</v>
      </c>
      <c r="C1347" s="9">
        <v>315</v>
      </c>
      <c r="D1347" s="9">
        <v>0</v>
      </c>
      <c r="E1347" s="9">
        <v>0</v>
      </c>
      <c r="F1347" s="9">
        <v>384.81</v>
      </c>
      <c r="G1347" s="9">
        <v>0</v>
      </c>
      <c r="H1347" s="9">
        <v>0</v>
      </c>
      <c r="I1347" s="9">
        <v>3.2</v>
      </c>
      <c r="J1347" s="9">
        <v>76</v>
      </c>
      <c r="K1347" s="158">
        <v>0.92916666666666703</v>
      </c>
      <c r="L1347" s="9"/>
      <c r="M1347" s="9"/>
      <c r="N1347" s="9"/>
      <c r="O1347" s="9"/>
      <c r="P1347" s="278">
        <f t="shared" si="44"/>
        <v>60</v>
      </c>
      <c r="Q1347" s="276" t="str">
        <f t="shared" si="43"/>
        <v/>
      </c>
      <c r="R1347" s="9"/>
      <c r="S1347" s="9"/>
      <c r="U1347" s="367"/>
      <c r="AS1347" s="9"/>
      <c r="AT1347" s="9"/>
      <c r="AU1347" s="426"/>
      <c r="AW1347" s="9"/>
      <c r="AX1347" s="470"/>
      <c r="BG1347" s="373"/>
      <c r="BH1347" s="373"/>
      <c r="BI1347" s="9"/>
      <c r="BJ1347" s="9"/>
      <c r="CJ1347"/>
      <c r="CK1347"/>
    </row>
    <row r="1348" spans="1:89">
      <c r="A1348" s="9">
        <v>1007</v>
      </c>
      <c r="B1348" s="9">
        <v>3.2</v>
      </c>
      <c r="C1348" s="9">
        <v>315</v>
      </c>
      <c r="D1348" s="9">
        <v>0</v>
      </c>
      <c r="E1348" s="9">
        <v>0</v>
      </c>
      <c r="F1348" s="9">
        <v>384.81</v>
      </c>
      <c r="G1348" s="9">
        <v>0</v>
      </c>
      <c r="H1348" s="9">
        <v>0</v>
      </c>
      <c r="I1348" s="9">
        <v>3.2</v>
      </c>
      <c r="J1348" s="9">
        <v>76</v>
      </c>
      <c r="K1348" s="158">
        <v>0.92986111111111103</v>
      </c>
      <c r="L1348" s="9"/>
      <c r="M1348" s="9"/>
      <c r="N1348" s="9"/>
      <c r="O1348" s="9"/>
      <c r="P1348" s="278">
        <f t="shared" si="44"/>
        <v>60</v>
      </c>
      <c r="Q1348" s="276" t="str">
        <f t="shared" si="43"/>
        <v/>
      </c>
      <c r="R1348" s="9"/>
      <c r="S1348" s="9"/>
      <c r="U1348" s="367"/>
      <c r="AS1348" s="9"/>
      <c r="AT1348" s="9"/>
      <c r="AU1348" s="426"/>
      <c r="AW1348" s="9"/>
      <c r="AX1348" s="470"/>
      <c r="BG1348" s="373"/>
      <c r="BH1348" s="373"/>
      <c r="BI1348" s="9"/>
      <c r="BJ1348" s="9"/>
      <c r="CJ1348"/>
      <c r="CK1348"/>
    </row>
    <row r="1349" spans="1:89">
      <c r="A1349" s="9">
        <v>1007</v>
      </c>
      <c r="B1349" s="9">
        <v>3.2</v>
      </c>
      <c r="C1349" s="9">
        <v>315</v>
      </c>
      <c r="D1349" s="9">
        <v>0</v>
      </c>
      <c r="E1349" s="9">
        <v>0</v>
      </c>
      <c r="F1349" s="9">
        <v>384.81</v>
      </c>
      <c r="G1349" s="9">
        <v>0</v>
      </c>
      <c r="H1349" s="9">
        <v>0</v>
      </c>
      <c r="I1349" s="9">
        <v>3.2</v>
      </c>
      <c r="J1349" s="9">
        <v>76</v>
      </c>
      <c r="K1349" s="158">
        <v>0.93055555555555602</v>
      </c>
      <c r="L1349" s="9"/>
      <c r="M1349" s="9"/>
      <c r="N1349" s="9"/>
      <c r="O1349" s="9"/>
      <c r="P1349" s="278">
        <f t="shared" si="44"/>
        <v>60</v>
      </c>
      <c r="Q1349" s="276" t="str">
        <f t="shared" si="43"/>
        <v/>
      </c>
      <c r="R1349" s="9"/>
      <c r="S1349" s="9"/>
      <c r="U1349" s="367"/>
      <c r="AS1349" s="9"/>
      <c r="AT1349" s="9"/>
      <c r="AU1349" s="426"/>
      <c r="AW1349" s="9"/>
      <c r="AX1349" s="470"/>
      <c r="BG1349" s="373"/>
      <c r="BH1349" s="373"/>
      <c r="BI1349" s="9"/>
      <c r="BJ1349" s="9"/>
      <c r="CJ1349"/>
      <c r="CK1349"/>
    </row>
    <row r="1350" spans="1:89">
      <c r="A1350" s="9">
        <v>1007</v>
      </c>
      <c r="B1350" s="9">
        <v>3.2</v>
      </c>
      <c r="C1350" s="9">
        <v>315</v>
      </c>
      <c r="D1350" s="9">
        <v>0</v>
      </c>
      <c r="E1350" s="9">
        <v>0</v>
      </c>
      <c r="F1350" s="9">
        <v>384.81</v>
      </c>
      <c r="G1350" s="9">
        <v>0</v>
      </c>
      <c r="H1350" s="9">
        <v>0</v>
      </c>
      <c r="I1350" s="9">
        <v>3.2</v>
      </c>
      <c r="J1350" s="9">
        <v>76</v>
      </c>
      <c r="K1350" s="158">
        <v>0.93125000000000002</v>
      </c>
      <c r="L1350" s="9"/>
      <c r="M1350" s="9"/>
      <c r="N1350" s="9"/>
      <c r="O1350" s="9"/>
      <c r="P1350" s="278">
        <f t="shared" si="44"/>
        <v>60</v>
      </c>
      <c r="Q1350" s="276" t="str">
        <f t="shared" si="43"/>
        <v/>
      </c>
      <c r="R1350" s="9"/>
      <c r="S1350" s="9"/>
      <c r="U1350" s="367"/>
      <c r="AS1350" s="9"/>
      <c r="AT1350" s="9"/>
      <c r="AU1350" s="426"/>
      <c r="AW1350" s="9"/>
      <c r="AX1350" s="470"/>
      <c r="BG1350" s="373"/>
      <c r="BH1350" s="373"/>
      <c r="BI1350" s="9"/>
      <c r="BJ1350" s="9"/>
      <c r="CJ1350"/>
      <c r="CK1350"/>
    </row>
    <row r="1351" spans="1:89">
      <c r="A1351" s="9">
        <v>1007</v>
      </c>
      <c r="B1351" s="9">
        <v>3.2</v>
      </c>
      <c r="C1351" s="9">
        <v>315</v>
      </c>
      <c r="D1351" s="9">
        <v>0</v>
      </c>
      <c r="E1351" s="9">
        <v>0</v>
      </c>
      <c r="F1351" s="9">
        <v>384.81</v>
      </c>
      <c r="G1351" s="9">
        <v>0</v>
      </c>
      <c r="H1351" s="9">
        <v>0</v>
      </c>
      <c r="I1351" s="9">
        <v>3.2</v>
      </c>
      <c r="J1351" s="9">
        <v>76</v>
      </c>
      <c r="K1351" s="158">
        <v>0.93194444444444402</v>
      </c>
      <c r="L1351" s="9"/>
      <c r="M1351" s="9"/>
      <c r="N1351" s="9"/>
      <c r="O1351" s="9"/>
      <c r="P1351" s="278">
        <f t="shared" si="44"/>
        <v>60</v>
      </c>
      <c r="Q1351" s="276" t="str">
        <f t="shared" si="43"/>
        <v/>
      </c>
      <c r="R1351" s="9"/>
      <c r="S1351" s="9"/>
      <c r="U1351" s="367"/>
      <c r="AS1351" s="9"/>
      <c r="AT1351" s="9"/>
      <c r="AU1351" s="426"/>
      <c r="AW1351" s="9"/>
      <c r="AX1351" s="470"/>
      <c r="BG1351" s="373"/>
      <c r="BH1351" s="373"/>
      <c r="BI1351" s="9"/>
      <c r="BJ1351" s="9"/>
      <c r="CJ1351"/>
      <c r="CK1351"/>
    </row>
    <row r="1352" spans="1:89">
      <c r="A1352" s="9">
        <v>1007</v>
      </c>
      <c r="B1352" s="9">
        <v>3.2</v>
      </c>
      <c r="C1352" s="9">
        <v>315</v>
      </c>
      <c r="D1352" s="9">
        <v>0</v>
      </c>
      <c r="E1352" s="9">
        <v>0</v>
      </c>
      <c r="F1352" s="9">
        <v>384.81</v>
      </c>
      <c r="G1352" s="9">
        <v>0</v>
      </c>
      <c r="H1352" s="9">
        <v>0</v>
      </c>
      <c r="I1352" s="9">
        <v>3.2</v>
      </c>
      <c r="J1352" s="9">
        <v>76</v>
      </c>
      <c r="K1352" s="158">
        <v>0.93263888888888902</v>
      </c>
      <c r="L1352" s="9"/>
      <c r="M1352" s="9"/>
      <c r="N1352" s="9"/>
      <c r="O1352" s="9"/>
      <c r="P1352" s="278">
        <f t="shared" si="44"/>
        <v>60</v>
      </c>
      <c r="Q1352" s="276" t="str">
        <f t="shared" si="43"/>
        <v/>
      </c>
      <c r="R1352" s="9"/>
      <c r="S1352" s="9"/>
      <c r="U1352" s="367"/>
      <c r="AS1352" s="9"/>
      <c r="AT1352" s="9"/>
      <c r="AU1352" s="426"/>
      <c r="AW1352" s="9"/>
      <c r="AX1352" s="470"/>
      <c r="BG1352" s="373"/>
      <c r="BH1352" s="373"/>
      <c r="BI1352" s="9"/>
      <c r="BJ1352" s="9"/>
      <c r="CJ1352"/>
      <c r="CK1352"/>
    </row>
    <row r="1353" spans="1:89">
      <c r="A1353" s="9">
        <v>1007</v>
      </c>
      <c r="B1353" s="9">
        <v>3.2</v>
      </c>
      <c r="C1353" s="9">
        <v>315</v>
      </c>
      <c r="D1353" s="9">
        <v>0</v>
      </c>
      <c r="E1353" s="9">
        <v>0</v>
      </c>
      <c r="F1353" s="9">
        <v>384.81</v>
      </c>
      <c r="G1353" s="9">
        <v>0</v>
      </c>
      <c r="H1353" s="9">
        <v>0</v>
      </c>
      <c r="I1353" s="9">
        <v>3.2</v>
      </c>
      <c r="J1353" s="9">
        <v>76</v>
      </c>
      <c r="K1353" s="158">
        <v>0.93333333333333302</v>
      </c>
      <c r="L1353" s="9"/>
      <c r="M1353" s="9"/>
      <c r="N1353" s="9"/>
      <c r="O1353" s="9"/>
      <c r="P1353" s="278">
        <f t="shared" si="44"/>
        <v>60</v>
      </c>
      <c r="Q1353" s="276" t="str">
        <f t="shared" si="43"/>
        <v/>
      </c>
      <c r="R1353" s="9"/>
      <c r="S1353" s="9"/>
      <c r="U1353" s="367"/>
      <c r="AS1353" s="9"/>
      <c r="AT1353" s="9"/>
      <c r="AU1353" s="426"/>
      <c r="AW1353" s="9"/>
      <c r="AX1353" s="470"/>
      <c r="BG1353" s="373"/>
      <c r="BH1353" s="373"/>
      <c r="BI1353" s="9"/>
      <c r="BJ1353" s="9"/>
      <c r="CJ1353"/>
      <c r="CK1353"/>
    </row>
    <row r="1354" spans="1:89">
      <c r="A1354" s="9">
        <v>1007</v>
      </c>
      <c r="B1354" s="9">
        <v>3.2</v>
      </c>
      <c r="C1354" s="9">
        <v>315</v>
      </c>
      <c r="D1354" s="9">
        <v>0</v>
      </c>
      <c r="E1354" s="9">
        <v>0</v>
      </c>
      <c r="F1354" s="9">
        <v>384.81</v>
      </c>
      <c r="G1354" s="9">
        <v>0</v>
      </c>
      <c r="H1354" s="9">
        <v>0</v>
      </c>
      <c r="I1354" s="9">
        <v>3.2</v>
      </c>
      <c r="J1354" s="9">
        <v>76</v>
      </c>
      <c r="K1354" s="158">
        <v>0.93402777777777801</v>
      </c>
      <c r="L1354" s="9"/>
      <c r="M1354" s="9"/>
      <c r="N1354" s="9"/>
      <c r="O1354" s="9"/>
      <c r="P1354" s="278">
        <f t="shared" si="44"/>
        <v>60</v>
      </c>
      <c r="Q1354" s="276" t="str">
        <f t="shared" si="43"/>
        <v/>
      </c>
      <c r="R1354" s="9"/>
      <c r="S1354" s="9"/>
      <c r="U1354" s="367"/>
      <c r="AS1354" s="9"/>
      <c r="AT1354" s="9"/>
      <c r="AU1354" s="426"/>
      <c r="AW1354" s="9"/>
      <c r="AX1354" s="470"/>
      <c r="BG1354" s="373"/>
      <c r="BH1354" s="373"/>
      <c r="BI1354" s="9"/>
      <c r="BJ1354" s="9"/>
      <c r="CJ1354"/>
      <c r="CK1354"/>
    </row>
    <row r="1355" spans="1:89">
      <c r="A1355" s="9">
        <v>1007</v>
      </c>
      <c r="B1355" s="9">
        <v>3.2</v>
      </c>
      <c r="C1355" s="9">
        <v>315</v>
      </c>
      <c r="D1355" s="9">
        <v>0</v>
      </c>
      <c r="E1355" s="9">
        <v>0</v>
      </c>
      <c r="F1355" s="9">
        <v>384.81</v>
      </c>
      <c r="G1355" s="9">
        <v>0</v>
      </c>
      <c r="H1355" s="9">
        <v>0</v>
      </c>
      <c r="I1355" s="9">
        <v>3.2</v>
      </c>
      <c r="J1355" s="9">
        <v>76</v>
      </c>
      <c r="K1355" s="158">
        <v>0.93472222222222201</v>
      </c>
      <c r="L1355" s="9"/>
      <c r="M1355" s="9"/>
      <c r="N1355" s="9"/>
      <c r="O1355" s="9"/>
      <c r="P1355" s="278">
        <f t="shared" si="44"/>
        <v>60</v>
      </c>
      <c r="Q1355" s="276" t="str">
        <f t="shared" ref="Q1355:Q1418" si="45">IF(H1355&gt;0,60,"")</f>
        <v/>
      </c>
      <c r="R1355" s="9"/>
      <c r="S1355" s="9"/>
      <c r="U1355" s="367"/>
      <c r="AS1355" s="9"/>
      <c r="AT1355" s="9"/>
      <c r="AU1355" s="426"/>
      <c r="AW1355" s="9"/>
      <c r="AX1355" s="470"/>
      <c r="BG1355" s="373"/>
      <c r="BH1355" s="373"/>
      <c r="BI1355" s="9"/>
      <c r="BJ1355" s="9"/>
      <c r="CJ1355"/>
      <c r="CK1355"/>
    </row>
    <row r="1356" spans="1:89">
      <c r="A1356" s="9">
        <v>1007</v>
      </c>
      <c r="B1356" s="9">
        <v>3.2</v>
      </c>
      <c r="C1356" s="9">
        <v>315</v>
      </c>
      <c r="D1356" s="9">
        <v>0</v>
      </c>
      <c r="E1356" s="9">
        <v>0</v>
      </c>
      <c r="F1356" s="9">
        <v>384.81</v>
      </c>
      <c r="G1356" s="9">
        <v>0</v>
      </c>
      <c r="H1356" s="9">
        <v>0</v>
      </c>
      <c r="I1356" s="9">
        <v>3.2</v>
      </c>
      <c r="J1356" s="9">
        <v>76</v>
      </c>
      <c r="K1356" s="158">
        <v>0.93541666666666701</v>
      </c>
      <c r="L1356" s="9"/>
      <c r="M1356" s="9"/>
      <c r="N1356" s="9"/>
      <c r="O1356" s="9"/>
      <c r="P1356" s="278">
        <f t="shared" si="44"/>
        <v>60</v>
      </c>
      <c r="Q1356" s="276" t="str">
        <f t="shared" si="45"/>
        <v/>
      </c>
      <c r="R1356" s="9"/>
      <c r="S1356" s="9"/>
      <c r="U1356" s="367"/>
      <c r="AS1356" s="9"/>
      <c r="AT1356" s="9"/>
      <c r="AU1356" s="426"/>
      <c r="AW1356" s="9"/>
      <c r="AX1356" s="470"/>
      <c r="BG1356" s="373"/>
      <c r="BH1356" s="373"/>
      <c r="BI1356" s="9"/>
      <c r="BJ1356" s="9"/>
      <c r="CJ1356"/>
      <c r="CK1356"/>
    </row>
    <row r="1357" spans="1:89">
      <c r="A1357" s="9">
        <v>1007</v>
      </c>
      <c r="B1357" s="9">
        <v>3.2</v>
      </c>
      <c r="C1357" s="9">
        <v>315</v>
      </c>
      <c r="D1357" s="9">
        <v>0</v>
      </c>
      <c r="E1357" s="9">
        <v>0</v>
      </c>
      <c r="F1357" s="9">
        <v>384.81</v>
      </c>
      <c r="G1357" s="9">
        <v>0</v>
      </c>
      <c r="H1357" s="9">
        <v>0</v>
      </c>
      <c r="I1357" s="9">
        <v>3.2</v>
      </c>
      <c r="J1357" s="9">
        <v>76</v>
      </c>
      <c r="K1357" s="158">
        <v>0.93611111111111101</v>
      </c>
      <c r="L1357" s="9"/>
      <c r="M1357" s="9"/>
      <c r="N1357" s="9"/>
      <c r="O1357" s="9"/>
      <c r="P1357" s="278">
        <f t="shared" ref="P1357:P1420" si="46">IF(D1357&lt;2,60,"")</f>
        <v>60</v>
      </c>
      <c r="Q1357" s="276" t="str">
        <f t="shared" si="45"/>
        <v/>
      </c>
      <c r="R1357" s="9"/>
      <c r="S1357" s="9"/>
      <c r="U1357" s="367"/>
      <c r="AS1357" s="9"/>
      <c r="AT1357" s="9"/>
      <c r="AU1357" s="426"/>
      <c r="AW1357" s="9"/>
      <c r="AX1357" s="470"/>
      <c r="BG1357" s="373"/>
      <c r="BH1357" s="373"/>
      <c r="BI1357" s="9"/>
      <c r="BJ1357" s="9"/>
      <c r="CJ1357"/>
      <c r="CK1357"/>
    </row>
    <row r="1358" spans="1:89">
      <c r="A1358" s="9">
        <v>1007</v>
      </c>
      <c r="B1358" s="9">
        <v>3.1</v>
      </c>
      <c r="C1358" s="9">
        <v>315</v>
      </c>
      <c r="D1358" s="9">
        <v>0</v>
      </c>
      <c r="E1358" s="9">
        <v>0</v>
      </c>
      <c r="F1358" s="9">
        <v>384.81</v>
      </c>
      <c r="G1358" s="9">
        <v>0</v>
      </c>
      <c r="H1358" s="9">
        <v>0</v>
      </c>
      <c r="I1358" s="9">
        <v>3.1</v>
      </c>
      <c r="J1358" s="9">
        <v>76</v>
      </c>
      <c r="K1358" s="158">
        <v>0.936805555555556</v>
      </c>
      <c r="L1358" s="9"/>
      <c r="M1358" s="9"/>
      <c r="N1358" s="9"/>
      <c r="O1358" s="9"/>
      <c r="P1358" s="278">
        <f t="shared" si="46"/>
        <v>60</v>
      </c>
      <c r="Q1358" s="276" t="str">
        <f t="shared" si="45"/>
        <v/>
      </c>
      <c r="R1358" s="9"/>
      <c r="S1358" s="9"/>
      <c r="U1358" s="367"/>
      <c r="AS1358" s="9"/>
      <c r="AT1358" s="9"/>
      <c r="AU1358" s="426"/>
      <c r="AW1358" s="9"/>
      <c r="AX1358" s="470"/>
      <c r="BG1358" s="373"/>
      <c r="BH1358" s="373"/>
      <c r="BI1358" s="9"/>
      <c r="BJ1358" s="9"/>
      <c r="CJ1358"/>
      <c r="CK1358"/>
    </row>
    <row r="1359" spans="1:89">
      <c r="A1359" s="9">
        <v>1007</v>
      </c>
      <c r="B1359" s="9">
        <v>3.1</v>
      </c>
      <c r="C1359" s="9">
        <v>315</v>
      </c>
      <c r="D1359" s="9">
        <v>0</v>
      </c>
      <c r="E1359" s="9">
        <v>0</v>
      </c>
      <c r="F1359" s="9">
        <v>384.81</v>
      </c>
      <c r="G1359" s="9">
        <v>0</v>
      </c>
      <c r="H1359" s="9">
        <v>0</v>
      </c>
      <c r="I1359" s="9">
        <v>3.1</v>
      </c>
      <c r="J1359" s="9">
        <v>76</v>
      </c>
      <c r="K1359" s="158">
        <v>0.9375</v>
      </c>
      <c r="L1359" s="9"/>
      <c r="M1359" s="9"/>
      <c r="N1359" s="9"/>
      <c r="O1359" s="9"/>
      <c r="P1359" s="278">
        <f t="shared" si="46"/>
        <v>60</v>
      </c>
      <c r="Q1359" s="276" t="str">
        <f t="shared" si="45"/>
        <v/>
      </c>
      <c r="R1359" s="9"/>
      <c r="S1359" s="9"/>
      <c r="U1359" s="367"/>
      <c r="AS1359" s="9"/>
      <c r="AT1359" s="9"/>
      <c r="AU1359" s="426"/>
      <c r="AW1359" s="9"/>
      <c r="AX1359" s="470"/>
      <c r="BG1359" s="373"/>
      <c r="BH1359" s="373"/>
      <c r="BI1359" s="9"/>
      <c r="BJ1359" s="9"/>
      <c r="CJ1359"/>
      <c r="CK1359"/>
    </row>
    <row r="1360" spans="1:89">
      <c r="A1360" s="9">
        <v>1007</v>
      </c>
      <c r="B1360" s="9">
        <v>3</v>
      </c>
      <c r="C1360" s="9">
        <v>315</v>
      </c>
      <c r="D1360" s="9">
        <v>0</v>
      </c>
      <c r="E1360" s="9">
        <v>0</v>
      </c>
      <c r="F1360" s="9">
        <v>384.81</v>
      </c>
      <c r="G1360" s="9">
        <v>0</v>
      </c>
      <c r="H1360" s="9">
        <v>0</v>
      </c>
      <c r="I1360" s="9">
        <v>3</v>
      </c>
      <c r="J1360" s="9">
        <v>76</v>
      </c>
      <c r="K1360" s="158">
        <v>0.938194444444444</v>
      </c>
      <c r="L1360" s="9"/>
      <c r="M1360" s="9"/>
      <c r="N1360" s="9"/>
      <c r="O1360" s="9"/>
      <c r="P1360" s="278">
        <f t="shared" si="46"/>
        <v>60</v>
      </c>
      <c r="Q1360" s="276" t="str">
        <f t="shared" si="45"/>
        <v/>
      </c>
      <c r="R1360" s="9"/>
      <c r="S1360" s="9"/>
      <c r="U1360" s="367"/>
      <c r="AS1360" s="9"/>
      <c r="AT1360" s="9"/>
      <c r="AU1360" s="426"/>
      <c r="AW1360" s="9"/>
      <c r="AX1360" s="470"/>
      <c r="BG1360" s="373"/>
      <c r="BH1360" s="373"/>
      <c r="BI1360" s="9"/>
      <c r="BJ1360" s="9"/>
      <c r="CJ1360"/>
      <c r="CK1360"/>
    </row>
    <row r="1361" spans="1:89">
      <c r="A1361" s="9">
        <v>1007</v>
      </c>
      <c r="B1361" s="9">
        <v>3</v>
      </c>
      <c r="C1361" s="9">
        <v>315</v>
      </c>
      <c r="D1361" s="9">
        <v>0</v>
      </c>
      <c r="E1361" s="9">
        <v>0</v>
      </c>
      <c r="F1361" s="9">
        <v>384.81</v>
      </c>
      <c r="G1361" s="9">
        <v>0</v>
      </c>
      <c r="H1361" s="9">
        <v>0</v>
      </c>
      <c r="I1361" s="9">
        <v>3</v>
      </c>
      <c r="J1361" s="9">
        <v>76</v>
      </c>
      <c r="K1361" s="158">
        <v>0.93888888888888899</v>
      </c>
      <c r="L1361" s="9"/>
      <c r="M1361" s="9"/>
      <c r="N1361" s="9"/>
      <c r="O1361" s="9"/>
      <c r="P1361" s="278">
        <f t="shared" si="46"/>
        <v>60</v>
      </c>
      <c r="Q1361" s="276" t="str">
        <f t="shared" si="45"/>
        <v/>
      </c>
      <c r="R1361" s="9"/>
      <c r="S1361" s="9"/>
      <c r="U1361" s="367"/>
      <c r="AS1361" s="9"/>
      <c r="AT1361" s="9"/>
      <c r="AU1361" s="426"/>
      <c r="AW1361" s="9"/>
      <c r="AX1361" s="470"/>
      <c r="BG1361" s="373"/>
      <c r="BH1361" s="373"/>
      <c r="BI1361" s="9"/>
      <c r="BJ1361" s="9"/>
      <c r="CJ1361"/>
      <c r="CK1361"/>
    </row>
    <row r="1362" spans="1:89">
      <c r="A1362" s="9">
        <v>1007</v>
      </c>
      <c r="B1362" s="9">
        <v>3.1</v>
      </c>
      <c r="C1362" s="9">
        <v>315</v>
      </c>
      <c r="D1362" s="9">
        <v>0</v>
      </c>
      <c r="E1362" s="9">
        <v>0</v>
      </c>
      <c r="F1362" s="9">
        <v>384.81</v>
      </c>
      <c r="G1362" s="9">
        <v>0</v>
      </c>
      <c r="H1362" s="9">
        <v>0</v>
      </c>
      <c r="I1362" s="9">
        <v>3.1</v>
      </c>
      <c r="J1362" s="9">
        <v>76</v>
      </c>
      <c r="K1362" s="158">
        <v>0.93958333333333299</v>
      </c>
      <c r="L1362" s="9"/>
      <c r="M1362" s="9"/>
      <c r="N1362" s="9"/>
      <c r="O1362" s="9"/>
      <c r="P1362" s="278">
        <f t="shared" si="46"/>
        <v>60</v>
      </c>
      <c r="Q1362" s="276" t="str">
        <f t="shared" si="45"/>
        <v/>
      </c>
      <c r="R1362" s="9"/>
      <c r="S1362" s="9"/>
      <c r="U1362" s="367"/>
      <c r="AS1362" s="9"/>
      <c r="AT1362" s="9"/>
      <c r="AU1362" s="426"/>
      <c r="AW1362" s="9"/>
      <c r="AX1362" s="470"/>
      <c r="BG1362" s="373"/>
      <c r="BH1362" s="373"/>
      <c r="BI1362" s="9"/>
      <c r="BJ1362" s="9"/>
      <c r="CJ1362"/>
      <c r="CK1362"/>
    </row>
    <row r="1363" spans="1:89">
      <c r="A1363" s="9">
        <v>1007</v>
      </c>
      <c r="B1363" s="9">
        <v>3.1</v>
      </c>
      <c r="C1363" s="9">
        <v>315</v>
      </c>
      <c r="D1363" s="9">
        <v>0</v>
      </c>
      <c r="E1363" s="9">
        <v>0</v>
      </c>
      <c r="F1363" s="9">
        <v>384.81</v>
      </c>
      <c r="G1363" s="9">
        <v>0</v>
      </c>
      <c r="H1363" s="9">
        <v>0</v>
      </c>
      <c r="I1363" s="9">
        <v>3.1</v>
      </c>
      <c r="J1363" s="9">
        <v>76</v>
      </c>
      <c r="K1363" s="158">
        <v>0.94027777777777799</v>
      </c>
      <c r="L1363" s="9"/>
      <c r="M1363" s="9"/>
      <c r="N1363" s="9"/>
      <c r="O1363" s="9"/>
      <c r="P1363" s="278">
        <f t="shared" si="46"/>
        <v>60</v>
      </c>
      <c r="Q1363" s="276" t="str">
        <f t="shared" si="45"/>
        <v/>
      </c>
      <c r="R1363" s="9"/>
      <c r="S1363" s="9"/>
      <c r="U1363" s="367"/>
      <c r="AS1363" s="9"/>
      <c r="AT1363" s="9"/>
      <c r="AU1363" s="426"/>
      <c r="AW1363" s="9"/>
      <c r="AX1363" s="470"/>
      <c r="BG1363" s="373"/>
      <c r="BH1363" s="373"/>
      <c r="BI1363" s="9"/>
      <c r="BJ1363" s="9"/>
      <c r="CJ1363"/>
      <c r="CK1363"/>
    </row>
    <row r="1364" spans="1:89">
      <c r="A1364" s="9">
        <v>1007</v>
      </c>
      <c r="B1364" s="9">
        <v>3.1</v>
      </c>
      <c r="C1364" s="9">
        <v>315</v>
      </c>
      <c r="D1364" s="9">
        <v>0</v>
      </c>
      <c r="E1364" s="9">
        <v>0</v>
      </c>
      <c r="F1364" s="9">
        <v>384.81</v>
      </c>
      <c r="G1364" s="9">
        <v>0</v>
      </c>
      <c r="H1364" s="9">
        <v>0</v>
      </c>
      <c r="I1364" s="9">
        <v>3.1</v>
      </c>
      <c r="J1364" s="9">
        <v>76</v>
      </c>
      <c r="K1364" s="158">
        <v>0.94097222222222199</v>
      </c>
      <c r="L1364" s="9"/>
      <c r="M1364" s="9"/>
      <c r="N1364" s="9"/>
      <c r="O1364" s="9"/>
      <c r="P1364" s="278">
        <f t="shared" si="46"/>
        <v>60</v>
      </c>
      <c r="Q1364" s="276" t="str">
        <f t="shared" si="45"/>
        <v/>
      </c>
      <c r="R1364" s="9"/>
      <c r="S1364" s="9"/>
      <c r="U1364" s="367"/>
      <c r="AS1364" s="9"/>
      <c r="AT1364" s="9"/>
      <c r="AU1364" s="426"/>
      <c r="AW1364" s="9"/>
      <c r="AX1364" s="470"/>
      <c r="BG1364" s="373"/>
      <c r="BH1364" s="373"/>
      <c r="BI1364" s="9"/>
      <c r="BJ1364" s="9"/>
      <c r="CJ1364"/>
      <c r="CK1364"/>
    </row>
    <row r="1365" spans="1:89">
      <c r="A1365" s="9">
        <v>1007</v>
      </c>
      <c r="B1365" s="9">
        <v>3.1</v>
      </c>
      <c r="C1365" s="9">
        <v>315</v>
      </c>
      <c r="D1365" s="9">
        <v>0</v>
      </c>
      <c r="E1365" s="9">
        <v>0</v>
      </c>
      <c r="F1365" s="9">
        <v>384.81</v>
      </c>
      <c r="G1365" s="9">
        <v>0</v>
      </c>
      <c r="H1365" s="9">
        <v>0</v>
      </c>
      <c r="I1365" s="9">
        <v>3.1</v>
      </c>
      <c r="J1365" s="9">
        <v>76</v>
      </c>
      <c r="K1365" s="158">
        <v>0.94166666666666698</v>
      </c>
      <c r="L1365" s="9"/>
      <c r="M1365" s="9"/>
      <c r="N1365" s="9"/>
      <c r="O1365" s="9"/>
      <c r="P1365" s="278">
        <f t="shared" si="46"/>
        <v>60</v>
      </c>
      <c r="Q1365" s="276" t="str">
        <f t="shared" si="45"/>
        <v/>
      </c>
      <c r="R1365" s="9"/>
      <c r="S1365" s="9"/>
      <c r="U1365" s="367"/>
      <c r="AS1365" s="9"/>
      <c r="AT1365" s="9"/>
      <c r="AU1365" s="426"/>
      <c r="AW1365" s="9"/>
      <c r="AX1365" s="470"/>
      <c r="BG1365" s="373"/>
      <c r="BH1365" s="373"/>
      <c r="BI1365" s="9"/>
      <c r="BJ1365" s="9"/>
      <c r="CJ1365"/>
      <c r="CK1365"/>
    </row>
    <row r="1366" spans="1:89">
      <c r="A1366" s="9">
        <v>1007</v>
      </c>
      <c r="B1366" s="9">
        <v>3.1</v>
      </c>
      <c r="C1366" s="9">
        <v>315</v>
      </c>
      <c r="D1366" s="9">
        <v>0</v>
      </c>
      <c r="E1366" s="9">
        <v>0</v>
      </c>
      <c r="F1366" s="9">
        <v>384.81</v>
      </c>
      <c r="G1366" s="9">
        <v>0</v>
      </c>
      <c r="H1366" s="9">
        <v>0</v>
      </c>
      <c r="I1366" s="9">
        <v>3.1</v>
      </c>
      <c r="J1366" s="9">
        <v>76</v>
      </c>
      <c r="K1366" s="158">
        <v>0.94236111111111098</v>
      </c>
      <c r="L1366" s="9"/>
      <c r="M1366" s="9"/>
      <c r="N1366" s="9"/>
      <c r="O1366" s="9"/>
      <c r="P1366" s="278">
        <f t="shared" si="46"/>
        <v>60</v>
      </c>
      <c r="Q1366" s="276" t="str">
        <f t="shared" si="45"/>
        <v/>
      </c>
      <c r="R1366" s="9"/>
      <c r="S1366" s="9"/>
      <c r="U1366" s="367"/>
      <c r="AS1366" s="9"/>
      <c r="AT1366" s="9"/>
      <c r="AU1366" s="426"/>
      <c r="AW1366" s="9"/>
      <c r="AX1366" s="470"/>
      <c r="BG1366" s="373"/>
      <c r="BH1366" s="373"/>
      <c r="BI1366" s="9"/>
      <c r="BJ1366" s="9"/>
      <c r="CJ1366"/>
      <c r="CK1366"/>
    </row>
    <row r="1367" spans="1:89">
      <c r="A1367" s="9">
        <v>1007</v>
      </c>
      <c r="B1367" s="9">
        <v>3.1</v>
      </c>
      <c r="C1367" s="9">
        <v>315</v>
      </c>
      <c r="D1367" s="9">
        <v>0</v>
      </c>
      <c r="E1367" s="9">
        <v>0</v>
      </c>
      <c r="F1367" s="9">
        <v>384.81</v>
      </c>
      <c r="G1367" s="9">
        <v>0</v>
      </c>
      <c r="H1367" s="9">
        <v>0</v>
      </c>
      <c r="I1367" s="9">
        <v>3.1</v>
      </c>
      <c r="J1367" s="9">
        <v>76</v>
      </c>
      <c r="K1367" s="158">
        <v>0.94305555555555598</v>
      </c>
      <c r="L1367" s="9"/>
      <c r="M1367" s="9"/>
      <c r="N1367" s="9"/>
      <c r="O1367" s="9"/>
      <c r="P1367" s="278">
        <f t="shared" si="46"/>
        <v>60</v>
      </c>
      <c r="Q1367" s="276" t="str">
        <f t="shared" si="45"/>
        <v/>
      </c>
      <c r="R1367" s="9"/>
      <c r="S1367" s="9"/>
      <c r="U1367" s="367"/>
      <c r="AS1367" s="9"/>
      <c r="AT1367" s="9"/>
      <c r="AU1367" s="426"/>
      <c r="AW1367" s="9"/>
      <c r="AX1367" s="470"/>
      <c r="BG1367" s="373"/>
      <c r="BH1367" s="373"/>
      <c r="BI1367" s="9"/>
      <c r="BJ1367" s="9"/>
      <c r="CJ1367"/>
      <c r="CK1367"/>
    </row>
    <row r="1368" spans="1:89">
      <c r="A1368" s="9">
        <v>1007</v>
      </c>
      <c r="B1368" s="9">
        <v>3</v>
      </c>
      <c r="C1368" s="9">
        <v>315</v>
      </c>
      <c r="D1368" s="9">
        <v>0</v>
      </c>
      <c r="E1368" s="9">
        <v>0</v>
      </c>
      <c r="F1368" s="9">
        <v>384.81</v>
      </c>
      <c r="G1368" s="9">
        <v>0</v>
      </c>
      <c r="H1368" s="9">
        <v>0</v>
      </c>
      <c r="I1368" s="9">
        <v>3</v>
      </c>
      <c r="J1368" s="9">
        <v>76</v>
      </c>
      <c r="K1368" s="158">
        <v>0.94374999999999998</v>
      </c>
      <c r="L1368" s="9"/>
      <c r="M1368" s="9"/>
      <c r="N1368" s="9"/>
      <c r="O1368" s="9"/>
      <c r="P1368" s="278">
        <f t="shared" si="46"/>
        <v>60</v>
      </c>
      <c r="Q1368" s="276" t="str">
        <f t="shared" si="45"/>
        <v/>
      </c>
      <c r="R1368" s="9"/>
      <c r="S1368" s="9"/>
      <c r="U1368" s="367"/>
      <c r="AS1368" s="9"/>
      <c r="AT1368" s="9"/>
      <c r="AU1368" s="426"/>
      <c r="AW1368" s="9"/>
      <c r="AX1368" s="470"/>
      <c r="BG1368" s="373"/>
      <c r="BH1368" s="373"/>
      <c r="BI1368" s="9"/>
      <c r="BJ1368" s="9"/>
      <c r="CJ1368"/>
      <c r="CK1368"/>
    </row>
    <row r="1369" spans="1:89">
      <c r="A1369" s="9">
        <v>1007</v>
      </c>
      <c r="B1369" s="9">
        <v>3</v>
      </c>
      <c r="C1369" s="9">
        <v>315</v>
      </c>
      <c r="D1369" s="9">
        <v>0</v>
      </c>
      <c r="E1369" s="9">
        <v>0</v>
      </c>
      <c r="F1369" s="9">
        <v>384.81</v>
      </c>
      <c r="G1369" s="9">
        <v>0</v>
      </c>
      <c r="H1369" s="9">
        <v>0</v>
      </c>
      <c r="I1369" s="9">
        <v>3</v>
      </c>
      <c r="J1369" s="9">
        <v>76</v>
      </c>
      <c r="K1369" s="158">
        <v>0.94444444444444497</v>
      </c>
      <c r="L1369" s="9"/>
      <c r="M1369" s="9"/>
      <c r="N1369" s="9"/>
      <c r="O1369" s="9"/>
      <c r="P1369" s="278">
        <f t="shared" si="46"/>
        <v>60</v>
      </c>
      <c r="Q1369" s="276" t="str">
        <f t="shared" si="45"/>
        <v/>
      </c>
      <c r="R1369" s="9"/>
      <c r="S1369" s="9"/>
      <c r="U1369" s="367"/>
      <c r="AS1369" s="9"/>
      <c r="AT1369" s="9"/>
      <c r="AU1369" s="426"/>
      <c r="AW1369" s="9"/>
      <c r="AX1369" s="470"/>
      <c r="BG1369" s="373"/>
      <c r="BH1369" s="373"/>
      <c r="BI1369" s="9"/>
      <c r="BJ1369" s="9"/>
      <c r="CJ1369"/>
      <c r="CK1369"/>
    </row>
    <row r="1370" spans="1:89">
      <c r="A1370" s="9">
        <v>1007</v>
      </c>
      <c r="B1370" s="9">
        <v>3</v>
      </c>
      <c r="C1370" s="9">
        <v>315</v>
      </c>
      <c r="D1370" s="9">
        <v>0</v>
      </c>
      <c r="E1370" s="9">
        <v>0</v>
      </c>
      <c r="F1370" s="9">
        <v>384.81</v>
      </c>
      <c r="G1370" s="9">
        <v>0</v>
      </c>
      <c r="H1370" s="9">
        <v>0</v>
      </c>
      <c r="I1370" s="9">
        <v>3</v>
      </c>
      <c r="J1370" s="9">
        <v>76</v>
      </c>
      <c r="K1370" s="158">
        <v>0.94513888888888897</v>
      </c>
      <c r="L1370" s="9"/>
      <c r="M1370" s="9"/>
      <c r="N1370" s="9"/>
      <c r="O1370" s="9"/>
      <c r="P1370" s="278">
        <f t="shared" si="46"/>
        <v>60</v>
      </c>
      <c r="Q1370" s="276" t="str">
        <f t="shared" si="45"/>
        <v/>
      </c>
      <c r="R1370" s="9"/>
      <c r="S1370" s="9"/>
      <c r="U1370" s="367"/>
      <c r="AS1370" s="9"/>
      <c r="AT1370" s="9"/>
      <c r="AU1370" s="426"/>
      <c r="AW1370" s="9"/>
      <c r="AX1370" s="470"/>
      <c r="BG1370" s="373"/>
      <c r="BH1370" s="373"/>
      <c r="BI1370" s="9"/>
      <c r="BJ1370" s="9"/>
      <c r="CJ1370"/>
      <c r="CK1370"/>
    </row>
    <row r="1371" spans="1:89">
      <c r="A1371" s="9">
        <v>1007</v>
      </c>
      <c r="B1371" s="9">
        <v>2.9</v>
      </c>
      <c r="C1371" s="9">
        <v>315</v>
      </c>
      <c r="D1371" s="9">
        <v>0</v>
      </c>
      <c r="E1371" s="9">
        <v>0</v>
      </c>
      <c r="F1371" s="9">
        <v>384.81</v>
      </c>
      <c r="G1371" s="9">
        <v>0</v>
      </c>
      <c r="H1371" s="9">
        <v>0</v>
      </c>
      <c r="I1371" s="9">
        <v>2.9</v>
      </c>
      <c r="J1371" s="9">
        <v>78</v>
      </c>
      <c r="K1371" s="158">
        <v>0.94583333333333297</v>
      </c>
      <c r="L1371" s="9"/>
      <c r="M1371" s="9"/>
      <c r="N1371" s="9"/>
      <c r="O1371" s="9"/>
      <c r="P1371" s="278">
        <f t="shared" si="46"/>
        <v>60</v>
      </c>
      <c r="Q1371" s="276" t="str">
        <f t="shared" si="45"/>
        <v/>
      </c>
      <c r="R1371" s="9"/>
      <c r="S1371" s="9"/>
      <c r="U1371" s="367"/>
      <c r="AS1371" s="9"/>
      <c r="AT1371" s="9"/>
      <c r="AU1371" s="426"/>
      <c r="AW1371" s="9"/>
      <c r="AX1371" s="470"/>
      <c r="BG1371" s="373"/>
      <c r="BH1371" s="373"/>
      <c r="BI1371" s="9"/>
      <c r="BJ1371" s="9"/>
      <c r="CJ1371"/>
      <c r="CK1371"/>
    </row>
    <row r="1372" spans="1:89">
      <c r="A1372" s="9">
        <v>1007</v>
      </c>
      <c r="B1372" s="9">
        <v>2.9</v>
      </c>
      <c r="C1372" s="9">
        <v>315</v>
      </c>
      <c r="D1372" s="9">
        <v>0</v>
      </c>
      <c r="E1372" s="9">
        <v>0</v>
      </c>
      <c r="F1372" s="9">
        <v>384.81</v>
      </c>
      <c r="G1372" s="9">
        <v>0</v>
      </c>
      <c r="H1372" s="9">
        <v>0</v>
      </c>
      <c r="I1372" s="9">
        <v>2.9</v>
      </c>
      <c r="J1372" s="9">
        <v>78</v>
      </c>
      <c r="K1372" s="158">
        <v>0.94652777777777797</v>
      </c>
      <c r="L1372" s="9"/>
      <c r="M1372" s="9"/>
      <c r="N1372" s="9"/>
      <c r="O1372" s="9"/>
      <c r="P1372" s="278">
        <f t="shared" si="46"/>
        <v>60</v>
      </c>
      <c r="Q1372" s="276" t="str">
        <f t="shared" si="45"/>
        <v/>
      </c>
      <c r="R1372" s="9"/>
      <c r="S1372" s="9"/>
      <c r="U1372" s="367"/>
      <c r="AS1372" s="9"/>
      <c r="AT1372" s="9"/>
      <c r="AU1372" s="426"/>
      <c r="AW1372" s="9"/>
      <c r="AX1372" s="470"/>
      <c r="BG1372" s="373"/>
      <c r="BH1372" s="373"/>
      <c r="BI1372" s="9"/>
      <c r="BJ1372" s="9"/>
      <c r="CJ1372"/>
      <c r="CK1372"/>
    </row>
    <row r="1373" spans="1:89">
      <c r="A1373" s="9">
        <v>1007</v>
      </c>
      <c r="B1373" s="9">
        <v>2.9</v>
      </c>
      <c r="C1373" s="9">
        <v>315</v>
      </c>
      <c r="D1373" s="9">
        <v>0</v>
      </c>
      <c r="E1373" s="9">
        <v>0</v>
      </c>
      <c r="F1373" s="9">
        <v>384.81</v>
      </c>
      <c r="G1373" s="9">
        <v>0</v>
      </c>
      <c r="H1373" s="9">
        <v>0</v>
      </c>
      <c r="I1373" s="9">
        <v>2.9</v>
      </c>
      <c r="J1373" s="9">
        <v>78</v>
      </c>
      <c r="K1373" s="158">
        <v>0.94722222222222197</v>
      </c>
      <c r="L1373" s="9"/>
      <c r="M1373" s="9"/>
      <c r="N1373" s="9"/>
      <c r="O1373" s="9"/>
      <c r="P1373" s="278">
        <f t="shared" si="46"/>
        <v>60</v>
      </c>
      <c r="Q1373" s="276" t="str">
        <f t="shared" si="45"/>
        <v/>
      </c>
      <c r="R1373" s="9"/>
      <c r="S1373" s="9"/>
      <c r="U1373" s="367"/>
      <c r="AS1373" s="9"/>
      <c r="AT1373" s="9"/>
      <c r="AU1373" s="426"/>
      <c r="AW1373" s="9"/>
      <c r="AX1373" s="470"/>
      <c r="BG1373" s="373"/>
      <c r="BH1373" s="373"/>
      <c r="BI1373" s="9"/>
      <c r="BJ1373" s="9"/>
      <c r="CJ1373"/>
      <c r="CK1373"/>
    </row>
    <row r="1374" spans="1:89">
      <c r="A1374" s="9">
        <v>1007</v>
      </c>
      <c r="B1374" s="9">
        <v>2.9</v>
      </c>
      <c r="C1374" s="9">
        <v>315</v>
      </c>
      <c r="D1374" s="9">
        <v>0</v>
      </c>
      <c r="E1374" s="9">
        <v>0</v>
      </c>
      <c r="F1374" s="9">
        <v>384.81</v>
      </c>
      <c r="G1374" s="9">
        <v>0</v>
      </c>
      <c r="H1374" s="9">
        <v>0</v>
      </c>
      <c r="I1374" s="9">
        <v>2.9</v>
      </c>
      <c r="J1374" s="9">
        <v>78</v>
      </c>
      <c r="K1374" s="158">
        <v>0.94791666666666696</v>
      </c>
      <c r="L1374" s="9"/>
      <c r="M1374" s="9"/>
      <c r="N1374" s="9"/>
      <c r="O1374" s="9"/>
      <c r="P1374" s="278">
        <f t="shared" si="46"/>
        <v>60</v>
      </c>
      <c r="Q1374" s="276" t="str">
        <f t="shared" si="45"/>
        <v/>
      </c>
      <c r="R1374" s="9"/>
      <c r="S1374" s="9"/>
      <c r="U1374" s="367"/>
      <c r="AS1374" s="9"/>
      <c r="AT1374" s="9"/>
      <c r="AU1374" s="426"/>
      <c r="AW1374" s="9"/>
      <c r="AX1374" s="470"/>
      <c r="BG1374" s="373"/>
      <c r="BH1374" s="373"/>
      <c r="BI1374" s="9"/>
      <c r="BJ1374" s="9"/>
      <c r="CJ1374"/>
      <c r="CK1374"/>
    </row>
    <row r="1375" spans="1:89">
      <c r="A1375" s="9">
        <v>1007</v>
      </c>
      <c r="B1375" s="9">
        <v>2.8</v>
      </c>
      <c r="C1375" s="9">
        <v>315</v>
      </c>
      <c r="D1375" s="9">
        <v>0</v>
      </c>
      <c r="E1375" s="9">
        <v>0</v>
      </c>
      <c r="F1375" s="9">
        <v>384.81</v>
      </c>
      <c r="G1375" s="9">
        <v>0</v>
      </c>
      <c r="H1375" s="9">
        <v>0</v>
      </c>
      <c r="I1375" s="9">
        <v>2.8</v>
      </c>
      <c r="J1375" s="9">
        <v>78</v>
      </c>
      <c r="K1375" s="158">
        <v>0.94861111111111096</v>
      </c>
      <c r="L1375" s="9"/>
      <c r="M1375" s="9"/>
      <c r="N1375" s="9"/>
      <c r="O1375" s="9"/>
      <c r="P1375" s="278">
        <f t="shared" si="46"/>
        <v>60</v>
      </c>
      <c r="Q1375" s="276" t="str">
        <f t="shared" si="45"/>
        <v/>
      </c>
      <c r="R1375" s="9"/>
      <c r="S1375" s="9"/>
      <c r="U1375" s="367"/>
      <c r="AS1375" s="9"/>
      <c r="AT1375" s="9"/>
      <c r="AU1375" s="426"/>
      <c r="AW1375" s="9"/>
      <c r="AX1375" s="470"/>
      <c r="BG1375" s="373"/>
      <c r="BH1375" s="373"/>
      <c r="BI1375" s="9"/>
      <c r="BJ1375" s="9"/>
      <c r="CJ1375"/>
      <c r="CK1375"/>
    </row>
    <row r="1376" spans="1:89">
      <c r="A1376" s="9">
        <v>1007</v>
      </c>
      <c r="B1376" s="9">
        <v>2.8</v>
      </c>
      <c r="C1376" s="9">
        <v>315</v>
      </c>
      <c r="D1376" s="9">
        <v>0</v>
      </c>
      <c r="E1376" s="9">
        <v>0</v>
      </c>
      <c r="F1376" s="9">
        <v>384.81</v>
      </c>
      <c r="G1376" s="9">
        <v>0</v>
      </c>
      <c r="H1376" s="9">
        <v>0</v>
      </c>
      <c r="I1376" s="9">
        <v>2.8</v>
      </c>
      <c r="J1376" s="9">
        <v>78</v>
      </c>
      <c r="K1376" s="158">
        <v>0.94930555555555596</v>
      </c>
      <c r="L1376" s="9"/>
      <c r="M1376" s="9"/>
      <c r="N1376" s="9"/>
      <c r="O1376" s="9"/>
      <c r="P1376" s="278">
        <f t="shared" si="46"/>
        <v>60</v>
      </c>
      <c r="Q1376" s="276" t="str">
        <f t="shared" si="45"/>
        <v/>
      </c>
      <c r="R1376" s="9"/>
      <c r="S1376" s="9"/>
      <c r="U1376" s="367"/>
      <c r="AS1376" s="9"/>
      <c r="AT1376" s="9"/>
      <c r="AU1376" s="426"/>
      <c r="AW1376" s="9"/>
      <c r="AX1376" s="470"/>
      <c r="BG1376" s="373"/>
      <c r="BH1376" s="373"/>
      <c r="BI1376" s="9"/>
      <c r="BJ1376" s="9"/>
      <c r="CJ1376"/>
      <c r="CK1376"/>
    </row>
    <row r="1377" spans="1:89">
      <c r="A1377" s="9">
        <v>1007</v>
      </c>
      <c r="B1377" s="9">
        <v>2.8</v>
      </c>
      <c r="C1377" s="9">
        <v>315</v>
      </c>
      <c r="D1377" s="9">
        <v>0</v>
      </c>
      <c r="E1377" s="9">
        <v>0</v>
      </c>
      <c r="F1377" s="9">
        <v>384.81</v>
      </c>
      <c r="G1377" s="9">
        <v>0</v>
      </c>
      <c r="H1377" s="9">
        <v>0</v>
      </c>
      <c r="I1377" s="9">
        <v>2.8</v>
      </c>
      <c r="J1377" s="9">
        <v>78</v>
      </c>
      <c r="K1377" s="158">
        <v>0.95</v>
      </c>
      <c r="L1377" s="9"/>
      <c r="M1377" s="9"/>
      <c r="N1377" s="9"/>
      <c r="O1377" s="9"/>
      <c r="P1377" s="278">
        <f t="shared" si="46"/>
        <v>60</v>
      </c>
      <c r="Q1377" s="276" t="str">
        <f t="shared" si="45"/>
        <v/>
      </c>
      <c r="R1377" s="9"/>
      <c r="S1377" s="9"/>
      <c r="U1377" s="367"/>
      <c r="AS1377" s="9"/>
      <c r="AT1377" s="9"/>
      <c r="AU1377" s="426"/>
      <c r="AW1377" s="9"/>
      <c r="AX1377" s="470"/>
      <c r="BG1377" s="373"/>
      <c r="BH1377" s="373"/>
      <c r="BI1377" s="9"/>
      <c r="BJ1377" s="9"/>
      <c r="CJ1377"/>
      <c r="CK1377"/>
    </row>
    <row r="1378" spans="1:89">
      <c r="A1378" s="9">
        <v>1007</v>
      </c>
      <c r="B1378" s="9">
        <v>2.8</v>
      </c>
      <c r="C1378" s="9">
        <v>315</v>
      </c>
      <c r="D1378" s="9">
        <v>0</v>
      </c>
      <c r="E1378" s="9">
        <v>0</v>
      </c>
      <c r="F1378" s="9">
        <v>384.81</v>
      </c>
      <c r="G1378" s="9">
        <v>0</v>
      </c>
      <c r="H1378" s="9">
        <v>0</v>
      </c>
      <c r="I1378" s="9">
        <v>2.8</v>
      </c>
      <c r="J1378" s="9">
        <v>78</v>
      </c>
      <c r="K1378" s="158">
        <v>0.95069444444444495</v>
      </c>
      <c r="L1378" s="9"/>
      <c r="M1378" s="9"/>
      <c r="N1378" s="9"/>
      <c r="O1378" s="9"/>
      <c r="P1378" s="278">
        <f t="shared" si="46"/>
        <v>60</v>
      </c>
      <c r="Q1378" s="276" t="str">
        <f t="shared" si="45"/>
        <v/>
      </c>
      <c r="R1378" s="9"/>
      <c r="S1378" s="9"/>
      <c r="U1378" s="367"/>
      <c r="AS1378" s="9"/>
      <c r="AT1378" s="9"/>
      <c r="AU1378" s="426"/>
      <c r="AW1378" s="9"/>
      <c r="AX1378" s="470"/>
      <c r="BG1378" s="373"/>
      <c r="BH1378" s="373"/>
      <c r="BI1378" s="9"/>
      <c r="BJ1378" s="9"/>
      <c r="CJ1378"/>
      <c r="CK1378"/>
    </row>
    <row r="1379" spans="1:89">
      <c r="A1379" s="9">
        <v>1007</v>
      </c>
      <c r="B1379" s="9">
        <v>2.8</v>
      </c>
      <c r="C1379" s="9">
        <v>315</v>
      </c>
      <c r="D1379" s="9">
        <v>0</v>
      </c>
      <c r="E1379" s="9">
        <v>0</v>
      </c>
      <c r="F1379" s="9">
        <v>384.81</v>
      </c>
      <c r="G1379" s="9">
        <v>0</v>
      </c>
      <c r="H1379" s="9">
        <v>0</v>
      </c>
      <c r="I1379" s="9">
        <v>2.8</v>
      </c>
      <c r="J1379" s="9">
        <v>78</v>
      </c>
      <c r="K1379" s="158">
        <v>0.95138888888888895</v>
      </c>
      <c r="L1379" s="9"/>
      <c r="M1379" s="9"/>
      <c r="N1379" s="9"/>
      <c r="O1379" s="9"/>
      <c r="P1379" s="278">
        <f t="shared" si="46"/>
        <v>60</v>
      </c>
      <c r="Q1379" s="276" t="str">
        <f t="shared" si="45"/>
        <v/>
      </c>
      <c r="R1379" s="9"/>
      <c r="S1379" s="9"/>
      <c r="U1379" s="367"/>
      <c r="AS1379" s="9"/>
      <c r="AT1379" s="9"/>
      <c r="AU1379" s="426"/>
      <c r="AW1379" s="9"/>
      <c r="AX1379" s="470"/>
      <c r="BG1379" s="373"/>
      <c r="BH1379" s="373"/>
      <c r="BI1379" s="9"/>
      <c r="BJ1379" s="9"/>
      <c r="CJ1379"/>
      <c r="CK1379"/>
    </row>
    <row r="1380" spans="1:89">
      <c r="A1380" s="9">
        <v>1007</v>
      </c>
      <c r="B1380" s="9">
        <v>2.8</v>
      </c>
      <c r="C1380" s="9">
        <v>315</v>
      </c>
      <c r="D1380" s="9">
        <v>0</v>
      </c>
      <c r="E1380" s="9">
        <v>0</v>
      </c>
      <c r="F1380" s="9">
        <v>384.81</v>
      </c>
      <c r="G1380" s="9">
        <v>0</v>
      </c>
      <c r="H1380" s="9">
        <v>0</v>
      </c>
      <c r="I1380" s="9">
        <v>2.8</v>
      </c>
      <c r="J1380" s="9">
        <v>78</v>
      </c>
      <c r="K1380" s="158">
        <v>0.95208333333333295</v>
      </c>
      <c r="L1380" s="9"/>
      <c r="M1380" s="9"/>
      <c r="N1380" s="9"/>
      <c r="O1380" s="9"/>
      <c r="P1380" s="278">
        <f t="shared" si="46"/>
        <v>60</v>
      </c>
      <c r="Q1380" s="276" t="str">
        <f t="shared" si="45"/>
        <v/>
      </c>
      <c r="R1380" s="9"/>
      <c r="S1380" s="9"/>
      <c r="U1380" s="367"/>
      <c r="AS1380" s="9"/>
      <c r="AT1380" s="9"/>
      <c r="AU1380" s="426"/>
      <c r="AW1380" s="9"/>
      <c r="AX1380" s="470"/>
      <c r="BG1380" s="373"/>
      <c r="BH1380" s="373"/>
      <c r="BI1380" s="9"/>
      <c r="BJ1380" s="9"/>
      <c r="CJ1380"/>
      <c r="CK1380"/>
    </row>
    <row r="1381" spans="1:89">
      <c r="A1381" s="9">
        <v>1007</v>
      </c>
      <c r="B1381" s="9">
        <v>2.7</v>
      </c>
      <c r="C1381" s="9">
        <v>315</v>
      </c>
      <c r="D1381" s="9">
        <v>0</v>
      </c>
      <c r="E1381" s="9">
        <v>0</v>
      </c>
      <c r="F1381" s="9">
        <v>384.81</v>
      </c>
      <c r="G1381" s="9">
        <v>0</v>
      </c>
      <c r="H1381" s="9">
        <v>0</v>
      </c>
      <c r="I1381" s="9">
        <v>2.7</v>
      </c>
      <c r="J1381" s="9">
        <v>78</v>
      </c>
      <c r="K1381" s="158">
        <v>0.95277777777777795</v>
      </c>
      <c r="L1381" s="9"/>
      <c r="M1381" s="9"/>
      <c r="N1381" s="9"/>
      <c r="O1381" s="9"/>
      <c r="P1381" s="278">
        <f t="shared" si="46"/>
        <v>60</v>
      </c>
      <c r="Q1381" s="276" t="str">
        <f t="shared" si="45"/>
        <v/>
      </c>
      <c r="R1381" s="9"/>
      <c r="S1381" s="9"/>
      <c r="U1381" s="367"/>
      <c r="AS1381" s="9"/>
      <c r="AT1381" s="9"/>
      <c r="AU1381" s="426"/>
      <c r="AW1381" s="9"/>
      <c r="AX1381" s="470"/>
      <c r="BG1381" s="373"/>
      <c r="BH1381" s="373"/>
      <c r="BI1381" s="9"/>
      <c r="BJ1381" s="9"/>
      <c r="CJ1381"/>
      <c r="CK1381"/>
    </row>
    <row r="1382" spans="1:89">
      <c r="A1382" s="9">
        <v>1007</v>
      </c>
      <c r="B1382" s="9">
        <v>2.7</v>
      </c>
      <c r="C1382" s="9">
        <v>315</v>
      </c>
      <c r="D1382" s="9">
        <v>0</v>
      </c>
      <c r="E1382" s="9">
        <v>0</v>
      </c>
      <c r="F1382" s="9">
        <v>384.81</v>
      </c>
      <c r="G1382" s="9">
        <v>0</v>
      </c>
      <c r="H1382" s="9">
        <v>0</v>
      </c>
      <c r="I1382" s="9">
        <v>2.7</v>
      </c>
      <c r="J1382" s="9">
        <v>78</v>
      </c>
      <c r="K1382" s="158">
        <v>0.95347222222222205</v>
      </c>
      <c r="L1382" s="9"/>
      <c r="M1382" s="9"/>
      <c r="N1382" s="9"/>
      <c r="O1382" s="9"/>
      <c r="P1382" s="278">
        <f t="shared" si="46"/>
        <v>60</v>
      </c>
      <c r="Q1382" s="276" t="str">
        <f t="shared" si="45"/>
        <v/>
      </c>
      <c r="R1382" s="9"/>
      <c r="S1382" s="9"/>
      <c r="U1382" s="367"/>
      <c r="AS1382" s="9"/>
      <c r="AT1382" s="9"/>
      <c r="AU1382" s="426"/>
      <c r="AW1382" s="9"/>
      <c r="AX1382" s="470"/>
      <c r="BG1382" s="373"/>
      <c r="BH1382" s="373"/>
      <c r="BI1382" s="9"/>
      <c r="BJ1382" s="9"/>
      <c r="CJ1382"/>
      <c r="CK1382"/>
    </row>
    <row r="1383" spans="1:89">
      <c r="A1383" s="9">
        <v>1007</v>
      </c>
      <c r="B1383" s="9">
        <v>2.7</v>
      </c>
      <c r="C1383" s="9">
        <v>315</v>
      </c>
      <c r="D1383" s="9">
        <v>0</v>
      </c>
      <c r="E1383" s="9">
        <v>0</v>
      </c>
      <c r="F1383" s="9">
        <v>384.81</v>
      </c>
      <c r="G1383" s="9">
        <v>0</v>
      </c>
      <c r="H1383" s="9">
        <v>0</v>
      </c>
      <c r="I1383" s="9">
        <v>2.7</v>
      </c>
      <c r="J1383" s="9">
        <v>78</v>
      </c>
      <c r="K1383" s="158">
        <v>0.95416666666666705</v>
      </c>
      <c r="L1383" s="9"/>
      <c r="M1383" s="9"/>
      <c r="N1383" s="9"/>
      <c r="O1383" s="9"/>
      <c r="P1383" s="278">
        <f t="shared" si="46"/>
        <v>60</v>
      </c>
      <c r="Q1383" s="276" t="str">
        <f t="shared" si="45"/>
        <v/>
      </c>
      <c r="R1383" s="9"/>
      <c r="S1383" s="9"/>
      <c r="U1383" s="367"/>
      <c r="AS1383" s="9"/>
      <c r="AT1383" s="9"/>
      <c r="AU1383" s="426"/>
      <c r="AW1383" s="9"/>
      <c r="AX1383" s="470"/>
      <c r="BG1383" s="373"/>
      <c r="BH1383" s="373"/>
      <c r="BI1383" s="9"/>
      <c r="BJ1383" s="9"/>
      <c r="CJ1383"/>
      <c r="CK1383"/>
    </row>
    <row r="1384" spans="1:89">
      <c r="A1384" s="9">
        <v>1007</v>
      </c>
      <c r="B1384" s="9">
        <v>2.7</v>
      </c>
      <c r="C1384" s="9">
        <v>315</v>
      </c>
      <c r="D1384" s="9">
        <v>0</v>
      </c>
      <c r="E1384" s="9">
        <v>0</v>
      </c>
      <c r="F1384" s="9">
        <v>384.81</v>
      </c>
      <c r="G1384" s="9">
        <v>0</v>
      </c>
      <c r="H1384" s="9">
        <v>0</v>
      </c>
      <c r="I1384" s="9">
        <v>2.7</v>
      </c>
      <c r="J1384" s="9">
        <v>78</v>
      </c>
      <c r="K1384" s="158">
        <v>0.95486111111111105</v>
      </c>
      <c r="L1384" s="9"/>
      <c r="M1384" s="9"/>
      <c r="N1384" s="9"/>
      <c r="O1384" s="9"/>
      <c r="P1384" s="278">
        <f t="shared" si="46"/>
        <v>60</v>
      </c>
      <c r="Q1384" s="276" t="str">
        <f t="shared" si="45"/>
        <v/>
      </c>
      <c r="R1384" s="9"/>
      <c r="S1384" s="9"/>
      <c r="U1384" s="367"/>
      <c r="AS1384" s="9"/>
      <c r="AT1384" s="9"/>
      <c r="AU1384" s="426"/>
      <c r="AW1384" s="9"/>
      <c r="AX1384" s="470"/>
      <c r="BG1384" s="373"/>
      <c r="BH1384" s="373"/>
      <c r="BI1384" s="9"/>
      <c r="BJ1384" s="9"/>
      <c r="CJ1384"/>
      <c r="CK1384"/>
    </row>
    <row r="1385" spans="1:89">
      <c r="A1385" s="9">
        <v>1007</v>
      </c>
      <c r="B1385" s="9">
        <v>2.7</v>
      </c>
      <c r="C1385" s="9">
        <v>315</v>
      </c>
      <c r="D1385" s="9">
        <v>0</v>
      </c>
      <c r="E1385" s="9">
        <v>0</v>
      </c>
      <c r="F1385" s="9">
        <v>384.81</v>
      </c>
      <c r="G1385" s="9">
        <v>0</v>
      </c>
      <c r="H1385" s="9">
        <v>0</v>
      </c>
      <c r="I1385" s="9">
        <v>2.7</v>
      </c>
      <c r="J1385" s="9">
        <v>78</v>
      </c>
      <c r="K1385" s="158">
        <v>0.95555555555555605</v>
      </c>
      <c r="L1385" s="9"/>
      <c r="M1385" s="9"/>
      <c r="N1385" s="9"/>
      <c r="O1385" s="9"/>
      <c r="P1385" s="278">
        <f t="shared" si="46"/>
        <v>60</v>
      </c>
      <c r="Q1385" s="276" t="str">
        <f t="shared" si="45"/>
        <v/>
      </c>
      <c r="R1385" s="9"/>
      <c r="S1385" s="9"/>
      <c r="U1385" s="367"/>
      <c r="AS1385" s="9"/>
      <c r="AT1385" s="9"/>
      <c r="AU1385" s="426"/>
      <c r="AW1385" s="9"/>
      <c r="AX1385" s="470"/>
      <c r="BG1385" s="373"/>
      <c r="BH1385" s="373"/>
      <c r="BI1385" s="9"/>
      <c r="BJ1385" s="9"/>
      <c r="CJ1385"/>
      <c r="CK1385"/>
    </row>
    <row r="1386" spans="1:89">
      <c r="A1386" s="9">
        <v>1007</v>
      </c>
      <c r="B1386" s="9">
        <v>2.7</v>
      </c>
      <c r="C1386" s="9">
        <v>315</v>
      </c>
      <c r="D1386" s="9">
        <v>0</v>
      </c>
      <c r="E1386" s="9">
        <v>0</v>
      </c>
      <c r="F1386" s="9">
        <v>384.81</v>
      </c>
      <c r="G1386" s="9">
        <v>0</v>
      </c>
      <c r="H1386" s="9">
        <v>0</v>
      </c>
      <c r="I1386" s="9">
        <v>2.7</v>
      </c>
      <c r="J1386" s="9">
        <v>78</v>
      </c>
      <c r="K1386" s="158">
        <v>0.95625000000000004</v>
      </c>
      <c r="L1386" s="9"/>
      <c r="M1386" s="9"/>
      <c r="N1386" s="9"/>
      <c r="O1386" s="9"/>
      <c r="P1386" s="278">
        <f t="shared" si="46"/>
        <v>60</v>
      </c>
      <c r="Q1386" s="276" t="str">
        <f t="shared" si="45"/>
        <v/>
      </c>
      <c r="R1386" s="9"/>
      <c r="S1386" s="9"/>
      <c r="U1386" s="367"/>
      <c r="AS1386" s="9"/>
      <c r="AT1386" s="9"/>
      <c r="AU1386" s="426"/>
      <c r="AW1386" s="9"/>
      <c r="AX1386" s="470"/>
      <c r="BG1386" s="373"/>
      <c r="BH1386" s="373"/>
      <c r="BI1386" s="9"/>
      <c r="BJ1386" s="9"/>
      <c r="CJ1386"/>
      <c r="CK1386"/>
    </row>
    <row r="1387" spans="1:89">
      <c r="A1387" s="9">
        <v>1007</v>
      </c>
      <c r="B1387" s="9">
        <v>2.7</v>
      </c>
      <c r="C1387" s="9">
        <v>315</v>
      </c>
      <c r="D1387" s="9">
        <v>0</v>
      </c>
      <c r="E1387" s="9">
        <v>0</v>
      </c>
      <c r="F1387" s="9">
        <v>384.81</v>
      </c>
      <c r="G1387" s="9">
        <v>0</v>
      </c>
      <c r="H1387" s="9">
        <v>0</v>
      </c>
      <c r="I1387" s="9">
        <v>2.7</v>
      </c>
      <c r="J1387" s="9">
        <v>78</v>
      </c>
      <c r="K1387" s="158">
        <v>0.95694444444444404</v>
      </c>
      <c r="L1387" s="9"/>
      <c r="M1387" s="9"/>
      <c r="N1387" s="9"/>
      <c r="O1387" s="9"/>
      <c r="P1387" s="278">
        <f t="shared" si="46"/>
        <v>60</v>
      </c>
      <c r="Q1387" s="276" t="str">
        <f t="shared" si="45"/>
        <v/>
      </c>
      <c r="R1387" s="9"/>
      <c r="S1387" s="9"/>
      <c r="U1387" s="367"/>
      <c r="AS1387" s="9"/>
      <c r="AT1387" s="9"/>
      <c r="AU1387" s="426"/>
      <c r="AW1387" s="9"/>
      <c r="AX1387" s="470"/>
      <c r="BG1387" s="373"/>
      <c r="BH1387" s="373"/>
      <c r="BI1387" s="9"/>
      <c r="BJ1387" s="9"/>
      <c r="CJ1387"/>
      <c r="CK1387"/>
    </row>
    <row r="1388" spans="1:89">
      <c r="A1388" s="9">
        <v>1007</v>
      </c>
      <c r="B1388" s="9">
        <v>2.7</v>
      </c>
      <c r="C1388" s="9">
        <v>315</v>
      </c>
      <c r="D1388" s="9">
        <v>0</v>
      </c>
      <c r="E1388" s="9">
        <v>0</v>
      </c>
      <c r="F1388" s="9">
        <v>384.81</v>
      </c>
      <c r="G1388" s="9">
        <v>0</v>
      </c>
      <c r="H1388" s="9">
        <v>0</v>
      </c>
      <c r="I1388" s="9">
        <v>2.7</v>
      </c>
      <c r="J1388" s="9">
        <v>78</v>
      </c>
      <c r="K1388" s="158">
        <v>0.95763888888888904</v>
      </c>
      <c r="L1388" s="9"/>
      <c r="M1388" s="9"/>
      <c r="N1388" s="9"/>
      <c r="O1388" s="9"/>
      <c r="P1388" s="278">
        <f t="shared" si="46"/>
        <v>60</v>
      </c>
      <c r="Q1388" s="276" t="str">
        <f t="shared" si="45"/>
        <v/>
      </c>
      <c r="R1388" s="9"/>
      <c r="S1388" s="9"/>
      <c r="U1388" s="367"/>
      <c r="AS1388" s="9"/>
      <c r="AT1388" s="9"/>
      <c r="AU1388" s="426"/>
      <c r="AW1388" s="9"/>
      <c r="AX1388" s="470"/>
      <c r="BG1388" s="373"/>
      <c r="BH1388" s="373"/>
      <c r="BI1388" s="9"/>
      <c r="BJ1388" s="9"/>
      <c r="CJ1388"/>
      <c r="CK1388"/>
    </row>
    <row r="1389" spans="1:89">
      <c r="A1389" s="9">
        <v>1007</v>
      </c>
      <c r="B1389" s="9">
        <v>2.6</v>
      </c>
      <c r="C1389" s="9">
        <v>315</v>
      </c>
      <c r="D1389" s="9">
        <v>0</v>
      </c>
      <c r="E1389" s="9">
        <v>0</v>
      </c>
      <c r="F1389" s="9">
        <v>384.81</v>
      </c>
      <c r="G1389" s="9">
        <v>0</v>
      </c>
      <c r="H1389" s="9">
        <v>0</v>
      </c>
      <c r="I1389" s="9">
        <v>2.6</v>
      </c>
      <c r="J1389" s="9">
        <v>78</v>
      </c>
      <c r="K1389" s="158">
        <v>0.95833333333333304</v>
      </c>
      <c r="L1389" s="9"/>
      <c r="M1389" s="9"/>
      <c r="N1389" s="9"/>
      <c r="O1389" s="9"/>
      <c r="P1389" s="278">
        <f t="shared" si="46"/>
        <v>60</v>
      </c>
      <c r="Q1389" s="276" t="str">
        <f t="shared" si="45"/>
        <v/>
      </c>
      <c r="R1389" s="9"/>
      <c r="S1389" s="9"/>
      <c r="U1389" s="367"/>
      <c r="AS1389" s="9"/>
      <c r="AT1389" s="9"/>
      <c r="AU1389" s="426"/>
      <c r="AW1389" s="9"/>
      <c r="AX1389" s="470"/>
      <c r="BG1389" s="373"/>
      <c r="BH1389" s="373"/>
      <c r="BI1389" s="9"/>
      <c r="BJ1389" s="9"/>
      <c r="CJ1389"/>
      <c r="CK1389"/>
    </row>
    <row r="1390" spans="1:89">
      <c r="A1390" s="9">
        <v>1007</v>
      </c>
      <c r="B1390" s="9">
        <v>2.6</v>
      </c>
      <c r="C1390" s="9">
        <v>315</v>
      </c>
      <c r="D1390" s="9">
        <v>0</v>
      </c>
      <c r="E1390" s="9">
        <v>0</v>
      </c>
      <c r="F1390" s="9">
        <v>384.81</v>
      </c>
      <c r="G1390" s="9">
        <v>0</v>
      </c>
      <c r="H1390" s="9">
        <v>0</v>
      </c>
      <c r="I1390" s="9">
        <v>2.6</v>
      </c>
      <c r="J1390" s="9">
        <v>78</v>
      </c>
      <c r="K1390" s="158">
        <v>0.95902777777777803</v>
      </c>
      <c r="L1390" s="9"/>
      <c r="M1390" s="9"/>
      <c r="N1390" s="9"/>
      <c r="O1390" s="9"/>
      <c r="P1390" s="278">
        <f t="shared" si="46"/>
        <v>60</v>
      </c>
      <c r="Q1390" s="276" t="str">
        <f t="shared" si="45"/>
        <v/>
      </c>
      <c r="R1390" s="9"/>
      <c r="S1390" s="9"/>
      <c r="U1390" s="367"/>
      <c r="AS1390" s="9"/>
      <c r="AT1390" s="9"/>
      <c r="AU1390" s="426"/>
      <c r="AW1390" s="9"/>
      <c r="AX1390" s="470"/>
      <c r="BG1390" s="373"/>
      <c r="BH1390" s="373"/>
      <c r="BI1390" s="9"/>
      <c r="BJ1390" s="9"/>
      <c r="CJ1390"/>
      <c r="CK1390"/>
    </row>
    <row r="1391" spans="1:89">
      <c r="A1391" s="9">
        <v>1007</v>
      </c>
      <c r="B1391" s="9">
        <v>2.6</v>
      </c>
      <c r="C1391" s="9">
        <v>315</v>
      </c>
      <c r="D1391" s="9">
        <v>0</v>
      </c>
      <c r="E1391" s="9">
        <v>0</v>
      </c>
      <c r="F1391" s="9">
        <v>384.81</v>
      </c>
      <c r="G1391" s="9">
        <v>0</v>
      </c>
      <c r="H1391" s="9">
        <v>0</v>
      </c>
      <c r="I1391" s="9">
        <v>2.6</v>
      </c>
      <c r="J1391" s="9">
        <v>78</v>
      </c>
      <c r="K1391" s="158">
        <v>0.95972222222222203</v>
      </c>
      <c r="L1391" s="9"/>
      <c r="M1391" s="9"/>
      <c r="N1391" s="9"/>
      <c r="O1391" s="9"/>
      <c r="P1391" s="278">
        <f t="shared" si="46"/>
        <v>60</v>
      </c>
      <c r="Q1391" s="276" t="str">
        <f t="shared" si="45"/>
        <v/>
      </c>
      <c r="R1391" s="9"/>
      <c r="S1391" s="9"/>
      <c r="U1391" s="367"/>
      <c r="AS1391" s="9"/>
      <c r="AT1391" s="9"/>
      <c r="AU1391" s="426"/>
      <c r="AW1391" s="9"/>
      <c r="AX1391" s="470"/>
      <c r="BG1391" s="373"/>
      <c r="BH1391" s="373"/>
      <c r="BI1391" s="9"/>
      <c r="BJ1391" s="9"/>
      <c r="CJ1391"/>
      <c r="CK1391"/>
    </row>
    <row r="1392" spans="1:89">
      <c r="A1392" s="9">
        <v>1007</v>
      </c>
      <c r="B1392" s="9">
        <v>2.6</v>
      </c>
      <c r="C1392" s="9">
        <v>315</v>
      </c>
      <c r="D1392" s="9">
        <v>0</v>
      </c>
      <c r="E1392" s="9">
        <v>0</v>
      </c>
      <c r="F1392" s="9">
        <v>384.81</v>
      </c>
      <c r="G1392" s="9">
        <v>0</v>
      </c>
      <c r="H1392" s="9">
        <v>0</v>
      </c>
      <c r="I1392" s="9">
        <v>2.6</v>
      </c>
      <c r="J1392" s="9">
        <v>78</v>
      </c>
      <c r="K1392" s="158">
        <v>0.96041666666666703</v>
      </c>
      <c r="L1392" s="9"/>
      <c r="M1392" s="9"/>
      <c r="N1392" s="9"/>
      <c r="O1392" s="9"/>
      <c r="P1392" s="278">
        <f t="shared" si="46"/>
        <v>60</v>
      </c>
      <c r="Q1392" s="276" t="str">
        <f t="shared" si="45"/>
        <v/>
      </c>
      <c r="R1392" s="9"/>
      <c r="S1392" s="9"/>
      <c r="U1392" s="367"/>
      <c r="AS1392" s="9"/>
      <c r="AT1392" s="9"/>
      <c r="AU1392" s="426"/>
      <c r="AW1392" s="9"/>
      <c r="AX1392" s="470"/>
      <c r="BG1392" s="373"/>
      <c r="BH1392" s="373"/>
      <c r="BI1392" s="9"/>
      <c r="BJ1392" s="9"/>
      <c r="CJ1392"/>
      <c r="CK1392"/>
    </row>
    <row r="1393" spans="1:89">
      <c r="A1393" s="9">
        <v>1007</v>
      </c>
      <c r="B1393" s="9">
        <v>2.6</v>
      </c>
      <c r="C1393" s="9">
        <v>315</v>
      </c>
      <c r="D1393" s="9">
        <v>0</v>
      </c>
      <c r="E1393" s="9">
        <v>0</v>
      </c>
      <c r="F1393" s="9">
        <v>384.81</v>
      </c>
      <c r="G1393" s="9">
        <v>0</v>
      </c>
      <c r="H1393" s="9">
        <v>0</v>
      </c>
      <c r="I1393" s="9">
        <v>2.6</v>
      </c>
      <c r="J1393" s="9">
        <v>78</v>
      </c>
      <c r="K1393" s="158">
        <v>0.96111111111111103</v>
      </c>
      <c r="L1393" s="9"/>
      <c r="M1393" s="9"/>
      <c r="N1393" s="9"/>
      <c r="O1393" s="9"/>
      <c r="P1393" s="278">
        <f t="shared" si="46"/>
        <v>60</v>
      </c>
      <c r="Q1393" s="276" t="str">
        <f t="shared" si="45"/>
        <v/>
      </c>
      <c r="R1393" s="9"/>
      <c r="S1393" s="9"/>
      <c r="U1393" s="367"/>
      <c r="AS1393" s="9"/>
      <c r="AT1393" s="9"/>
      <c r="AU1393" s="426"/>
      <c r="AW1393" s="9"/>
      <c r="AX1393" s="470"/>
      <c r="BG1393" s="373"/>
      <c r="BH1393" s="373"/>
      <c r="BI1393" s="9"/>
      <c r="BJ1393" s="9"/>
      <c r="CJ1393"/>
      <c r="CK1393"/>
    </row>
    <row r="1394" spans="1:89">
      <c r="A1394" s="9">
        <v>1007</v>
      </c>
      <c r="B1394" s="9">
        <v>1.527235593644658</v>
      </c>
      <c r="C1394" s="9">
        <v>315</v>
      </c>
      <c r="D1394" s="9">
        <v>4.8</v>
      </c>
      <c r="E1394" s="9">
        <v>2.4</v>
      </c>
      <c r="F1394" s="9">
        <v>384.81</v>
      </c>
      <c r="G1394" s="9">
        <v>0</v>
      </c>
      <c r="H1394" s="9">
        <v>0</v>
      </c>
      <c r="I1394" s="9">
        <v>2.6</v>
      </c>
      <c r="J1394" s="9">
        <v>78</v>
      </c>
      <c r="K1394" s="158">
        <v>0.96180555555555602</v>
      </c>
      <c r="L1394" s="9"/>
      <c r="M1394" s="9"/>
      <c r="N1394" s="9"/>
      <c r="O1394" s="9"/>
      <c r="P1394" s="278" t="str">
        <f t="shared" si="46"/>
        <v/>
      </c>
      <c r="Q1394" s="276" t="str">
        <f t="shared" si="45"/>
        <v/>
      </c>
      <c r="R1394" s="9"/>
      <c r="S1394" s="9"/>
      <c r="U1394" s="367"/>
      <c r="AS1394" s="9"/>
      <c r="AT1394" s="9"/>
      <c r="AU1394" s="426"/>
      <c r="AW1394" s="9"/>
      <c r="AX1394" s="470"/>
      <c r="BG1394" s="373"/>
      <c r="BH1394" s="373"/>
      <c r="BI1394" s="9"/>
      <c r="BJ1394" s="9"/>
      <c r="CJ1394"/>
      <c r="CK1394"/>
    </row>
    <row r="1395" spans="1:89">
      <c r="A1395" s="9">
        <v>1007</v>
      </c>
      <c r="B1395" s="9">
        <v>1.2421871441974464</v>
      </c>
      <c r="C1395" s="9">
        <v>315</v>
      </c>
      <c r="D1395" s="9">
        <v>5.2</v>
      </c>
      <c r="E1395" s="9">
        <v>4.8</v>
      </c>
      <c r="F1395" s="9">
        <v>384.81</v>
      </c>
      <c r="G1395" s="9">
        <v>0</v>
      </c>
      <c r="H1395" s="9">
        <v>0</v>
      </c>
      <c r="I1395" s="9">
        <v>2.5</v>
      </c>
      <c r="J1395" s="9">
        <v>78</v>
      </c>
      <c r="K1395" s="158">
        <v>0.96250000000000002</v>
      </c>
      <c r="L1395" s="9"/>
      <c r="M1395" s="9"/>
      <c r="N1395" s="9"/>
      <c r="O1395" s="9"/>
      <c r="P1395" s="278" t="str">
        <f t="shared" si="46"/>
        <v/>
      </c>
      <c r="Q1395" s="276" t="str">
        <f t="shared" si="45"/>
        <v/>
      </c>
      <c r="R1395" s="9"/>
      <c r="S1395" s="9"/>
      <c r="U1395" s="367"/>
      <c r="AS1395" s="9"/>
      <c r="AT1395" s="9"/>
      <c r="AU1395" s="426"/>
      <c r="AW1395" s="9"/>
      <c r="AX1395" s="470"/>
      <c r="BG1395" s="373"/>
      <c r="BH1395" s="373"/>
      <c r="BI1395" s="9"/>
      <c r="BJ1395" s="9"/>
      <c r="CJ1395"/>
      <c r="CK1395"/>
    </row>
    <row r="1396" spans="1:89">
      <c r="A1396" s="9">
        <v>1007</v>
      </c>
      <c r="B1396" s="9">
        <v>0.63656264806790297</v>
      </c>
      <c r="C1396" s="9">
        <v>315</v>
      </c>
      <c r="D1396" s="9">
        <v>7.2</v>
      </c>
      <c r="E1396" s="9">
        <v>6</v>
      </c>
      <c r="F1396" s="9">
        <v>384.81</v>
      </c>
      <c r="G1396" s="9">
        <v>0</v>
      </c>
      <c r="H1396" s="9">
        <v>0</v>
      </c>
      <c r="I1396" s="9">
        <v>2.6</v>
      </c>
      <c r="J1396" s="9">
        <v>78</v>
      </c>
      <c r="K1396" s="158">
        <v>0.96319444444444402</v>
      </c>
      <c r="L1396" s="9"/>
      <c r="M1396" s="9"/>
      <c r="N1396" s="9"/>
      <c r="O1396" s="9"/>
      <c r="P1396" s="278" t="str">
        <f t="shared" si="46"/>
        <v/>
      </c>
      <c r="Q1396" s="276" t="str">
        <f t="shared" si="45"/>
        <v/>
      </c>
      <c r="R1396" s="9"/>
      <c r="S1396" s="9"/>
      <c r="U1396" s="367"/>
      <c r="AS1396" s="9"/>
      <c r="AT1396" s="9"/>
      <c r="AU1396" s="426"/>
      <c r="AW1396" s="9"/>
      <c r="AX1396" s="470"/>
      <c r="BG1396" s="373"/>
      <c r="BH1396" s="373"/>
      <c r="BI1396" s="9"/>
      <c r="BJ1396" s="9"/>
      <c r="CJ1396"/>
      <c r="CK1396"/>
    </row>
    <row r="1397" spans="1:89">
      <c r="A1397" s="9">
        <v>1007</v>
      </c>
      <c r="B1397" s="9">
        <v>0.76564643957563128</v>
      </c>
      <c r="C1397" s="9">
        <v>315</v>
      </c>
      <c r="D1397" s="9">
        <v>6.8</v>
      </c>
      <c r="E1397" s="9">
        <v>6.4</v>
      </c>
      <c r="F1397" s="9">
        <v>384.81</v>
      </c>
      <c r="G1397" s="9">
        <v>0</v>
      </c>
      <c r="H1397" s="9">
        <v>0</v>
      </c>
      <c r="I1397" s="9">
        <v>2.6</v>
      </c>
      <c r="J1397" s="9">
        <v>78</v>
      </c>
      <c r="K1397" s="158">
        <v>0.96388888888888902</v>
      </c>
      <c r="L1397" s="9"/>
      <c r="M1397" s="9"/>
      <c r="N1397" s="9"/>
      <c r="O1397" s="9"/>
      <c r="P1397" s="278" t="str">
        <f t="shared" si="46"/>
        <v/>
      </c>
      <c r="Q1397" s="276" t="str">
        <f t="shared" si="45"/>
        <v/>
      </c>
      <c r="R1397" s="9"/>
      <c r="S1397" s="9"/>
      <c r="U1397" s="367"/>
      <c r="AS1397" s="9"/>
      <c r="AT1397" s="9"/>
      <c r="AU1397" s="426"/>
      <c r="AW1397" s="9"/>
      <c r="AX1397" s="470"/>
      <c r="BG1397" s="373"/>
      <c r="BH1397" s="373"/>
      <c r="BI1397" s="9"/>
      <c r="BJ1397" s="9"/>
      <c r="CJ1397"/>
      <c r="CK1397"/>
    </row>
    <row r="1398" spans="1:89">
      <c r="A1398" s="9">
        <v>1007</v>
      </c>
      <c r="B1398" s="9">
        <v>1.1591833825476154</v>
      </c>
      <c r="C1398" s="9">
        <v>315</v>
      </c>
      <c r="D1398" s="9">
        <v>6</v>
      </c>
      <c r="E1398" s="9">
        <v>5.6</v>
      </c>
      <c r="F1398" s="9">
        <v>384.81</v>
      </c>
      <c r="G1398" s="9">
        <v>0</v>
      </c>
      <c r="H1398" s="9">
        <v>0</v>
      </c>
      <c r="I1398" s="9">
        <v>2.7</v>
      </c>
      <c r="J1398" s="9">
        <v>78</v>
      </c>
      <c r="K1398" s="158">
        <v>0.96458333333333302</v>
      </c>
      <c r="L1398" s="9"/>
      <c r="M1398" s="9"/>
      <c r="N1398" s="9"/>
      <c r="O1398" s="9"/>
      <c r="P1398" s="278" t="str">
        <f t="shared" si="46"/>
        <v/>
      </c>
      <c r="Q1398" s="276" t="str">
        <f t="shared" si="45"/>
        <v/>
      </c>
      <c r="R1398" s="9"/>
      <c r="S1398" s="9"/>
      <c r="U1398" s="367"/>
      <c r="AS1398" s="9"/>
      <c r="AT1398" s="9"/>
      <c r="AU1398" s="426"/>
      <c r="AW1398" s="9"/>
      <c r="AX1398" s="470"/>
      <c r="BG1398" s="373"/>
      <c r="BH1398" s="373"/>
      <c r="BI1398" s="9"/>
      <c r="BJ1398" s="9"/>
      <c r="CJ1398"/>
      <c r="CK1398"/>
    </row>
    <row r="1399" spans="1:89">
      <c r="A1399" s="9">
        <v>1007</v>
      </c>
      <c r="B1399" s="9">
        <v>0.99771066541169517</v>
      </c>
      <c r="C1399" s="9">
        <v>315</v>
      </c>
      <c r="D1399" s="9">
        <v>6.8</v>
      </c>
      <c r="E1399" s="9">
        <v>6</v>
      </c>
      <c r="F1399" s="9">
        <v>384.81</v>
      </c>
      <c r="G1399" s="9">
        <v>0</v>
      </c>
      <c r="H1399" s="9">
        <v>0</v>
      </c>
      <c r="I1399" s="9">
        <v>2.8</v>
      </c>
      <c r="J1399" s="9">
        <v>78</v>
      </c>
      <c r="K1399" s="158">
        <v>0.96527777777777801</v>
      </c>
      <c r="L1399" s="9"/>
      <c r="M1399" s="9"/>
      <c r="N1399" s="9"/>
      <c r="O1399" s="9"/>
      <c r="P1399" s="278" t="str">
        <f t="shared" si="46"/>
        <v/>
      </c>
      <c r="Q1399" s="276" t="str">
        <f t="shared" si="45"/>
        <v/>
      </c>
      <c r="R1399" s="9"/>
      <c r="S1399" s="9"/>
      <c r="U1399" s="367"/>
      <c r="AS1399" s="9"/>
      <c r="AT1399" s="9"/>
      <c r="AU1399" s="426"/>
      <c r="AW1399" s="9"/>
      <c r="AX1399" s="470"/>
      <c r="BG1399" s="373"/>
      <c r="BH1399" s="373"/>
      <c r="BI1399" s="9"/>
      <c r="BJ1399" s="9"/>
      <c r="CJ1399"/>
      <c r="CK1399"/>
    </row>
    <row r="1400" spans="1:89">
      <c r="A1400" s="9">
        <v>1007</v>
      </c>
      <c r="B1400" s="9">
        <v>1.1322981677282637</v>
      </c>
      <c r="C1400" s="9">
        <v>315</v>
      </c>
      <c r="D1400" s="9">
        <v>6.4</v>
      </c>
      <c r="E1400" s="9">
        <v>5.6</v>
      </c>
      <c r="F1400" s="9">
        <v>384.81</v>
      </c>
      <c r="G1400" s="9">
        <v>0</v>
      </c>
      <c r="H1400" s="9">
        <v>0</v>
      </c>
      <c r="I1400" s="9">
        <v>2.8</v>
      </c>
      <c r="J1400" s="9">
        <v>78</v>
      </c>
      <c r="K1400" s="158">
        <v>0.96597222222222201</v>
      </c>
      <c r="L1400" s="9"/>
      <c r="M1400" s="9"/>
      <c r="N1400" s="9"/>
      <c r="O1400" s="9"/>
      <c r="P1400" s="278" t="str">
        <f t="shared" si="46"/>
        <v/>
      </c>
      <c r="Q1400" s="276" t="str">
        <f t="shared" si="45"/>
        <v/>
      </c>
      <c r="R1400" s="9"/>
      <c r="S1400" s="9"/>
      <c r="U1400" s="367"/>
      <c r="AS1400" s="9"/>
      <c r="AT1400" s="9"/>
      <c r="AU1400" s="426"/>
      <c r="AW1400" s="9"/>
      <c r="AX1400" s="470"/>
      <c r="BG1400" s="373"/>
      <c r="BH1400" s="373"/>
      <c r="BI1400" s="9"/>
      <c r="BJ1400" s="9"/>
      <c r="CJ1400"/>
      <c r="CK1400"/>
    </row>
    <row r="1401" spans="1:89">
      <c r="A1401" s="9">
        <v>1007</v>
      </c>
      <c r="B1401" s="9">
        <v>1.1322981677282637</v>
      </c>
      <c r="C1401" s="9">
        <v>315</v>
      </c>
      <c r="D1401" s="9">
        <v>6.4</v>
      </c>
      <c r="E1401" s="9">
        <v>6</v>
      </c>
      <c r="F1401" s="9">
        <v>384.81</v>
      </c>
      <c r="G1401" s="9">
        <v>0</v>
      </c>
      <c r="H1401" s="9">
        <v>0</v>
      </c>
      <c r="I1401" s="9">
        <v>2.8</v>
      </c>
      <c r="J1401" s="9">
        <v>78</v>
      </c>
      <c r="K1401" s="158">
        <v>0.96666666666666701</v>
      </c>
      <c r="L1401" s="9"/>
      <c r="M1401" s="9"/>
      <c r="N1401" s="9"/>
      <c r="O1401" s="9"/>
      <c r="P1401" s="278" t="str">
        <f t="shared" si="46"/>
        <v/>
      </c>
      <c r="Q1401" s="276" t="str">
        <f t="shared" si="45"/>
        <v/>
      </c>
      <c r="R1401" s="9"/>
      <c r="S1401" s="9"/>
      <c r="U1401" s="367"/>
      <c r="AS1401" s="9"/>
      <c r="AT1401" s="9"/>
      <c r="AU1401" s="426"/>
      <c r="AW1401" s="9"/>
      <c r="AX1401" s="470"/>
      <c r="BG1401" s="373"/>
      <c r="BH1401" s="373"/>
      <c r="BI1401" s="9"/>
      <c r="BJ1401" s="9"/>
      <c r="CJ1401"/>
      <c r="CK1401"/>
    </row>
    <row r="1402" spans="1:89">
      <c r="A1402" s="9">
        <v>1007</v>
      </c>
      <c r="B1402" s="9">
        <v>1.3633221404469467</v>
      </c>
      <c r="C1402" s="9">
        <v>315</v>
      </c>
      <c r="D1402" s="9">
        <v>6.4</v>
      </c>
      <c r="E1402" s="9">
        <v>6</v>
      </c>
      <c r="F1402" s="9">
        <v>384.81</v>
      </c>
      <c r="G1402" s="9">
        <v>0</v>
      </c>
      <c r="H1402" s="9">
        <v>0</v>
      </c>
      <c r="I1402" s="9">
        <v>3</v>
      </c>
      <c r="J1402" s="9">
        <v>78</v>
      </c>
      <c r="K1402" s="158">
        <v>0.96736111111111101</v>
      </c>
      <c r="L1402" s="9"/>
      <c r="M1402" s="9"/>
      <c r="N1402" s="9"/>
      <c r="O1402" s="9"/>
      <c r="P1402" s="278" t="str">
        <f t="shared" si="46"/>
        <v/>
      </c>
      <c r="Q1402" s="276" t="str">
        <f t="shared" si="45"/>
        <v/>
      </c>
      <c r="R1402" s="9"/>
      <c r="S1402" s="9"/>
      <c r="U1402" s="367"/>
      <c r="AS1402" s="9"/>
      <c r="AT1402" s="9"/>
      <c r="AU1402" s="426"/>
      <c r="AW1402" s="9"/>
      <c r="AX1402" s="470"/>
      <c r="BG1402" s="373"/>
      <c r="BH1402" s="373"/>
      <c r="BI1402" s="9"/>
      <c r="BJ1402" s="9"/>
      <c r="CJ1402"/>
      <c r="CK1402"/>
    </row>
    <row r="1403" spans="1:89">
      <c r="A1403" s="9">
        <v>1007</v>
      </c>
      <c r="B1403" s="9">
        <v>1.5040747735098474</v>
      </c>
      <c r="C1403" s="9">
        <v>315</v>
      </c>
      <c r="D1403" s="9">
        <v>6</v>
      </c>
      <c r="E1403" s="9">
        <v>6</v>
      </c>
      <c r="F1403" s="9">
        <v>384.81</v>
      </c>
      <c r="G1403" s="9">
        <v>0</v>
      </c>
      <c r="H1403" s="9">
        <v>0</v>
      </c>
      <c r="I1403" s="9">
        <v>3</v>
      </c>
      <c r="J1403" s="9">
        <v>78</v>
      </c>
      <c r="K1403" s="158">
        <v>0.968055555555556</v>
      </c>
      <c r="L1403" s="9"/>
      <c r="M1403" s="9"/>
      <c r="N1403" s="9"/>
      <c r="O1403" s="9"/>
      <c r="P1403" s="278" t="str">
        <f t="shared" si="46"/>
        <v/>
      </c>
      <c r="Q1403" s="276" t="str">
        <f t="shared" si="45"/>
        <v/>
      </c>
      <c r="R1403" s="9"/>
      <c r="S1403" s="9"/>
      <c r="U1403" s="367"/>
      <c r="AS1403" s="9"/>
      <c r="AT1403" s="9"/>
      <c r="AU1403" s="426"/>
      <c r="AW1403" s="9"/>
      <c r="AX1403" s="470"/>
      <c r="BG1403" s="373"/>
      <c r="BH1403" s="373"/>
      <c r="BI1403" s="9"/>
      <c r="BJ1403" s="9"/>
      <c r="CJ1403"/>
      <c r="CK1403"/>
    </row>
    <row r="1404" spans="1:89">
      <c r="A1404" s="9">
        <v>1007</v>
      </c>
      <c r="B1404" s="9">
        <v>1.2297748912477591</v>
      </c>
      <c r="C1404" s="9">
        <v>315</v>
      </c>
      <c r="D1404" s="9">
        <v>6.8</v>
      </c>
      <c r="E1404" s="9">
        <v>6</v>
      </c>
      <c r="F1404" s="9">
        <v>384.81</v>
      </c>
      <c r="G1404" s="9">
        <v>0</v>
      </c>
      <c r="H1404" s="9">
        <v>0</v>
      </c>
      <c r="I1404" s="9">
        <v>3</v>
      </c>
      <c r="J1404" s="9">
        <v>78</v>
      </c>
      <c r="K1404" s="158">
        <v>0.96875</v>
      </c>
      <c r="L1404" s="9"/>
      <c r="M1404" s="9"/>
      <c r="N1404" s="9"/>
      <c r="O1404" s="9"/>
      <c r="P1404" s="278" t="str">
        <f t="shared" si="46"/>
        <v/>
      </c>
      <c r="Q1404" s="276" t="str">
        <f t="shared" si="45"/>
        <v/>
      </c>
      <c r="R1404" s="9"/>
      <c r="S1404" s="9"/>
      <c r="U1404" s="367"/>
      <c r="AS1404" s="9"/>
      <c r="AT1404" s="9"/>
      <c r="AU1404" s="426"/>
      <c r="AW1404" s="9"/>
      <c r="AX1404" s="470"/>
      <c r="BG1404" s="373"/>
      <c r="BH1404" s="373"/>
      <c r="BI1404" s="9"/>
      <c r="BJ1404" s="9"/>
      <c r="CJ1404"/>
      <c r="CK1404"/>
    </row>
    <row r="1405" spans="1:89">
      <c r="A1405" s="9">
        <v>1007</v>
      </c>
      <c r="B1405" s="9">
        <v>1.2297748912477591</v>
      </c>
      <c r="C1405" s="9">
        <v>315</v>
      </c>
      <c r="D1405" s="9">
        <v>6.8</v>
      </c>
      <c r="E1405" s="9">
        <v>6</v>
      </c>
      <c r="F1405" s="9">
        <v>384.81</v>
      </c>
      <c r="G1405" s="9">
        <v>0</v>
      </c>
      <c r="H1405" s="9">
        <v>0</v>
      </c>
      <c r="I1405" s="9">
        <v>3</v>
      </c>
      <c r="J1405" s="9">
        <v>78</v>
      </c>
      <c r="K1405" s="158">
        <v>0.969444444444444</v>
      </c>
      <c r="L1405" s="9"/>
      <c r="M1405" s="9"/>
      <c r="N1405" s="9"/>
      <c r="O1405" s="9"/>
      <c r="P1405" s="278" t="str">
        <f t="shared" si="46"/>
        <v/>
      </c>
      <c r="Q1405" s="276" t="str">
        <f t="shared" si="45"/>
        <v/>
      </c>
      <c r="R1405" s="9"/>
      <c r="S1405" s="9"/>
      <c r="U1405" s="367"/>
      <c r="AS1405" s="9"/>
      <c r="AT1405" s="9"/>
      <c r="AU1405" s="426"/>
      <c r="AW1405" s="9"/>
      <c r="AX1405" s="470"/>
      <c r="BG1405" s="373"/>
      <c r="BH1405" s="373"/>
      <c r="BI1405" s="9"/>
      <c r="BJ1405" s="9"/>
      <c r="CJ1405"/>
      <c r="CK1405"/>
    </row>
    <row r="1406" spans="1:89">
      <c r="A1406" s="9">
        <v>1007</v>
      </c>
      <c r="B1406" s="9">
        <v>1.2297748912477591</v>
      </c>
      <c r="C1406" s="9">
        <v>315</v>
      </c>
      <c r="D1406" s="9">
        <v>6.8</v>
      </c>
      <c r="E1406" s="9">
        <v>6.4</v>
      </c>
      <c r="F1406" s="9">
        <v>384.81</v>
      </c>
      <c r="G1406" s="9">
        <v>0</v>
      </c>
      <c r="H1406" s="9">
        <v>0</v>
      </c>
      <c r="I1406" s="9">
        <v>3</v>
      </c>
      <c r="J1406" s="9">
        <v>78</v>
      </c>
      <c r="K1406" s="158">
        <v>0.97013888888888899</v>
      </c>
      <c r="L1406" s="9"/>
      <c r="M1406" s="9"/>
      <c r="N1406" s="9"/>
      <c r="O1406" s="9"/>
      <c r="P1406" s="278" t="str">
        <f t="shared" si="46"/>
        <v/>
      </c>
      <c r="Q1406" s="276" t="str">
        <f t="shared" si="45"/>
        <v/>
      </c>
      <c r="R1406" s="9"/>
      <c r="S1406" s="9"/>
      <c r="U1406" s="367"/>
      <c r="AS1406" s="9"/>
      <c r="AT1406" s="9"/>
      <c r="AU1406" s="426"/>
      <c r="AW1406" s="9"/>
      <c r="AX1406" s="470"/>
      <c r="BG1406" s="373"/>
      <c r="BH1406" s="373"/>
      <c r="BI1406" s="9"/>
      <c r="BJ1406" s="9"/>
      <c r="CJ1406"/>
      <c r="CK1406"/>
    </row>
    <row r="1407" spans="1:89">
      <c r="A1407" s="9">
        <v>1007</v>
      </c>
      <c r="B1407" s="9">
        <v>1.6190385704972581</v>
      </c>
      <c r="C1407" s="9">
        <v>315</v>
      </c>
      <c r="D1407" s="9">
        <v>6</v>
      </c>
      <c r="E1407" s="9">
        <v>6</v>
      </c>
      <c r="F1407" s="9">
        <v>384.81</v>
      </c>
      <c r="G1407" s="9">
        <v>0</v>
      </c>
      <c r="H1407" s="9">
        <v>0</v>
      </c>
      <c r="I1407" s="9">
        <v>3.1</v>
      </c>
      <c r="J1407" s="9">
        <v>78</v>
      </c>
      <c r="K1407" s="158">
        <v>0.97083333333333299</v>
      </c>
      <c r="L1407" s="9"/>
      <c r="M1407" s="9"/>
      <c r="N1407" s="9"/>
      <c r="O1407" s="9"/>
      <c r="P1407" s="278" t="str">
        <f t="shared" si="46"/>
        <v/>
      </c>
      <c r="Q1407" s="276" t="str">
        <f t="shared" si="45"/>
        <v/>
      </c>
      <c r="R1407" s="9"/>
      <c r="S1407" s="9"/>
      <c r="U1407" s="367"/>
      <c r="AS1407" s="9"/>
      <c r="AT1407" s="9"/>
      <c r="AU1407" s="426"/>
      <c r="AW1407" s="9"/>
      <c r="AX1407" s="470"/>
      <c r="BG1407" s="373"/>
      <c r="BH1407" s="373"/>
      <c r="BI1407" s="9"/>
      <c r="BJ1407" s="9"/>
      <c r="CJ1407"/>
      <c r="CK1407"/>
    </row>
    <row r="1408" spans="1:89">
      <c r="A1408" s="9">
        <v>1007</v>
      </c>
      <c r="B1408" s="9">
        <v>2.0677159999999999</v>
      </c>
      <c r="C1408" s="9">
        <v>315</v>
      </c>
      <c r="D1408" s="9">
        <v>4.4000000000000004</v>
      </c>
      <c r="E1408" s="9">
        <v>4.8</v>
      </c>
      <c r="F1408" s="9">
        <v>384.81</v>
      </c>
      <c r="G1408" s="9">
        <v>0</v>
      </c>
      <c r="H1408" s="9">
        <v>0</v>
      </c>
      <c r="I1408" s="9">
        <v>3.1</v>
      </c>
      <c r="J1408" s="9">
        <v>78</v>
      </c>
      <c r="K1408" s="158">
        <v>0.97152777777777799</v>
      </c>
      <c r="L1408" s="9"/>
      <c r="M1408" s="9"/>
      <c r="N1408" s="9"/>
      <c r="O1408" s="9"/>
      <c r="P1408" s="278" t="str">
        <f t="shared" si="46"/>
        <v/>
      </c>
      <c r="Q1408" s="276" t="str">
        <f t="shared" si="45"/>
        <v/>
      </c>
      <c r="R1408" s="9"/>
      <c r="S1408" s="9"/>
      <c r="U1408" s="367"/>
      <c r="AS1408" s="9"/>
      <c r="AT1408" s="9"/>
      <c r="AU1408" s="426"/>
      <c r="AW1408" s="9"/>
      <c r="AX1408" s="470"/>
      <c r="BG1408" s="373"/>
      <c r="BH1408" s="373"/>
      <c r="BI1408" s="9"/>
      <c r="BJ1408" s="9"/>
      <c r="CJ1408"/>
      <c r="CK1408"/>
    </row>
    <row r="1409" spans="1:89">
      <c r="A1409" s="9">
        <v>1007</v>
      </c>
      <c r="B1409" s="9">
        <v>2.0677159999999999</v>
      </c>
      <c r="C1409" s="9">
        <v>315</v>
      </c>
      <c r="D1409" s="9">
        <v>4.4000000000000004</v>
      </c>
      <c r="E1409" s="9">
        <v>4.8</v>
      </c>
      <c r="F1409" s="9">
        <v>384.81</v>
      </c>
      <c r="G1409" s="9">
        <v>0</v>
      </c>
      <c r="H1409" s="9">
        <v>0</v>
      </c>
      <c r="I1409" s="9">
        <v>3.1</v>
      </c>
      <c r="J1409" s="9">
        <v>78</v>
      </c>
      <c r="K1409" s="158">
        <v>0.97222222222222199</v>
      </c>
      <c r="L1409" s="9"/>
      <c r="M1409" s="9"/>
      <c r="N1409" s="9"/>
      <c r="O1409" s="9"/>
      <c r="P1409" s="278" t="str">
        <f t="shared" si="46"/>
        <v/>
      </c>
      <c r="Q1409" s="276" t="str">
        <f t="shared" si="45"/>
        <v/>
      </c>
      <c r="R1409" s="9"/>
      <c r="S1409" s="9"/>
      <c r="U1409" s="367"/>
      <c r="AS1409" s="9"/>
      <c r="AT1409" s="9"/>
      <c r="AU1409" s="426"/>
      <c r="AW1409" s="9"/>
      <c r="AX1409" s="470"/>
      <c r="BG1409" s="373"/>
      <c r="BH1409" s="373"/>
      <c r="BI1409" s="9"/>
      <c r="BJ1409" s="9"/>
      <c r="CJ1409"/>
      <c r="CK1409"/>
    </row>
    <row r="1410" spans="1:89">
      <c r="A1410" s="9">
        <v>1007</v>
      </c>
      <c r="B1410" s="9">
        <v>2.0677159999999999</v>
      </c>
      <c r="C1410" s="9">
        <v>315</v>
      </c>
      <c r="D1410" s="9">
        <v>4.4000000000000004</v>
      </c>
      <c r="E1410" s="9">
        <v>4.4000000000000004</v>
      </c>
      <c r="F1410" s="9">
        <v>384.81</v>
      </c>
      <c r="G1410" s="9">
        <v>0</v>
      </c>
      <c r="H1410" s="9">
        <v>0</v>
      </c>
      <c r="I1410" s="9">
        <v>3.1</v>
      </c>
      <c r="J1410" s="9">
        <v>78</v>
      </c>
      <c r="K1410" s="158">
        <v>0.97291666666666698</v>
      </c>
      <c r="L1410" s="9"/>
      <c r="M1410" s="9"/>
      <c r="N1410" s="9"/>
      <c r="O1410" s="9"/>
      <c r="P1410" s="278" t="str">
        <f t="shared" si="46"/>
        <v/>
      </c>
      <c r="Q1410" s="276" t="str">
        <f t="shared" si="45"/>
        <v/>
      </c>
      <c r="R1410" s="9"/>
      <c r="S1410" s="9"/>
      <c r="U1410" s="367"/>
      <c r="AS1410" s="9"/>
      <c r="AT1410" s="9"/>
      <c r="AU1410" s="426"/>
      <c r="AW1410" s="9"/>
      <c r="AX1410" s="470"/>
      <c r="BG1410" s="373"/>
      <c r="BH1410" s="373"/>
      <c r="BI1410" s="9"/>
      <c r="BJ1410" s="9"/>
      <c r="CJ1410"/>
      <c r="CK1410"/>
    </row>
    <row r="1411" spans="1:89">
      <c r="A1411" s="9">
        <v>1007</v>
      </c>
      <c r="B1411" s="9">
        <v>2.0927928513904916</v>
      </c>
      <c r="C1411" s="9">
        <v>315</v>
      </c>
      <c r="D1411" s="9">
        <v>4.8</v>
      </c>
      <c r="E1411" s="9">
        <v>4</v>
      </c>
      <c r="F1411" s="9">
        <v>384.81</v>
      </c>
      <c r="G1411" s="9">
        <v>0</v>
      </c>
      <c r="H1411" s="9">
        <v>0</v>
      </c>
      <c r="I1411" s="9">
        <v>3.1</v>
      </c>
      <c r="J1411" s="9">
        <v>78</v>
      </c>
      <c r="K1411" s="158">
        <v>0.97361111111111098</v>
      </c>
      <c r="L1411" s="9"/>
      <c r="M1411" s="9"/>
      <c r="N1411" s="9"/>
      <c r="O1411" s="9"/>
      <c r="P1411" s="278" t="str">
        <f t="shared" si="46"/>
        <v/>
      </c>
      <c r="Q1411" s="276" t="str">
        <f t="shared" si="45"/>
        <v/>
      </c>
      <c r="R1411" s="9"/>
      <c r="S1411" s="9"/>
      <c r="U1411" s="367"/>
      <c r="AS1411" s="9"/>
      <c r="AT1411" s="9"/>
      <c r="AU1411" s="426"/>
      <c r="AW1411" s="9"/>
      <c r="AX1411" s="470"/>
      <c r="BG1411" s="373"/>
      <c r="BH1411" s="373"/>
      <c r="BI1411" s="9"/>
      <c r="BJ1411" s="9"/>
      <c r="CJ1411"/>
      <c r="CK1411"/>
    </row>
    <row r="1412" spans="1:89">
      <c r="A1412" s="9">
        <v>1007</v>
      </c>
      <c r="B1412" s="9">
        <v>1.76732721980758</v>
      </c>
      <c r="C1412" s="9">
        <v>315</v>
      </c>
      <c r="D1412" s="9">
        <v>5.6</v>
      </c>
      <c r="E1412" s="9">
        <v>4.8</v>
      </c>
      <c r="F1412" s="9">
        <v>384.81</v>
      </c>
      <c r="G1412" s="9">
        <v>0</v>
      </c>
      <c r="H1412" s="9">
        <v>0</v>
      </c>
      <c r="I1412" s="9">
        <v>3.1</v>
      </c>
      <c r="J1412" s="9">
        <v>78</v>
      </c>
      <c r="K1412" s="158">
        <v>0.97430555555555598</v>
      </c>
      <c r="L1412" s="9"/>
      <c r="M1412" s="9"/>
      <c r="N1412" s="9"/>
      <c r="O1412" s="9"/>
      <c r="P1412" s="278" t="str">
        <f t="shared" si="46"/>
        <v/>
      </c>
      <c r="Q1412" s="276" t="str">
        <f t="shared" si="45"/>
        <v/>
      </c>
      <c r="R1412" s="9"/>
      <c r="S1412" s="9"/>
      <c r="U1412" s="367"/>
      <c r="AS1412" s="9"/>
      <c r="AT1412" s="9"/>
      <c r="AU1412" s="426"/>
      <c r="AW1412" s="9"/>
      <c r="AX1412" s="470"/>
      <c r="BG1412" s="373"/>
      <c r="BH1412" s="373"/>
      <c r="BI1412" s="9"/>
      <c r="BJ1412" s="9"/>
      <c r="CJ1412"/>
      <c r="CK1412"/>
    </row>
    <row r="1413" spans="1:89">
      <c r="A1413" s="9">
        <v>1007</v>
      </c>
      <c r="B1413" s="9">
        <v>2.255404</v>
      </c>
      <c r="C1413" s="9">
        <v>315</v>
      </c>
      <c r="D1413" s="9">
        <v>3.6</v>
      </c>
      <c r="E1413" s="9">
        <v>3.6</v>
      </c>
      <c r="F1413" s="9">
        <v>384.81</v>
      </c>
      <c r="G1413" s="9">
        <v>0</v>
      </c>
      <c r="H1413" s="9">
        <v>0</v>
      </c>
      <c r="I1413" s="9">
        <v>3.1</v>
      </c>
      <c r="J1413" s="9">
        <v>78</v>
      </c>
      <c r="K1413" s="158">
        <v>0.97499999999999998</v>
      </c>
      <c r="L1413" s="9"/>
      <c r="M1413" s="9"/>
      <c r="N1413" s="9"/>
      <c r="O1413" s="9"/>
      <c r="P1413" s="278" t="str">
        <f t="shared" si="46"/>
        <v/>
      </c>
      <c r="Q1413" s="276" t="str">
        <f t="shared" si="45"/>
        <v/>
      </c>
      <c r="R1413" s="9"/>
      <c r="S1413" s="9"/>
      <c r="U1413" s="367"/>
      <c r="AS1413" s="9"/>
      <c r="AT1413" s="9"/>
      <c r="AU1413" s="426"/>
      <c r="AW1413" s="9"/>
      <c r="AX1413" s="470"/>
      <c r="BG1413" s="373"/>
      <c r="BH1413" s="373"/>
      <c r="BI1413" s="9"/>
      <c r="BJ1413" s="9"/>
      <c r="CJ1413"/>
      <c r="CK1413"/>
    </row>
    <row r="1414" spans="1:89">
      <c r="A1414" s="9">
        <v>1007</v>
      </c>
      <c r="B1414" s="9">
        <v>1.9247969650713888</v>
      </c>
      <c r="C1414" s="9">
        <v>315</v>
      </c>
      <c r="D1414" s="9">
        <v>5.2</v>
      </c>
      <c r="E1414" s="9">
        <v>4.8</v>
      </c>
      <c r="F1414" s="9">
        <v>384.81</v>
      </c>
      <c r="G1414" s="9">
        <v>0</v>
      </c>
      <c r="H1414" s="9">
        <v>0</v>
      </c>
      <c r="I1414" s="9">
        <v>3.1</v>
      </c>
      <c r="J1414" s="9">
        <v>78</v>
      </c>
      <c r="K1414" s="158">
        <v>0.97569444444444497</v>
      </c>
      <c r="L1414" s="9"/>
      <c r="M1414" s="9"/>
      <c r="N1414" s="9"/>
      <c r="O1414" s="9"/>
      <c r="P1414" s="278" t="str">
        <f t="shared" si="46"/>
        <v/>
      </c>
      <c r="Q1414" s="276" t="str">
        <f t="shared" si="45"/>
        <v/>
      </c>
      <c r="R1414" s="9"/>
      <c r="S1414" s="9"/>
      <c r="U1414" s="367"/>
      <c r="AS1414" s="9"/>
      <c r="AT1414" s="9"/>
      <c r="AU1414" s="426"/>
      <c r="AW1414" s="9"/>
      <c r="AX1414" s="470"/>
      <c r="BG1414" s="373"/>
      <c r="BH1414" s="373"/>
      <c r="BI1414" s="9"/>
      <c r="BJ1414" s="9"/>
      <c r="CJ1414"/>
      <c r="CK1414"/>
    </row>
    <row r="1415" spans="1:89">
      <c r="A1415" s="9">
        <v>1007</v>
      </c>
      <c r="B1415" s="9">
        <v>3.1</v>
      </c>
      <c r="C1415" s="9">
        <v>315</v>
      </c>
      <c r="D1415" s="9">
        <v>0</v>
      </c>
      <c r="E1415" s="9">
        <v>2.8</v>
      </c>
      <c r="F1415" s="9">
        <v>384.81</v>
      </c>
      <c r="G1415" s="9">
        <v>0</v>
      </c>
      <c r="H1415" s="9">
        <v>0</v>
      </c>
      <c r="I1415" s="9">
        <v>3.1</v>
      </c>
      <c r="J1415" s="9">
        <v>78</v>
      </c>
      <c r="K1415" s="158">
        <v>0.97638888888888897</v>
      </c>
      <c r="L1415" s="9"/>
      <c r="M1415" s="9"/>
      <c r="N1415" s="9"/>
      <c r="O1415" s="9"/>
      <c r="P1415" s="278">
        <f t="shared" si="46"/>
        <v>60</v>
      </c>
      <c r="Q1415" s="276" t="str">
        <f t="shared" si="45"/>
        <v/>
      </c>
      <c r="R1415" s="9"/>
      <c r="S1415" s="9"/>
      <c r="U1415" s="367"/>
      <c r="AS1415" s="9"/>
      <c r="AT1415" s="9"/>
      <c r="AU1415" s="426"/>
      <c r="AW1415" s="9"/>
      <c r="AX1415" s="470"/>
      <c r="BG1415" s="373"/>
      <c r="BH1415" s="373"/>
      <c r="BI1415" s="9"/>
      <c r="BJ1415" s="9"/>
      <c r="CJ1415"/>
      <c r="CK1415"/>
    </row>
    <row r="1416" spans="1:89">
      <c r="A1416" s="9">
        <v>1007</v>
      </c>
      <c r="B1416" s="9">
        <v>2.3492480000000002</v>
      </c>
      <c r="C1416" s="9">
        <v>315</v>
      </c>
      <c r="D1416" s="9">
        <v>3.2</v>
      </c>
      <c r="E1416" s="9">
        <v>2.4</v>
      </c>
      <c r="F1416" s="9">
        <v>384.81</v>
      </c>
      <c r="G1416" s="9">
        <v>0</v>
      </c>
      <c r="H1416" s="9">
        <v>0</v>
      </c>
      <c r="I1416" s="9">
        <v>3.1</v>
      </c>
      <c r="J1416" s="9">
        <v>78</v>
      </c>
      <c r="K1416" s="158">
        <v>0.97708333333333297</v>
      </c>
      <c r="L1416" s="9"/>
      <c r="M1416" s="9"/>
      <c r="N1416" s="9"/>
      <c r="O1416" s="9"/>
      <c r="P1416" s="278" t="str">
        <f t="shared" si="46"/>
        <v/>
      </c>
      <c r="Q1416" s="276" t="str">
        <f t="shared" si="45"/>
        <v/>
      </c>
      <c r="R1416" s="9"/>
      <c r="S1416" s="9"/>
      <c r="U1416" s="367"/>
      <c r="AS1416" s="9"/>
      <c r="AT1416" s="9"/>
      <c r="AU1416" s="426"/>
      <c r="AW1416" s="9"/>
      <c r="AX1416" s="470"/>
      <c r="BG1416" s="373"/>
      <c r="BH1416" s="373"/>
      <c r="BI1416" s="9"/>
      <c r="BJ1416" s="9"/>
      <c r="CJ1416"/>
      <c r="CK1416"/>
    </row>
    <row r="1417" spans="1:89">
      <c r="A1417" s="9">
        <v>1007</v>
      </c>
      <c r="B1417" s="9">
        <v>2.255404</v>
      </c>
      <c r="C1417" s="9">
        <v>315</v>
      </c>
      <c r="D1417" s="9">
        <v>3.6</v>
      </c>
      <c r="E1417" s="9">
        <v>2.4</v>
      </c>
      <c r="F1417" s="9">
        <v>384.81</v>
      </c>
      <c r="G1417" s="9">
        <v>0</v>
      </c>
      <c r="H1417" s="9">
        <v>0</v>
      </c>
      <c r="I1417" s="9">
        <v>3.1</v>
      </c>
      <c r="J1417" s="9">
        <v>78</v>
      </c>
      <c r="K1417" s="158">
        <v>0.97777777777777797</v>
      </c>
      <c r="L1417" s="9"/>
      <c r="M1417" s="9"/>
      <c r="N1417" s="9"/>
      <c r="O1417" s="9"/>
      <c r="P1417" s="278" t="str">
        <f t="shared" si="46"/>
        <v/>
      </c>
      <c r="Q1417" s="276" t="str">
        <f t="shared" si="45"/>
        <v/>
      </c>
      <c r="R1417" s="9"/>
      <c r="S1417" s="9"/>
      <c r="U1417" s="367"/>
      <c r="AS1417" s="9"/>
      <c r="AT1417" s="9"/>
      <c r="AU1417" s="426"/>
      <c r="AW1417" s="9"/>
      <c r="AX1417" s="470"/>
      <c r="BG1417" s="373"/>
      <c r="BH1417" s="373"/>
      <c r="BI1417" s="9"/>
      <c r="BJ1417" s="9"/>
      <c r="CJ1417"/>
      <c r="CK1417"/>
    </row>
    <row r="1418" spans="1:89">
      <c r="A1418" s="9">
        <v>1007</v>
      </c>
      <c r="B1418" s="9">
        <v>2.5369360000000003</v>
      </c>
      <c r="C1418" s="9">
        <v>315</v>
      </c>
      <c r="D1418" s="9">
        <v>2.4</v>
      </c>
      <c r="E1418" s="9">
        <v>3.2</v>
      </c>
      <c r="F1418" s="9">
        <v>384.81</v>
      </c>
      <c r="G1418" s="9">
        <v>0</v>
      </c>
      <c r="H1418" s="9">
        <v>0</v>
      </c>
      <c r="I1418" s="9">
        <v>3.1</v>
      </c>
      <c r="J1418" s="9">
        <v>78</v>
      </c>
      <c r="K1418" s="158">
        <v>0.97847222222222197</v>
      </c>
      <c r="L1418" s="9"/>
      <c r="M1418" s="9"/>
      <c r="N1418" s="9"/>
      <c r="O1418" s="9"/>
      <c r="P1418" s="278" t="str">
        <f t="shared" si="46"/>
        <v/>
      </c>
      <c r="Q1418" s="276" t="str">
        <f t="shared" si="45"/>
        <v/>
      </c>
      <c r="R1418" s="9"/>
      <c r="S1418" s="9"/>
      <c r="U1418" s="367"/>
      <c r="AS1418" s="9"/>
      <c r="AT1418" s="9"/>
      <c r="AU1418" s="426"/>
      <c r="AW1418" s="9"/>
      <c r="AX1418" s="470"/>
      <c r="BG1418" s="373"/>
      <c r="BH1418" s="373"/>
      <c r="BI1418" s="9"/>
      <c r="BJ1418" s="9"/>
      <c r="CJ1418"/>
      <c r="CK1418"/>
    </row>
    <row r="1419" spans="1:89">
      <c r="A1419" s="9">
        <v>1007</v>
      </c>
      <c r="B1419" s="9">
        <v>3.1</v>
      </c>
      <c r="C1419" s="9">
        <v>315</v>
      </c>
      <c r="D1419" s="9">
        <v>0</v>
      </c>
      <c r="E1419" s="9">
        <v>2</v>
      </c>
      <c r="F1419" s="9">
        <v>384.81</v>
      </c>
      <c r="G1419" s="9">
        <v>0</v>
      </c>
      <c r="H1419" s="9">
        <v>0</v>
      </c>
      <c r="I1419" s="9">
        <v>3.1</v>
      </c>
      <c r="J1419" s="9">
        <v>78</v>
      </c>
      <c r="K1419" s="158">
        <v>0.97916666666666696</v>
      </c>
      <c r="L1419" s="9"/>
      <c r="M1419" s="9"/>
      <c r="N1419" s="9"/>
      <c r="O1419" s="9"/>
      <c r="P1419" s="278">
        <f t="shared" si="46"/>
        <v>60</v>
      </c>
      <c r="Q1419" s="276" t="str">
        <f t="shared" ref="Q1419:Q1448" si="47">IF(H1419&gt;0,60,"")</f>
        <v/>
      </c>
      <c r="R1419" s="9"/>
      <c r="S1419" s="9"/>
      <c r="U1419" s="367"/>
      <c r="AS1419" s="9"/>
      <c r="AT1419" s="9"/>
      <c r="AU1419" s="426"/>
      <c r="AW1419" s="9"/>
      <c r="AX1419" s="470"/>
      <c r="BG1419" s="373"/>
      <c r="BH1419" s="373"/>
      <c r="BI1419" s="9"/>
      <c r="BJ1419" s="9"/>
      <c r="CJ1419"/>
      <c r="CK1419"/>
    </row>
    <row r="1420" spans="1:89">
      <c r="A1420" s="9">
        <v>1007</v>
      </c>
      <c r="B1420" s="9">
        <v>3.1</v>
      </c>
      <c r="C1420" s="9">
        <v>315</v>
      </c>
      <c r="D1420" s="9">
        <v>0</v>
      </c>
      <c r="E1420" s="9">
        <v>0</v>
      </c>
      <c r="F1420" s="9">
        <v>384.81</v>
      </c>
      <c r="G1420" s="9">
        <v>0</v>
      </c>
      <c r="H1420" s="9">
        <v>0</v>
      </c>
      <c r="I1420" s="9">
        <v>3.1</v>
      </c>
      <c r="J1420" s="9">
        <v>78</v>
      </c>
      <c r="K1420" s="158">
        <v>0.97986111111111096</v>
      </c>
      <c r="L1420" s="9"/>
      <c r="M1420" s="9"/>
      <c r="N1420" s="9"/>
      <c r="O1420" s="9"/>
      <c r="P1420" s="278">
        <f t="shared" si="46"/>
        <v>60</v>
      </c>
      <c r="Q1420" s="276" t="str">
        <f t="shared" si="47"/>
        <v/>
      </c>
      <c r="R1420" s="9"/>
      <c r="S1420" s="9"/>
      <c r="U1420" s="367"/>
      <c r="AS1420" s="9"/>
      <c r="AT1420" s="9"/>
      <c r="AU1420" s="426"/>
      <c r="AW1420" s="9"/>
      <c r="AX1420" s="470"/>
      <c r="BG1420" s="373"/>
      <c r="BH1420" s="373"/>
      <c r="BI1420" s="9"/>
      <c r="BJ1420" s="9"/>
      <c r="CJ1420"/>
      <c r="CK1420"/>
    </row>
    <row r="1421" spans="1:89">
      <c r="A1421" s="9">
        <v>1007</v>
      </c>
      <c r="B1421" s="9">
        <v>3.1</v>
      </c>
      <c r="C1421" s="9">
        <v>315</v>
      </c>
      <c r="D1421" s="9">
        <v>0</v>
      </c>
      <c r="E1421" s="9">
        <v>0</v>
      </c>
      <c r="F1421" s="9">
        <v>384.81</v>
      </c>
      <c r="G1421" s="9">
        <v>0</v>
      </c>
      <c r="H1421" s="9">
        <v>0</v>
      </c>
      <c r="I1421" s="9">
        <v>3.1</v>
      </c>
      <c r="J1421" s="9">
        <v>78</v>
      </c>
      <c r="K1421" s="158">
        <v>0.98055555555555596</v>
      </c>
      <c r="L1421" s="9"/>
      <c r="M1421" s="9"/>
      <c r="N1421" s="9"/>
      <c r="O1421" s="9"/>
      <c r="P1421" s="278">
        <f t="shared" ref="P1421:P1448" si="48">IF(D1421&lt;2,60,"")</f>
        <v>60</v>
      </c>
      <c r="Q1421" s="276" t="str">
        <f t="shared" si="47"/>
        <v/>
      </c>
      <c r="R1421" s="9"/>
      <c r="S1421" s="9"/>
      <c r="U1421" s="367"/>
      <c r="AS1421" s="9"/>
      <c r="AT1421" s="9"/>
      <c r="AU1421" s="426"/>
      <c r="AW1421" s="9"/>
      <c r="AX1421" s="470"/>
      <c r="BG1421" s="373"/>
      <c r="BH1421" s="373"/>
      <c r="BI1421" s="9"/>
      <c r="BJ1421" s="9"/>
      <c r="CJ1421"/>
      <c r="CK1421"/>
    </row>
    <row r="1422" spans="1:89">
      <c r="A1422" s="9">
        <v>1007</v>
      </c>
      <c r="B1422" s="9">
        <v>2.443092</v>
      </c>
      <c r="C1422" s="9">
        <v>315</v>
      </c>
      <c r="D1422" s="9">
        <v>2.8</v>
      </c>
      <c r="E1422" s="9">
        <v>1.2</v>
      </c>
      <c r="F1422" s="9">
        <v>384.81</v>
      </c>
      <c r="G1422" s="9">
        <v>0</v>
      </c>
      <c r="H1422" s="9">
        <v>0</v>
      </c>
      <c r="I1422" s="9">
        <v>3.1</v>
      </c>
      <c r="J1422" s="9">
        <v>78</v>
      </c>
      <c r="K1422" s="158">
        <v>0.98124999999999996</v>
      </c>
      <c r="L1422" s="9"/>
      <c r="M1422" s="9"/>
      <c r="N1422" s="9"/>
      <c r="O1422" s="9"/>
      <c r="P1422" s="278" t="str">
        <f t="shared" si="48"/>
        <v/>
      </c>
      <c r="Q1422" s="276" t="str">
        <f t="shared" si="47"/>
        <v/>
      </c>
      <c r="R1422" s="9"/>
      <c r="S1422" s="9"/>
      <c r="U1422" s="367"/>
      <c r="AS1422" s="9"/>
      <c r="AT1422" s="9"/>
      <c r="AU1422" s="426"/>
      <c r="AW1422" s="9"/>
      <c r="AX1422" s="470"/>
      <c r="BG1422" s="373"/>
      <c r="BH1422" s="373"/>
      <c r="BI1422" s="9"/>
      <c r="BJ1422" s="9"/>
      <c r="CJ1422"/>
      <c r="CK1422"/>
    </row>
    <row r="1423" spans="1:89">
      <c r="A1423" s="9">
        <v>1007</v>
      </c>
      <c r="B1423" s="9">
        <v>2.443092</v>
      </c>
      <c r="C1423" s="9">
        <v>315</v>
      </c>
      <c r="D1423" s="9">
        <v>2.8</v>
      </c>
      <c r="E1423" s="9">
        <v>2.4</v>
      </c>
      <c r="F1423" s="9">
        <v>384.81</v>
      </c>
      <c r="G1423" s="9">
        <v>0</v>
      </c>
      <c r="H1423" s="9">
        <v>0</v>
      </c>
      <c r="I1423" s="9">
        <v>3.1</v>
      </c>
      <c r="J1423" s="9">
        <v>78</v>
      </c>
      <c r="K1423" s="158">
        <v>0.98194444444444495</v>
      </c>
      <c r="L1423" s="9"/>
      <c r="M1423" s="9"/>
      <c r="N1423" s="9"/>
      <c r="O1423" s="9"/>
      <c r="P1423" s="278" t="str">
        <f t="shared" si="48"/>
        <v/>
      </c>
      <c r="Q1423" s="276" t="str">
        <f t="shared" si="47"/>
        <v/>
      </c>
      <c r="R1423" s="9"/>
      <c r="S1423" s="9"/>
      <c r="U1423" s="367"/>
      <c r="AS1423" s="9"/>
      <c r="AT1423" s="9"/>
      <c r="AU1423" s="426"/>
      <c r="AW1423" s="9"/>
      <c r="AX1423" s="470"/>
      <c r="BG1423" s="373"/>
      <c r="BH1423" s="373"/>
      <c r="BI1423" s="9"/>
      <c r="BJ1423" s="9"/>
      <c r="CJ1423"/>
      <c r="CK1423"/>
    </row>
    <row r="1424" spans="1:89">
      <c r="A1424" s="9">
        <v>1007</v>
      </c>
      <c r="B1424" s="9">
        <v>3.1</v>
      </c>
      <c r="C1424" s="9">
        <v>315</v>
      </c>
      <c r="D1424" s="9">
        <v>0</v>
      </c>
      <c r="E1424" s="9">
        <v>0.4</v>
      </c>
      <c r="F1424" s="9">
        <v>384.81</v>
      </c>
      <c r="G1424" s="9">
        <v>0</v>
      </c>
      <c r="H1424" s="9">
        <v>0</v>
      </c>
      <c r="I1424" s="9">
        <v>3.1</v>
      </c>
      <c r="J1424" s="9">
        <v>78</v>
      </c>
      <c r="K1424" s="158">
        <v>0.98263888888888895</v>
      </c>
      <c r="L1424" s="9"/>
      <c r="M1424" s="9"/>
      <c r="N1424" s="9"/>
      <c r="O1424" s="9"/>
      <c r="P1424" s="278">
        <f t="shared" si="48"/>
        <v>60</v>
      </c>
      <c r="Q1424" s="276" t="str">
        <f t="shared" si="47"/>
        <v/>
      </c>
      <c r="R1424" s="9"/>
      <c r="S1424" s="9"/>
      <c r="U1424" s="367"/>
      <c r="AS1424" s="9"/>
      <c r="AT1424" s="9"/>
      <c r="AU1424" s="426"/>
      <c r="AW1424" s="9"/>
      <c r="AX1424" s="470"/>
      <c r="BG1424" s="373"/>
      <c r="BH1424" s="373"/>
      <c r="BI1424" s="9"/>
      <c r="BJ1424" s="9"/>
      <c r="CJ1424"/>
      <c r="CK1424"/>
    </row>
    <row r="1425" spans="1:89">
      <c r="A1425" s="9">
        <v>1007</v>
      </c>
      <c r="B1425" s="9">
        <v>3.1</v>
      </c>
      <c r="C1425" s="9">
        <v>315</v>
      </c>
      <c r="D1425" s="9">
        <v>0</v>
      </c>
      <c r="E1425" s="9">
        <v>0</v>
      </c>
      <c r="F1425" s="9">
        <v>384.81</v>
      </c>
      <c r="G1425" s="9">
        <v>0</v>
      </c>
      <c r="H1425" s="9">
        <v>0</v>
      </c>
      <c r="I1425" s="9">
        <v>3.1</v>
      </c>
      <c r="J1425" s="9">
        <v>78</v>
      </c>
      <c r="K1425" s="158">
        <v>0.98333333333333295</v>
      </c>
      <c r="L1425" s="9"/>
      <c r="M1425" s="9"/>
      <c r="N1425" s="9"/>
      <c r="O1425" s="9"/>
      <c r="P1425" s="278">
        <f t="shared" si="48"/>
        <v>60</v>
      </c>
      <c r="Q1425" s="276" t="str">
        <f t="shared" si="47"/>
        <v/>
      </c>
      <c r="R1425" s="9"/>
      <c r="S1425" s="9"/>
      <c r="U1425" s="367"/>
      <c r="AS1425" s="9"/>
      <c r="AT1425" s="9"/>
      <c r="AU1425" s="426"/>
      <c r="AW1425" s="9"/>
      <c r="AX1425" s="470"/>
      <c r="BG1425" s="373"/>
      <c r="BH1425" s="373"/>
      <c r="BI1425" s="9"/>
      <c r="BJ1425" s="9"/>
      <c r="CJ1425"/>
      <c r="CK1425"/>
    </row>
    <row r="1426" spans="1:89">
      <c r="A1426" s="9">
        <v>1007</v>
      </c>
      <c r="B1426" s="9">
        <v>3</v>
      </c>
      <c r="C1426" s="9">
        <v>315</v>
      </c>
      <c r="D1426" s="9">
        <v>0</v>
      </c>
      <c r="E1426" s="9">
        <v>0</v>
      </c>
      <c r="F1426" s="9">
        <v>384.81</v>
      </c>
      <c r="G1426" s="9">
        <v>0</v>
      </c>
      <c r="H1426" s="9">
        <v>0</v>
      </c>
      <c r="I1426" s="9">
        <v>3</v>
      </c>
      <c r="J1426" s="9">
        <v>78</v>
      </c>
      <c r="K1426" s="158">
        <v>0.98402777777777795</v>
      </c>
      <c r="L1426" s="9"/>
      <c r="M1426" s="9"/>
      <c r="N1426" s="9"/>
      <c r="O1426" s="9"/>
      <c r="P1426" s="278">
        <f t="shared" si="48"/>
        <v>60</v>
      </c>
      <c r="Q1426" s="276" t="str">
        <f t="shared" si="47"/>
        <v/>
      </c>
      <c r="R1426" s="9"/>
      <c r="S1426" s="9"/>
      <c r="U1426" s="367"/>
      <c r="AS1426" s="9"/>
      <c r="AT1426" s="9"/>
      <c r="AU1426" s="426"/>
      <c r="AW1426" s="9"/>
      <c r="AX1426" s="470"/>
      <c r="BG1426" s="373"/>
      <c r="BH1426" s="373"/>
      <c r="BI1426" s="9"/>
      <c r="BJ1426" s="9"/>
      <c r="CJ1426"/>
      <c r="CK1426"/>
    </row>
    <row r="1427" spans="1:89">
      <c r="A1427" s="9">
        <v>1007</v>
      </c>
      <c r="B1427" s="9">
        <v>3</v>
      </c>
      <c r="C1427" s="9">
        <v>315</v>
      </c>
      <c r="D1427" s="9">
        <v>0</v>
      </c>
      <c r="E1427" s="9">
        <v>0</v>
      </c>
      <c r="F1427" s="9">
        <v>384.81</v>
      </c>
      <c r="G1427" s="9">
        <v>0</v>
      </c>
      <c r="H1427" s="9">
        <v>0</v>
      </c>
      <c r="I1427" s="9">
        <v>3</v>
      </c>
      <c r="J1427" s="9">
        <v>78</v>
      </c>
      <c r="K1427" s="158">
        <v>0.98472222222222205</v>
      </c>
      <c r="L1427" s="9"/>
      <c r="M1427" s="9"/>
      <c r="N1427" s="9"/>
      <c r="O1427" s="9"/>
      <c r="P1427" s="278">
        <f t="shared" si="48"/>
        <v>60</v>
      </c>
      <c r="Q1427" s="276" t="str">
        <f t="shared" si="47"/>
        <v/>
      </c>
      <c r="R1427" s="9"/>
      <c r="S1427" s="9"/>
      <c r="U1427" s="367"/>
      <c r="AS1427" s="9"/>
      <c r="AT1427" s="9"/>
      <c r="AU1427" s="426"/>
      <c r="AW1427" s="9"/>
      <c r="AX1427" s="470"/>
      <c r="BG1427" s="373"/>
      <c r="BH1427" s="373"/>
      <c r="BI1427" s="9"/>
      <c r="BJ1427" s="9"/>
      <c r="CJ1427"/>
      <c r="CK1427"/>
    </row>
    <row r="1428" spans="1:89">
      <c r="A1428" s="9">
        <v>1007</v>
      </c>
      <c r="B1428" s="9">
        <v>2.24064</v>
      </c>
      <c r="C1428" s="9">
        <v>315</v>
      </c>
      <c r="D1428" s="9">
        <v>3.2</v>
      </c>
      <c r="E1428" s="9">
        <v>0.4</v>
      </c>
      <c r="F1428" s="9">
        <v>384.81</v>
      </c>
      <c r="G1428" s="9">
        <v>0</v>
      </c>
      <c r="H1428" s="9">
        <v>0</v>
      </c>
      <c r="I1428" s="9">
        <v>3</v>
      </c>
      <c r="J1428" s="9">
        <v>78</v>
      </c>
      <c r="K1428" s="158">
        <v>0.98541666666666705</v>
      </c>
      <c r="L1428" s="9"/>
      <c r="M1428" s="9"/>
      <c r="N1428" s="9"/>
      <c r="O1428" s="9"/>
      <c r="P1428" s="278" t="str">
        <f t="shared" si="48"/>
        <v/>
      </c>
      <c r="Q1428" s="276" t="str">
        <f t="shared" si="47"/>
        <v/>
      </c>
      <c r="R1428" s="9"/>
      <c r="S1428" s="9"/>
      <c r="U1428" s="367"/>
      <c r="AS1428" s="9"/>
      <c r="AT1428" s="9"/>
      <c r="AU1428" s="426"/>
      <c r="AW1428" s="9"/>
      <c r="AX1428" s="470"/>
      <c r="BG1428" s="373"/>
      <c r="BH1428" s="373"/>
      <c r="BI1428" s="9"/>
      <c r="BJ1428" s="9"/>
      <c r="CJ1428"/>
      <c r="CK1428"/>
    </row>
    <row r="1429" spans="1:89">
      <c r="A1429" s="9">
        <v>1007</v>
      </c>
      <c r="B1429" s="9">
        <v>3</v>
      </c>
      <c r="C1429" s="9">
        <v>315</v>
      </c>
      <c r="D1429" s="9">
        <v>0</v>
      </c>
      <c r="E1429" s="9">
        <v>1.6</v>
      </c>
      <c r="F1429" s="9">
        <v>384.81</v>
      </c>
      <c r="G1429" s="9">
        <v>0</v>
      </c>
      <c r="H1429" s="9">
        <v>0</v>
      </c>
      <c r="I1429" s="9">
        <v>3</v>
      </c>
      <c r="J1429" s="9">
        <v>78</v>
      </c>
      <c r="K1429" s="158">
        <v>0.98611111111111105</v>
      </c>
      <c r="L1429" s="9"/>
      <c r="M1429" s="9"/>
      <c r="N1429" s="9"/>
      <c r="O1429" s="9"/>
      <c r="P1429" s="278">
        <f t="shared" si="48"/>
        <v>60</v>
      </c>
      <c r="Q1429" s="276" t="str">
        <f t="shared" si="47"/>
        <v/>
      </c>
      <c r="R1429" s="9"/>
      <c r="S1429" s="9"/>
      <c r="U1429" s="367"/>
      <c r="AS1429" s="9"/>
      <c r="AT1429" s="9"/>
      <c r="AU1429" s="426"/>
      <c r="AW1429" s="9"/>
      <c r="AX1429" s="470"/>
      <c r="BG1429" s="373"/>
      <c r="BH1429" s="373"/>
      <c r="BI1429" s="9"/>
      <c r="BJ1429" s="9"/>
      <c r="CJ1429"/>
      <c r="CK1429"/>
    </row>
    <row r="1430" spans="1:89">
      <c r="A1430" s="9">
        <v>1007</v>
      </c>
      <c r="B1430" s="9">
        <v>2.24064</v>
      </c>
      <c r="C1430" s="9">
        <v>315</v>
      </c>
      <c r="D1430" s="9">
        <v>3.2</v>
      </c>
      <c r="E1430" s="9">
        <v>0.8</v>
      </c>
      <c r="F1430" s="9">
        <v>384.81</v>
      </c>
      <c r="G1430" s="9">
        <v>0</v>
      </c>
      <c r="H1430" s="9">
        <v>0</v>
      </c>
      <c r="I1430" s="9">
        <v>3</v>
      </c>
      <c r="J1430" s="9">
        <v>78</v>
      </c>
      <c r="K1430" s="158">
        <v>0.98680555555555605</v>
      </c>
      <c r="L1430" s="9"/>
      <c r="M1430" s="9"/>
      <c r="N1430" s="9"/>
      <c r="O1430" s="9"/>
      <c r="P1430" s="278" t="str">
        <f t="shared" si="48"/>
        <v/>
      </c>
      <c r="Q1430" s="276" t="str">
        <f t="shared" si="47"/>
        <v/>
      </c>
      <c r="R1430" s="9"/>
      <c r="S1430" s="9"/>
      <c r="U1430" s="367"/>
      <c r="AS1430" s="9"/>
      <c r="AT1430" s="9"/>
      <c r="AU1430" s="426"/>
      <c r="AW1430" s="9"/>
      <c r="AX1430" s="470"/>
      <c r="BG1430" s="373"/>
      <c r="BH1430" s="373"/>
      <c r="BI1430" s="9"/>
      <c r="BJ1430" s="9"/>
      <c r="CJ1430"/>
      <c r="CK1430"/>
    </row>
    <row r="1431" spans="1:89">
      <c r="A1431" s="9">
        <v>1007</v>
      </c>
      <c r="B1431" s="9">
        <v>2.2280280000000001</v>
      </c>
      <c r="C1431" s="9">
        <v>315</v>
      </c>
      <c r="D1431" s="9">
        <v>2.8</v>
      </c>
      <c r="E1431" s="9">
        <v>3.2</v>
      </c>
      <c r="F1431" s="9">
        <v>384.81</v>
      </c>
      <c r="G1431" s="9">
        <v>0</v>
      </c>
      <c r="H1431" s="9">
        <v>0</v>
      </c>
      <c r="I1431" s="9">
        <v>2.9</v>
      </c>
      <c r="J1431" s="9">
        <v>79</v>
      </c>
      <c r="K1431" s="158">
        <v>0.98750000000000004</v>
      </c>
      <c r="L1431" s="9"/>
      <c r="M1431" s="9"/>
      <c r="N1431" s="9"/>
      <c r="O1431" s="9"/>
      <c r="P1431" s="278" t="str">
        <f t="shared" si="48"/>
        <v/>
      </c>
      <c r="Q1431" s="276" t="str">
        <f t="shared" si="47"/>
        <v/>
      </c>
      <c r="R1431" s="9"/>
      <c r="S1431" s="9"/>
      <c r="U1431" s="367"/>
      <c r="AS1431" s="9"/>
      <c r="AT1431" s="9"/>
      <c r="AU1431" s="426"/>
      <c r="AW1431" s="9"/>
      <c r="AX1431" s="470"/>
      <c r="BG1431" s="373"/>
      <c r="BH1431" s="373"/>
      <c r="BI1431" s="9"/>
      <c r="BJ1431" s="9"/>
      <c r="CJ1431"/>
      <c r="CK1431"/>
    </row>
    <row r="1432" spans="1:89">
      <c r="A1432" s="9">
        <v>1007</v>
      </c>
      <c r="B1432" s="9">
        <v>2.0360359999999997</v>
      </c>
      <c r="C1432" s="9">
        <v>315</v>
      </c>
      <c r="D1432" s="9">
        <v>3.6</v>
      </c>
      <c r="E1432" s="9">
        <v>4</v>
      </c>
      <c r="F1432" s="9">
        <v>384.81</v>
      </c>
      <c r="G1432" s="9">
        <v>0</v>
      </c>
      <c r="H1432" s="9">
        <v>0</v>
      </c>
      <c r="I1432" s="9">
        <v>2.9</v>
      </c>
      <c r="J1432" s="9">
        <v>79</v>
      </c>
      <c r="K1432" s="158">
        <v>0.98819444444444404</v>
      </c>
      <c r="L1432" s="9"/>
      <c r="M1432" s="9"/>
      <c r="N1432" s="9"/>
      <c r="O1432" s="9"/>
      <c r="P1432" s="278" t="str">
        <f t="shared" si="48"/>
        <v/>
      </c>
      <c r="Q1432" s="276" t="str">
        <f t="shared" si="47"/>
        <v/>
      </c>
      <c r="R1432" s="9"/>
      <c r="S1432" s="9"/>
      <c r="U1432" s="367"/>
      <c r="AS1432" s="9"/>
      <c r="AT1432" s="9"/>
      <c r="AU1432" s="426"/>
      <c r="AW1432" s="9"/>
      <c r="AX1432" s="470"/>
      <c r="BG1432" s="373"/>
      <c r="BH1432" s="373"/>
      <c r="BI1432" s="9"/>
      <c r="BJ1432" s="9"/>
      <c r="CJ1432"/>
      <c r="CK1432"/>
    </row>
    <row r="1433" spans="1:89">
      <c r="A1433" s="9">
        <v>1007</v>
      </c>
      <c r="B1433" s="9">
        <v>2.4200200000000001</v>
      </c>
      <c r="C1433" s="9">
        <v>315</v>
      </c>
      <c r="D1433" s="9">
        <v>2</v>
      </c>
      <c r="E1433" s="9">
        <v>2.4</v>
      </c>
      <c r="F1433" s="9">
        <v>384.81</v>
      </c>
      <c r="G1433" s="9">
        <v>0</v>
      </c>
      <c r="H1433" s="9">
        <v>0</v>
      </c>
      <c r="I1433" s="9">
        <v>2.9</v>
      </c>
      <c r="J1433" s="9">
        <v>79</v>
      </c>
      <c r="K1433" s="158">
        <v>0.98888888888888904</v>
      </c>
      <c r="L1433" s="9"/>
      <c r="M1433" s="9"/>
      <c r="N1433" s="9"/>
      <c r="O1433" s="9"/>
      <c r="P1433" s="278" t="str">
        <f t="shared" si="48"/>
        <v/>
      </c>
      <c r="Q1433" s="276" t="str">
        <f t="shared" si="47"/>
        <v/>
      </c>
      <c r="R1433" s="9"/>
      <c r="S1433" s="9"/>
      <c r="U1433" s="367"/>
      <c r="AS1433" s="9"/>
      <c r="AT1433" s="9"/>
      <c r="AU1433" s="426"/>
      <c r="AW1433" s="9"/>
      <c r="AX1433" s="470"/>
      <c r="BG1433" s="373"/>
      <c r="BH1433" s="373"/>
      <c r="BI1433" s="9"/>
      <c r="BJ1433" s="9"/>
      <c r="CJ1433"/>
      <c r="CK1433"/>
    </row>
    <row r="1434" spans="1:89">
      <c r="A1434" s="9">
        <v>1007</v>
      </c>
      <c r="B1434" s="9">
        <v>1.8440439999999996</v>
      </c>
      <c r="C1434" s="9">
        <v>315</v>
      </c>
      <c r="D1434" s="9">
        <v>4.4000000000000004</v>
      </c>
      <c r="E1434" s="9">
        <v>4</v>
      </c>
      <c r="F1434" s="9">
        <v>384.81</v>
      </c>
      <c r="G1434" s="9">
        <v>0</v>
      </c>
      <c r="H1434" s="9">
        <v>0</v>
      </c>
      <c r="I1434" s="9">
        <v>2.9</v>
      </c>
      <c r="J1434" s="9">
        <v>79</v>
      </c>
      <c r="K1434" s="158">
        <v>0.98958333333333304</v>
      </c>
      <c r="L1434" s="9"/>
      <c r="M1434" s="9"/>
      <c r="N1434" s="9"/>
      <c r="O1434" s="9"/>
      <c r="P1434" s="278" t="str">
        <f t="shared" si="48"/>
        <v/>
      </c>
      <c r="Q1434" s="276" t="str">
        <f t="shared" si="47"/>
        <v/>
      </c>
      <c r="R1434" s="9"/>
      <c r="S1434" s="9"/>
      <c r="U1434" s="367"/>
      <c r="AS1434" s="9"/>
      <c r="AT1434" s="9"/>
      <c r="AU1434" s="426"/>
      <c r="AW1434" s="9"/>
      <c r="AX1434" s="470"/>
      <c r="BG1434" s="373"/>
      <c r="BH1434" s="373"/>
      <c r="BI1434" s="9"/>
      <c r="BJ1434" s="9"/>
      <c r="CJ1434"/>
      <c r="CK1434"/>
    </row>
    <row r="1435" spans="1:89">
      <c r="A1435" s="9">
        <v>1007</v>
      </c>
      <c r="B1435" s="9">
        <v>2.1320319999999997</v>
      </c>
      <c r="C1435" s="9">
        <v>315</v>
      </c>
      <c r="D1435" s="9">
        <v>3.2</v>
      </c>
      <c r="E1435" s="9">
        <v>2</v>
      </c>
      <c r="F1435" s="9">
        <v>384.81</v>
      </c>
      <c r="G1435" s="9">
        <v>0</v>
      </c>
      <c r="H1435" s="9">
        <v>0</v>
      </c>
      <c r="I1435" s="9">
        <v>2.9</v>
      </c>
      <c r="J1435" s="9">
        <v>79</v>
      </c>
      <c r="K1435" s="158">
        <v>0.99027777777777803</v>
      </c>
      <c r="L1435" s="9"/>
      <c r="M1435" s="9"/>
      <c r="N1435" s="9"/>
      <c r="O1435" s="9"/>
      <c r="P1435" s="278" t="str">
        <f t="shared" si="48"/>
        <v/>
      </c>
      <c r="Q1435" s="276" t="str">
        <f t="shared" si="47"/>
        <v/>
      </c>
      <c r="R1435" s="9"/>
      <c r="S1435" s="9"/>
      <c r="U1435" s="367"/>
      <c r="AS1435" s="9"/>
      <c r="AT1435" s="9"/>
      <c r="AU1435" s="426"/>
      <c r="AW1435" s="9"/>
      <c r="AX1435" s="470"/>
      <c r="BG1435" s="373"/>
      <c r="BH1435" s="373"/>
      <c r="BI1435" s="9"/>
      <c r="BJ1435" s="9"/>
      <c r="CJ1435"/>
      <c r="CK1435"/>
    </row>
    <row r="1436" spans="1:89">
      <c r="A1436" s="9">
        <v>1007</v>
      </c>
      <c r="B1436" s="9">
        <v>2.9</v>
      </c>
      <c r="C1436" s="9">
        <v>315</v>
      </c>
      <c r="D1436" s="9">
        <v>0</v>
      </c>
      <c r="E1436" s="9">
        <v>2.4</v>
      </c>
      <c r="F1436" s="9">
        <v>384.81</v>
      </c>
      <c r="G1436" s="9">
        <v>0</v>
      </c>
      <c r="H1436" s="9">
        <v>0</v>
      </c>
      <c r="I1436" s="9">
        <v>2.9</v>
      </c>
      <c r="J1436" s="9">
        <v>79</v>
      </c>
      <c r="K1436" s="158">
        <v>0.99097222222222203</v>
      </c>
      <c r="L1436" s="9"/>
      <c r="M1436" s="9"/>
      <c r="N1436" s="9"/>
      <c r="O1436" s="9"/>
      <c r="P1436" s="278">
        <f t="shared" si="48"/>
        <v>60</v>
      </c>
      <c r="Q1436" s="276" t="str">
        <f t="shared" si="47"/>
        <v/>
      </c>
      <c r="R1436" s="9"/>
      <c r="S1436" s="9"/>
      <c r="U1436" s="367"/>
      <c r="AS1436" s="9"/>
      <c r="AT1436" s="9"/>
      <c r="AU1436" s="426"/>
      <c r="AW1436" s="9"/>
      <c r="AX1436" s="470"/>
      <c r="BG1436" s="373"/>
      <c r="BH1436" s="373"/>
      <c r="BI1436" s="9"/>
      <c r="BJ1436" s="9"/>
      <c r="CJ1436"/>
      <c r="CK1436"/>
    </row>
    <row r="1437" spans="1:89">
      <c r="A1437" s="9">
        <v>1007</v>
      </c>
      <c r="B1437" s="9">
        <v>2.9</v>
      </c>
      <c r="C1437" s="9">
        <v>315</v>
      </c>
      <c r="D1437" s="9">
        <v>0</v>
      </c>
      <c r="E1437" s="9">
        <v>0.4</v>
      </c>
      <c r="F1437" s="9">
        <v>384.81</v>
      </c>
      <c r="G1437" s="9">
        <v>0</v>
      </c>
      <c r="H1437" s="9">
        <v>0</v>
      </c>
      <c r="I1437" s="9">
        <v>2.9</v>
      </c>
      <c r="J1437" s="9">
        <v>79</v>
      </c>
      <c r="K1437" s="158">
        <v>0.99166666666666703</v>
      </c>
      <c r="L1437" s="9"/>
      <c r="M1437" s="9"/>
      <c r="N1437" s="9"/>
      <c r="O1437" s="9"/>
      <c r="P1437" s="278">
        <f t="shared" si="48"/>
        <v>60</v>
      </c>
      <c r="Q1437" s="276" t="str">
        <f t="shared" si="47"/>
        <v/>
      </c>
      <c r="R1437" s="9"/>
      <c r="S1437" s="9"/>
      <c r="U1437" s="367"/>
      <c r="AS1437" s="9"/>
      <c r="AT1437" s="9"/>
      <c r="AU1437" s="426"/>
      <c r="AW1437" s="9"/>
      <c r="AX1437" s="470"/>
      <c r="BG1437" s="373"/>
      <c r="BH1437" s="373"/>
      <c r="BI1437" s="9"/>
      <c r="BJ1437" s="9"/>
      <c r="CJ1437"/>
      <c r="CK1437"/>
    </row>
    <row r="1438" spans="1:89">
      <c r="A1438" s="9">
        <v>1007</v>
      </c>
      <c r="B1438" s="9">
        <v>2.9</v>
      </c>
      <c r="C1438" s="9">
        <v>315</v>
      </c>
      <c r="D1438" s="9">
        <v>0</v>
      </c>
      <c r="E1438" s="9">
        <v>0</v>
      </c>
      <c r="F1438" s="9">
        <v>384.81</v>
      </c>
      <c r="G1438" s="9">
        <v>0</v>
      </c>
      <c r="H1438" s="9">
        <v>0</v>
      </c>
      <c r="I1438" s="9">
        <v>2.9</v>
      </c>
      <c r="J1438" s="9">
        <v>79</v>
      </c>
      <c r="K1438" s="158">
        <v>0.99236111111111103</v>
      </c>
      <c r="L1438" s="9"/>
      <c r="M1438" s="9"/>
      <c r="N1438" s="9"/>
      <c r="O1438" s="9"/>
      <c r="P1438" s="278">
        <f t="shared" si="48"/>
        <v>60</v>
      </c>
      <c r="Q1438" s="276" t="str">
        <f t="shared" si="47"/>
        <v/>
      </c>
      <c r="R1438" s="9"/>
      <c r="S1438" s="9"/>
      <c r="U1438" s="367"/>
      <c r="AS1438" s="9"/>
      <c r="AT1438" s="9"/>
      <c r="AU1438" s="426"/>
      <c r="AW1438" s="9"/>
      <c r="AX1438" s="470"/>
      <c r="BG1438" s="373"/>
      <c r="BH1438" s="373"/>
      <c r="BI1438" s="9"/>
      <c r="BJ1438" s="9"/>
      <c r="CJ1438"/>
      <c r="CK1438"/>
    </row>
    <row r="1439" spans="1:89">
      <c r="A1439" s="9">
        <v>1007</v>
      </c>
      <c r="B1439" s="9">
        <v>2.9</v>
      </c>
      <c r="C1439" s="9">
        <v>315</v>
      </c>
      <c r="D1439" s="9">
        <v>0</v>
      </c>
      <c r="E1439" s="9">
        <v>1.2</v>
      </c>
      <c r="F1439" s="9">
        <v>384.81</v>
      </c>
      <c r="G1439" s="9">
        <v>0</v>
      </c>
      <c r="H1439" s="9">
        <v>0</v>
      </c>
      <c r="I1439" s="9">
        <v>2.9</v>
      </c>
      <c r="J1439" s="9">
        <v>79</v>
      </c>
      <c r="K1439" s="158">
        <v>0.99305555555555602</v>
      </c>
      <c r="L1439" s="9"/>
      <c r="M1439" s="9"/>
      <c r="N1439" s="9"/>
      <c r="O1439" s="9"/>
      <c r="P1439" s="278">
        <f t="shared" si="48"/>
        <v>60</v>
      </c>
      <c r="Q1439" s="276" t="str">
        <f t="shared" si="47"/>
        <v/>
      </c>
      <c r="R1439" s="9"/>
      <c r="S1439" s="9"/>
      <c r="U1439" s="367"/>
      <c r="AS1439" s="9"/>
      <c r="AT1439" s="9"/>
      <c r="AU1439" s="426"/>
      <c r="AW1439" s="9"/>
      <c r="AX1439" s="470"/>
      <c r="BG1439" s="373"/>
      <c r="BH1439" s="373"/>
      <c r="BI1439" s="9"/>
      <c r="BJ1439" s="9"/>
      <c r="CJ1439"/>
      <c r="CK1439"/>
    </row>
    <row r="1440" spans="1:89">
      <c r="A1440" s="9">
        <v>1007</v>
      </c>
      <c r="B1440" s="9">
        <v>2.0234239999999999</v>
      </c>
      <c r="C1440" s="9">
        <v>315</v>
      </c>
      <c r="D1440" s="9">
        <v>3.2</v>
      </c>
      <c r="E1440" s="9">
        <v>2.8</v>
      </c>
      <c r="F1440" s="9">
        <v>384.81</v>
      </c>
      <c r="G1440" s="9">
        <v>0</v>
      </c>
      <c r="H1440" s="9">
        <v>0</v>
      </c>
      <c r="I1440" s="9">
        <v>2.8</v>
      </c>
      <c r="J1440" s="9">
        <v>79</v>
      </c>
      <c r="K1440" s="158">
        <v>0.99375000000000002</v>
      </c>
      <c r="L1440" s="9"/>
      <c r="M1440" s="9"/>
      <c r="N1440" s="9"/>
      <c r="O1440" s="9"/>
      <c r="P1440" s="278" t="str">
        <f t="shared" si="48"/>
        <v/>
      </c>
      <c r="Q1440" s="276" t="str">
        <f t="shared" si="47"/>
        <v/>
      </c>
      <c r="R1440" s="9"/>
      <c r="S1440" s="9"/>
      <c r="U1440" s="367"/>
      <c r="AS1440" s="9"/>
      <c r="AT1440" s="9"/>
      <c r="AU1440" s="426"/>
      <c r="AW1440" s="9"/>
      <c r="AX1440" s="470"/>
      <c r="BG1440" s="373"/>
      <c r="BH1440" s="373"/>
      <c r="BI1440" s="9"/>
      <c r="BJ1440" s="9"/>
      <c r="CJ1440"/>
      <c r="CK1440"/>
    </row>
    <row r="1441" spans="1:89">
      <c r="A1441" s="9">
        <v>1007</v>
      </c>
      <c r="B1441" s="9">
        <v>2.8</v>
      </c>
      <c r="C1441" s="9">
        <v>315</v>
      </c>
      <c r="D1441" s="9">
        <v>0</v>
      </c>
      <c r="E1441" s="9">
        <v>0.4</v>
      </c>
      <c r="F1441" s="9">
        <v>384.81</v>
      </c>
      <c r="G1441" s="9">
        <v>0</v>
      </c>
      <c r="H1441" s="9">
        <v>0</v>
      </c>
      <c r="I1441" s="9">
        <v>2.8</v>
      </c>
      <c r="J1441" s="9">
        <v>79</v>
      </c>
      <c r="K1441" s="158">
        <v>0.99444444444444402</v>
      </c>
      <c r="L1441" s="9"/>
      <c r="M1441" s="9"/>
      <c r="N1441" s="9"/>
      <c r="O1441" s="9"/>
      <c r="P1441" s="278">
        <f t="shared" si="48"/>
        <v>60</v>
      </c>
      <c r="Q1441" s="276" t="str">
        <f t="shared" si="47"/>
        <v/>
      </c>
      <c r="R1441" s="9"/>
      <c r="S1441" s="9"/>
      <c r="U1441" s="367"/>
      <c r="AS1441" s="9"/>
      <c r="AT1441" s="9"/>
      <c r="AU1441" s="426"/>
      <c r="AW1441" s="9"/>
      <c r="AX1441" s="470"/>
      <c r="BG1441" s="373"/>
      <c r="BH1441" s="373"/>
      <c r="BI1441" s="9"/>
      <c r="BJ1441" s="9"/>
      <c r="CJ1441"/>
      <c r="CK1441"/>
    </row>
    <row r="1442" spans="1:89">
      <c r="A1442" s="9">
        <v>1007</v>
      </c>
      <c r="B1442" s="9">
        <v>2.217568</v>
      </c>
      <c r="C1442" s="9">
        <v>315</v>
      </c>
      <c r="D1442" s="9">
        <v>2.4</v>
      </c>
      <c r="E1442" s="9">
        <v>2</v>
      </c>
      <c r="F1442" s="9">
        <v>384.81</v>
      </c>
      <c r="G1442" s="9">
        <v>0</v>
      </c>
      <c r="H1442" s="9">
        <v>0</v>
      </c>
      <c r="I1442" s="9">
        <v>2.8</v>
      </c>
      <c r="J1442" s="9">
        <v>79</v>
      </c>
      <c r="K1442" s="158">
        <v>0.99513888888888902</v>
      </c>
      <c r="L1442" s="9"/>
      <c r="M1442" s="9"/>
      <c r="N1442" s="9"/>
      <c r="O1442" s="9"/>
      <c r="P1442" s="278" t="str">
        <f t="shared" si="48"/>
        <v/>
      </c>
      <c r="Q1442" s="276" t="str">
        <f t="shared" si="47"/>
        <v/>
      </c>
      <c r="R1442" s="9"/>
      <c r="S1442" s="9"/>
      <c r="U1442" s="367"/>
      <c r="AS1442" s="9"/>
      <c r="AT1442" s="9"/>
      <c r="AU1442" s="426"/>
      <c r="AW1442" s="9"/>
      <c r="AX1442" s="470"/>
      <c r="BG1442" s="373"/>
      <c r="BH1442" s="373"/>
      <c r="BI1442" s="9"/>
      <c r="BJ1442" s="9"/>
      <c r="CJ1442"/>
      <c r="CK1442"/>
    </row>
    <row r="1443" spans="1:89">
      <c r="A1443" s="9">
        <v>1007</v>
      </c>
      <c r="B1443" s="9">
        <v>2.0234239999999999</v>
      </c>
      <c r="C1443" s="9">
        <v>315</v>
      </c>
      <c r="D1443" s="9">
        <v>3.2</v>
      </c>
      <c r="E1443" s="9">
        <v>0.8</v>
      </c>
      <c r="F1443" s="9">
        <v>384.81</v>
      </c>
      <c r="G1443" s="9">
        <v>0</v>
      </c>
      <c r="H1443" s="9">
        <v>0</v>
      </c>
      <c r="I1443" s="9">
        <v>2.8</v>
      </c>
      <c r="J1443" s="9">
        <v>79</v>
      </c>
      <c r="K1443" s="158">
        <v>0.99583333333333302</v>
      </c>
      <c r="L1443" s="9"/>
      <c r="M1443" s="9"/>
      <c r="N1443" s="9"/>
      <c r="O1443" s="9"/>
      <c r="P1443" s="278" t="str">
        <f t="shared" si="48"/>
        <v/>
      </c>
      <c r="Q1443" s="276" t="str">
        <f t="shared" si="47"/>
        <v/>
      </c>
      <c r="R1443" s="9"/>
      <c r="S1443" s="9"/>
      <c r="U1443" s="367"/>
      <c r="AS1443" s="9"/>
      <c r="AT1443" s="9"/>
      <c r="AU1443" s="426"/>
      <c r="AW1443" s="9"/>
      <c r="AX1443" s="470"/>
      <c r="BG1443" s="373"/>
      <c r="BH1443" s="373"/>
      <c r="BI1443" s="9"/>
      <c r="BJ1443" s="9"/>
      <c r="CJ1443"/>
      <c r="CK1443"/>
    </row>
    <row r="1444" spans="1:89">
      <c r="A1444" s="9">
        <v>1007</v>
      </c>
      <c r="B1444" s="9">
        <v>2.7</v>
      </c>
      <c r="C1444" s="9">
        <v>315</v>
      </c>
      <c r="D1444" s="9">
        <v>0</v>
      </c>
      <c r="E1444" s="9">
        <v>0.4</v>
      </c>
      <c r="F1444" s="9">
        <v>384.81</v>
      </c>
      <c r="G1444" s="9">
        <v>0</v>
      </c>
      <c r="H1444" s="9">
        <v>0</v>
      </c>
      <c r="I1444" s="9">
        <v>2.7</v>
      </c>
      <c r="J1444" s="9">
        <v>79</v>
      </c>
      <c r="K1444" s="158">
        <v>0.99652777777777801</v>
      </c>
      <c r="L1444" s="9"/>
      <c r="M1444" s="9"/>
      <c r="N1444" s="9"/>
      <c r="O1444" s="9"/>
      <c r="P1444" s="278">
        <f t="shared" si="48"/>
        <v>60</v>
      </c>
      <c r="Q1444" s="276" t="str">
        <f t="shared" si="47"/>
        <v/>
      </c>
      <c r="R1444" s="9"/>
      <c r="S1444" s="9"/>
      <c r="U1444" s="367"/>
      <c r="AS1444" s="9"/>
      <c r="AT1444" s="9"/>
      <c r="AU1444" s="426"/>
      <c r="AW1444" s="9"/>
      <c r="AX1444" s="470"/>
      <c r="BG1444" s="373"/>
      <c r="BH1444" s="373"/>
      <c r="BI1444" s="9"/>
      <c r="BJ1444" s="9"/>
      <c r="CJ1444"/>
      <c r="CK1444"/>
    </row>
    <row r="1445" spans="1:89">
      <c r="A1445" s="9">
        <v>1007</v>
      </c>
      <c r="B1445" s="9">
        <v>2.6</v>
      </c>
      <c r="C1445" s="9">
        <v>315</v>
      </c>
      <c r="D1445" s="9">
        <v>0</v>
      </c>
      <c r="E1445" s="9">
        <v>0</v>
      </c>
      <c r="F1445" s="9">
        <v>384.81</v>
      </c>
      <c r="G1445" s="9">
        <v>0</v>
      </c>
      <c r="H1445" s="9">
        <v>0</v>
      </c>
      <c r="I1445" s="9">
        <v>2.6</v>
      </c>
      <c r="J1445" s="9">
        <v>79</v>
      </c>
      <c r="K1445" s="158">
        <v>0.99722222222222201</v>
      </c>
      <c r="L1445" s="9"/>
      <c r="M1445" s="9"/>
      <c r="N1445" s="9"/>
      <c r="O1445" s="9"/>
      <c r="P1445" s="278">
        <f t="shared" si="48"/>
        <v>60</v>
      </c>
      <c r="Q1445" s="276" t="str">
        <f t="shared" si="47"/>
        <v/>
      </c>
      <c r="R1445" s="9"/>
      <c r="S1445" s="9"/>
      <c r="U1445" s="367"/>
      <c r="AS1445" s="9"/>
      <c r="AT1445" s="9"/>
      <c r="AU1445" s="426"/>
      <c r="AW1445" s="9"/>
      <c r="AX1445" s="470"/>
      <c r="BG1445" s="373"/>
      <c r="BH1445" s="373"/>
      <c r="BI1445" s="9"/>
      <c r="BJ1445" s="9"/>
      <c r="CJ1445"/>
      <c r="CK1445"/>
    </row>
    <row r="1446" spans="1:89">
      <c r="A1446" s="9">
        <v>1007</v>
      </c>
      <c r="B1446" s="9">
        <v>2.6</v>
      </c>
      <c r="C1446" s="9">
        <v>315</v>
      </c>
      <c r="D1446" s="9">
        <v>0</v>
      </c>
      <c r="E1446" s="9">
        <v>0</v>
      </c>
      <c r="F1446" s="9">
        <v>384.81</v>
      </c>
      <c r="G1446" s="9">
        <v>0</v>
      </c>
      <c r="H1446" s="9">
        <v>0</v>
      </c>
      <c r="I1446" s="9">
        <v>2.6</v>
      </c>
      <c r="J1446" s="9">
        <v>79</v>
      </c>
      <c r="K1446" s="158">
        <v>0.99791666666666701</v>
      </c>
      <c r="L1446" s="9"/>
      <c r="M1446" s="9"/>
      <c r="N1446" s="9"/>
      <c r="O1446" s="9"/>
      <c r="P1446" s="278">
        <f t="shared" si="48"/>
        <v>60</v>
      </c>
      <c r="Q1446" s="276" t="str">
        <f t="shared" si="47"/>
        <v/>
      </c>
      <c r="R1446" s="9"/>
      <c r="S1446" s="9"/>
      <c r="U1446" s="367"/>
      <c r="AS1446" s="9"/>
      <c r="AT1446" s="9"/>
      <c r="AU1446" s="426"/>
      <c r="AW1446" s="9"/>
      <c r="AX1446" s="470"/>
      <c r="BG1446" s="373"/>
      <c r="BH1446" s="373"/>
      <c r="BI1446" s="9"/>
      <c r="BJ1446" s="9"/>
      <c r="CJ1446"/>
      <c r="CK1446"/>
    </row>
    <row r="1447" spans="1:89">
      <c r="A1447" s="9">
        <v>1007</v>
      </c>
      <c r="B1447" s="9">
        <v>2.6</v>
      </c>
      <c r="C1447" s="9">
        <v>315</v>
      </c>
      <c r="D1447" s="9">
        <v>0</v>
      </c>
      <c r="E1447" s="9">
        <v>0</v>
      </c>
      <c r="F1447" s="9">
        <v>384.81</v>
      </c>
      <c r="G1447" s="9">
        <v>0</v>
      </c>
      <c r="H1447" s="9">
        <v>0</v>
      </c>
      <c r="I1447" s="9">
        <v>2.6</v>
      </c>
      <c r="J1447" s="9">
        <v>79</v>
      </c>
      <c r="K1447" s="158">
        <v>0.99861111111111101</v>
      </c>
      <c r="L1447" s="9"/>
      <c r="M1447" s="9"/>
      <c r="N1447" s="9"/>
      <c r="O1447" s="9"/>
      <c r="P1447" s="278">
        <f t="shared" si="48"/>
        <v>60</v>
      </c>
      <c r="Q1447" s="276" t="str">
        <f t="shared" si="47"/>
        <v/>
      </c>
      <c r="U1447" s="367"/>
      <c r="AS1447" s="9"/>
      <c r="AT1447" s="9"/>
      <c r="AU1447" s="426"/>
      <c r="AW1447" s="9"/>
      <c r="AX1447" s="470"/>
      <c r="BG1447" s="373"/>
      <c r="BH1447" s="373"/>
      <c r="BI1447" s="9"/>
      <c r="BJ1447" s="9"/>
      <c r="CJ1447"/>
      <c r="CK1447"/>
    </row>
    <row r="1448" spans="1:89">
      <c r="A1448" s="9">
        <v>1007</v>
      </c>
      <c r="B1448" s="9">
        <v>2.6</v>
      </c>
      <c r="C1448" s="9">
        <v>315</v>
      </c>
      <c r="D1448" s="9">
        <v>0</v>
      </c>
      <c r="E1448" s="9">
        <v>0</v>
      </c>
      <c r="F1448" s="9">
        <v>384.81</v>
      </c>
      <c r="G1448" s="9">
        <v>0</v>
      </c>
      <c r="H1448" s="9">
        <v>0</v>
      </c>
      <c r="I1448" s="9">
        <v>2.6</v>
      </c>
      <c r="J1448" s="9">
        <v>79</v>
      </c>
      <c r="K1448" s="158">
        <v>0.999305555555556</v>
      </c>
      <c r="L1448" s="9"/>
      <c r="M1448" s="9"/>
      <c r="N1448" s="9"/>
      <c r="O1448" s="9"/>
      <c r="P1448" s="278">
        <f t="shared" si="48"/>
        <v>60</v>
      </c>
      <c r="Q1448" s="276" t="str">
        <f t="shared" si="47"/>
        <v/>
      </c>
      <c r="U1448" s="367"/>
      <c r="AS1448" s="9"/>
      <c r="AT1448" s="9"/>
      <c r="AU1448" s="426"/>
      <c r="AW1448" s="9"/>
      <c r="AX1448" s="470"/>
      <c r="BG1448" s="373"/>
      <c r="BH1448" s="373"/>
      <c r="BI1448" s="9"/>
      <c r="BJ1448" s="9"/>
      <c r="CJ1448"/>
      <c r="CK1448"/>
    </row>
    <row r="1449" spans="1:89">
      <c r="A1449" s="9"/>
      <c r="B1449" s="9"/>
      <c r="C1449" s="9"/>
      <c r="D1449" s="9"/>
      <c r="E1449" s="9"/>
      <c r="F1449" s="9"/>
      <c r="G1449" s="9"/>
      <c r="H1449" s="9"/>
      <c r="I1449" s="9"/>
      <c r="J1449" s="9"/>
      <c r="K1449" s="158"/>
      <c r="L1449" s="9"/>
      <c r="M1449" s="9"/>
      <c r="N1449" s="9"/>
      <c r="O1449"/>
      <c r="P1449" s="18"/>
      <c r="AW1449" s="426"/>
    </row>
    <row r="1450" spans="1:89">
      <c r="B1450" s="140">
        <f>MIN(B9:B1448)</f>
        <v>0.63656264806790297</v>
      </c>
      <c r="G1450" s="140">
        <f>SUM(G9:G1448)</f>
        <v>0</v>
      </c>
      <c r="P1450" s="279">
        <f>SUM(P9:P1448)</f>
        <v>42600</v>
      </c>
      <c r="Q1450">
        <f>SUM(Q9:Q1448)</f>
        <v>0</v>
      </c>
      <c r="AW1450" s="426"/>
    </row>
    <row r="1451" spans="1:89">
      <c r="AW1451" s="426"/>
    </row>
  </sheetData>
  <mergeCells count="1">
    <mergeCell ref="M8:N8"/>
  </mergeCells>
  <conditionalFormatting sqref="Q9:Q1448">
    <cfRule type="expression" dxfId="27" priority="4">
      <formula>AND(ISNUMBER(Q9),Q9&gt;0)</formula>
    </cfRule>
  </conditionalFormatting>
  <conditionalFormatting sqref="P9:P1448">
    <cfRule type="expression" dxfId="26" priority="3">
      <formula>AND(ISNUMBER(P9),P9&gt;0)</formula>
    </cfRule>
  </conditionalFormatting>
  <conditionalFormatting sqref="Q9:Q1448">
    <cfRule type="expression" dxfId="25" priority="2">
      <formula>AND(ISNUMBER(Q9),Q9&gt;0)</formula>
    </cfRule>
  </conditionalFormatting>
  <conditionalFormatting sqref="P9:P1448">
    <cfRule type="expression" dxfId="24" priority="1">
      <formula>AND(ISNUMBER(P9),P9&gt;0)</formula>
    </cfRule>
  </conditionalFormatting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4397" r:id="rId4" name="CommandButton2">
          <controlPr defaultSize="0" autoLine="0" r:id="rId5">
            <anchor moveWithCells="1">
              <from>
                <xdr:col>20</xdr:col>
                <xdr:colOff>390525</xdr:colOff>
                <xdr:row>6</xdr:row>
                <xdr:rowOff>57150</xdr:rowOff>
              </from>
              <to>
                <xdr:col>24</xdr:col>
                <xdr:colOff>0</xdr:colOff>
                <xdr:row>7</xdr:row>
                <xdr:rowOff>161925</xdr:rowOff>
              </to>
            </anchor>
          </controlPr>
        </control>
      </mc:Choice>
      <mc:Fallback>
        <control shapeId="144397" r:id="rId4" name="CommandButton2"/>
      </mc:Fallback>
    </mc:AlternateContent>
    <mc:AlternateContent xmlns:mc="http://schemas.openxmlformats.org/markup-compatibility/2006">
      <mc:Choice Requires="x14">
        <control shapeId="144391" r:id="rId6" name="CommandButton1">
          <controlPr defaultSize="0" autoLine="0" r:id="rId7">
            <anchor moveWithCells="1">
              <from>
                <xdr:col>17</xdr:col>
                <xdr:colOff>209550</xdr:colOff>
                <xdr:row>6</xdr:row>
                <xdr:rowOff>47625</xdr:rowOff>
              </from>
              <to>
                <xdr:col>20</xdr:col>
                <xdr:colOff>333375</xdr:colOff>
                <xdr:row>7</xdr:row>
                <xdr:rowOff>152400</xdr:rowOff>
              </to>
            </anchor>
          </controlPr>
        </control>
      </mc:Choice>
      <mc:Fallback>
        <control shapeId="144391" r:id="rId6" name="CommandButton1"/>
      </mc:Fallback>
    </mc:AlternateContent>
    <mc:AlternateContent xmlns:mc="http://schemas.openxmlformats.org/markup-compatibility/2006">
      <mc:Choice Requires="x14">
        <control shapeId="144385" r:id="rId8" name="Bouton 2">
          <controlPr defaultSize="0" print="0" autoFill="0" autoPict="0" macro="[0]!Transfert_des_Relevés">
            <anchor moveWithCells="1" sizeWithCells="1">
              <from>
                <xdr:col>24</xdr:col>
                <xdr:colOff>57150</xdr:colOff>
                <xdr:row>6</xdr:row>
                <xdr:rowOff>85725</xdr:rowOff>
              </from>
              <to>
                <xdr:col>25</xdr:col>
                <xdr:colOff>152400</xdr:colOff>
                <xdr:row>7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386" r:id="rId9" name="Button 2">
          <controlPr defaultSize="0" print="0" autoFill="0" autoPict="0" macro="[0]!Supprime">
            <anchor moveWithCells="1" sizeWithCells="1">
              <from>
                <xdr:col>25</xdr:col>
                <xdr:colOff>219075</xdr:colOff>
                <xdr:row>6</xdr:row>
                <xdr:rowOff>85725</xdr:rowOff>
              </from>
              <to>
                <xdr:col>26</xdr:col>
                <xdr:colOff>323850</xdr:colOff>
                <xdr:row>7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theme="4" tint="0.59999389629810485"/>
  </sheetPr>
  <dimension ref="A1:DK94"/>
  <sheetViews>
    <sheetView showGridLines="0" tabSelected="1" topLeftCell="BC1" zoomScaleNormal="100" workbookViewId="0">
      <pane ySplit="10" topLeftCell="A23" activePane="bottomLeft" state="frozen"/>
      <selection pane="bottomLeft" activeCell="BL2" sqref="BL2:CA72"/>
    </sheetView>
  </sheetViews>
  <sheetFormatPr baseColWidth="10" defaultColWidth="11" defaultRowHeight="15"/>
  <cols>
    <col min="1" max="1" width="3.5703125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customWidth="1"/>
    <col min="7" max="7" width="0.85546875" customWidth="1"/>
    <col min="8" max="8" width="13" customWidth="1"/>
    <col min="9" max="9" width="0.85546875" customWidth="1"/>
    <col min="10" max="10" width="10.5703125" customWidth="1"/>
    <col min="11" max="11" width="0.85546875" customWidth="1"/>
    <col min="12" max="12" width="13" customWidth="1"/>
    <col min="13" max="13" width="1.5703125" customWidth="1"/>
    <col min="14" max="14" width="3.5703125" customWidth="1"/>
    <col min="15" max="15" width="1.5703125" customWidth="1"/>
    <col min="16" max="16" width="12.5703125" customWidth="1"/>
    <col min="17" max="17" width="5.5703125" customWidth="1"/>
    <col min="18" max="18" width="1.5703125" customWidth="1"/>
    <col min="19" max="19" width="9.5703125" customWidth="1"/>
    <col min="20" max="20" width="0.85546875" customWidth="1"/>
    <col min="21" max="21" width="13" customWidth="1"/>
    <col min="22" max="22" width="0.85546875" customWidth="1"/>
    <col min="23" max="23" width="8.5703125" customWidth="1"/>
    <col min="24" max="24" width="0.85546875" customWidth="1"/>
    <col min="25" max="25" width="13" customWidth="1"/>
    <col min="26" max="26" width="0.85546875" customWidth="1"/>
    <col min="27" max="27" width="8.5703125" customWidth="1"/>
    <col min="28" max="28" width="0.85546875" customWidth="1"/>
    <col min="29" max="29" width="13" customWidth="1"/>
    <col min="30" max="30" width="1.5703125" customWidth="1"/>
    <col min="31" max="31" width="3.5703125" customWidth="1"/>
    <col min="32" max="32" width="1.5703125" customWidth="1"/>
    <col min="33" max="33" width="12.5703125" customWidth="1"/>
    <col min="34" max="34" width="5.5703125" customWidth="1"/>
    <col min="35" max="35" width="1.42578125" customWidth="1"/>
    <col min="36" max="36" width="11.42578125" customWidth="1"/>
    <col min="37" max="37" width="0.85546875" customWidth="1"/>
    <col min="38" max="38" width="13" customWidth="1"/>
    <col min="39" max="39" width="0.85546875" customWidth="1"/>
    <col min="40" max="40" width="12.42578125" customWidth="1"/>
    <col min="41" max="41" width="0.85546875" customWidth="1"/>
    <col min="42" max="42" width="7.5703125" customWidth="1"/>
    <col min="43" max="43" width="0.85546875" customWidth="1"/>
    <col min="44" max="44" width="7.5703125" customWidth="1"/>
    <col min="45" max="45" width="0.85546875" customWidth="1"/>
    <col min="46" max="46" width="12.42578125" customWidth="1"/>
    <col min="47" max="47" width="1.5703125" customWidth="1"/>
    <col min="48" max="48" width="3.5703125" customWidth="1"/>
    <col min="49" max="49" width="1.5703125" customWidth="1"/>
    <col min="50" max="50" width="12.5703125" customWidth="1"/>
    <col min="51" max="51" width="5.5703125" customWidth="1"/>
    <col min="52" max="52" width="1.5703125" customWidth="1"/>
    <col min="53" max="53" width="9.5703125" customWidth="1"/>
    <col min="54" max="54" width="0.85546875" customWidth="1"/>
    <col min="55" max="55" width="13" customWidth="1"/>
    <col min="56" max="56" width="0.85546875" customWidth="1"/>
    <col min="57" max="57" width="9.5703125" customWidth="1"/>
    <col min="58" max="58" width="0.85546875" customWidth="1"/>
    <col min="59" max="59" width="13" customWidth="1"/>
    <col min="60" max="60" width="0.85546875" customWidth="1"/>
    <col min="61" max="61" width="9.5703125" customWidth="1"/>
    <col min="62" max="62" width="1.5703125" customWidth="1"/>
    <col min="63" max="63" width="2.5703125" customWidth="1"/>
    <col min="64" max="64" width="1.5703125" customWidth="1"/>
    <col min="65" max="65" width="12.42578125" customWidth="1"/>
    <col min="66" max="66" width="5.5703125" customWidth="1"/>
    <col min="67" max="67" width="1.42578125" customWidth="1"/>
    <col min="68" max="68" width="12.85546875" customWidth="1"/>
    <col min="69" max="69" width="0.85546875" customWidth="1"/>
    <col min="70" max="70" width="12.85546875" customWidth="1"/>
    <col min="71" max="71" width="0.85546875" customWidth="1"/>
    <col min="72" max="72" width="12.85546875" customWidth="1"/>
    <col min="73" max="73" width="0.85546875" customWidth="1"/>
    <col min="74" max="74" width="12.85546875" customWidth="1"/>
    <col min="75" max="75" width="0.85546875" customWidth="1"/>
    <col min="76" max="76" width="12.85546875" customWidth="1"/>
    <col min="77" max="77" width="0.85546875" customWidth="1"/>
    <col min="78" max="78" width="12.85546875" customWidth="1"/>
    <col min="79" max="79" width="1.5703125" customWidth="1"/>
    <col min="80" max="80" width="2.7109375" customWidth="1"/>
    <col min="81" max="81" width="1.5703125" customWidth="1"/>
    <col min="82" max="82" width="12.42578125" customWidth="1"/>
    <col min="83" max="83" width="5.5703125" customWidth="1"/>
    <col min="84" max="84" width="1.5703125" customWidth="1"/>
    <col min="85" max="85" width="13.5703125" customWidth="1"/>
    <col min="86" max="86" width="1.42578125" customWidth="1"/>
    <col min="87" max="87" width="2.85546875" customWidth="1"/>
    <col min="88" max="88" width="0.85546875" customWidth="1"/>
    <col min="89" max="89" width="13.5703125" customWidth="1"/>
    <col min="90" max="90" width="0.85546875" customWidth="1"/>
    <col min="91" max="91" width="13.5703125" customWidth="1"/>
    <col min="92" max="92" width="1.42578125" customWidth="1"/>
    <col min="93" max="93" width="2.85546875" customWidth="1"/>
    <col min="94" max="94" width="3.5703125" customWidth="1"/>
    <col min="95" max="95" width="12.7109375" customWidth="1"/>
    <col min="96" max="96" width="10.5703125" customWidth="1"/>
    <col min="97" max="97" width="5.42578125" style="453" customWidth="1"/>
    <col min="98" max="99" width="11" style="140"/>
    <col min="112" max="112" width="12.5703125" customWidth="1"/>
    <col min="114" max="114" width="14.42578125" customWidth="1"/>
    <col min="115" max="115" width="13.5703125" customWidth="1"/>
  </cols>
  <sheetData>
    <row r="1" spans="1:110" ht="18" customHeight="1" thickBot="1">
      <c r="A1" s="50"/>
      <c r="B1" s="39"/>
      <c r="C1" s="39"/>
      <c r="D1" s="51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170" t="s">
        <v>84</v>
      </c>
      <c r="T1" s="170"/>
      <c r="U1" s="170"/>
      <c r="V1" s="169"/>
      <c r="W1" s="39"/>
      <c r="X1" s="52"/>
      <c r="Y1" s="232" t="s">
        <v>398</v>
      </c>
      <c r="Z1" s="52"/>
      <c r="AA1" s="39"/>
      <c r="AB1" s="39"/>
      <c r="AC1" s="39"/>
      <c r="AD1" s="39"/>
      <c r="AE1" s="53"/>
      <c r="AF1" s="39"/>
      <c r="AG1" s="50"/>
      <c r="AH1" s="39"/>
      <c r="AI1" s="39"/>
      <c r="AJ1" s="52"/>
      <c r="AK1" s="39"/>
      <c r="AL1" s="54"/>
      <c r="AM1" s="39"/>
      <c r="AN1" s="52"/>
      <c r="AO1" s="39"/>
      <c r="AP1" s="39"/>
      <c r="AQ1" s="39"/>
      <c r="AR1" s="39"/>
      <c r="AS1" s="39"/>
      <c r="AT1" s="39"/>
      <c r="AU1" s="39"/>
      <c r="AV1" s="53"/>
      <c r="AW1" s="39"/>
      <c r="AX1" s="50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50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50"/>
      <c r="CE1" s="39"/>
      <c r="CF1" s="39"/>
      <c r="CG1" s="39"/>
      <c r="CH1" s="39"/>
      <c r="CI1" s="53"/>
      <c r="CJ1" s="39"/>
      <c r="CK1" s="39"/>
      <c r="CL1" s="39"/>
      <c r="CM1" s="39"/>
      <c r="CN1" s="39"/>
      <c r="CO1" s="53"/>
      <c r="CQ1" s="588" t="s">
        <v>394</v>
      </c>
      <c r="CX1" t="s">
        <v>238</v>
      </c>
      <c r="DF1" s="201"/>
    </row>
    <row r="2" spans="1:110" ht="9" customHeight="1" thickTop="1">
      <c r="A2" s="55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53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53"/>
      <c r="AF2" s="39"/>
      <c r="AG2" s="50"/>
      <c r="AH2" s="39"/>
      <c r="AI2" s="39"/>
      <c r="AJ2" s="52"/>
      <c r="AK2" s="39"/>
      <c r="AL2" s="54"/>
      <c r="AM2" s="39"/>
      <c r="AN2" s="52"/>
      <c r="AO2" s="39"/>
      <c r="AP2" s="39"/>
      <c r="AQ2" s="39"/>
      <c r="AR2" s="39"/>
      <c r="AS2" s="39"/>
      <c r="AT2" s="39"/>
      <c r="AU2" s="39"/>
      <c r="AV2" s="39"/>
      <c r="AW2" s="39"/>
      <c r="AX2" s="50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56"/>
      <c r="BM2" s="67"/>
      <c r="BN2" s="67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477"/>
      <c r="CB2" s="39"/>
      <c r="CC2" s="56"/>
      <c r="CD2" s="479"/>
      <c r="CE2" s="479"/>
      <c r="CF2" s="56"/>
      <c r="CG2" s="58"/>
      <c r="CH2" s="58"/>
      <c r="CI2" s="39"/>
      <c r="CJ2" s="58"/>
      <c r="CK2" s="58"/>
      <c r="CL2" s="58"/>
      <c r="CM2" s="58"/>
      <c r="CN2" s="58"/>
      <c r="CO2" s="39"/>
    </row>
    <row r="3" spans="1:110" ht="15.75" thickBot="1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50"/>
      <c r="AH3" s="39"/>
      <c r="AI3" s="39"/>
      <c r="AJ3" s="52"/>
      <c r="AK3" s="39"/>
      <c r="AL3" s="54"/>
      <c r="AM3" s="39"/>
      <c r="AN3" s="52"/>
      <c r="AO3" s="39"/>
      <c r="AP3" s="39"/>
      <c r="AQ3" s="39"/>
      <c r="AR3" s="39"/>
      <c r="AS3" s="39"/>
      <c r="AT3" s="39"/>
      <c r="AU3" s="39"/>
      <c r="AV3" s="39"/>
      <c r="AW3" s="39"/>
      <c r="AX3" s="50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81"/>
      <c r="BM3" s="648" t="str">
        <f>$C$5</f>
        <v>Janvier_2018</v>
      </c>
      <c r="BN3" s="215"/>
      <c r="BO3" s="481"/>
      <c r="BP3" s="224" t="s">
        <v>96</v>
      </c>
      <c r="BQ3" s="225"/>
      <c r="BR3" s="226"/>
      <c r="BS3" s="78"/>
      <c r="BT3" s="224" t="s">
        <v>401</v>
      </c>
      <c r="BU3" s="225"/>
      <c r="BV3" s="226"/>
      <c r="BW3" s="225"/>
      <c r="BX3" s="226"/>
      <c r="BY3" s="225"/>
      <c r="BZ3" s="226"/>
      <c r="CA3" s="222"/>
      <c r="CB3" s="39"/>
      <c r="CC3" s="81"/>
      <c r="CD3" s="214" t="str">
        <f>$C$5</f>
        <v>Janvier_2018</v>
      </c>
      <c r="CE3" s="215"/>
      <c r="CF3" s="480"/>
      <c r="CG3" s="63" t="s">
        <v>9</v>
      </c>
      <c r="CH3" s="64"/>
      <c r="CI3" s="39"/>
      <c r="CJ3" s="62"/>
      <c r="CK3" s="189" t="s">
        <v>87</v>
      </c>
      <c r="CL3" s="62"/>
      <c r="CM3" s="189" t="s">
        <v>101</v>
      </c>
      <c r="CN3" s="64"/>
      <c r="CO3" s="39"/>
      <c r="CQ3" t="s">
        <v>382</v>
      </c>
      <c r="CY3" t="s">
        <v>211</v>
      </c>
      <c r="DA3" t="s">
        <v>212</v>
      </c>
      <c r="DC3" t="s">
        <v>167</v>
      </c>
    </row>
    <row r="4" spans="1:110" ht="9" customHeight="1" thickTop="1">
      <c r="A4" s="39"/>
      <c r="B4" s="56"/>
      <c r="C4" s="66"/>
      <c r="D4" s="67"/>
      <c r="E4" s="57"/>
      <c r="F4" s="68"/>
      <c r="G4" s="69"/>
      <c r="H4" s="70"/>
      <c r="I4" s="69"/>
      <c r="J4" s="68"/>
      <c r="K4" s="69"/>
      <c r="L4" s="70"/>
      <c r="M4" s="59"/>
      <c r="N4" s="39"/>
      <c r="O4" s="56"/>
      <c r="P4" s="66"/>
      <c r="Q4" s="67"/>
      <c r="R4" s="57"/>
      <c r="S4" s="70"/>
      <c r="T4" s="57"/>
      <c r="U4" s="70"/>
      <c r="V4" s="58"/>
      <c r="W4" s="70"/>
      <c r="X4" s="58"/>
      <c r="Y4" s="70"/>
      <c r="Z4" s="58"/>
      <c r="AA4" s="70"/>
      <c r="AB4" s="58"/>
      <c r="AC4" s="70"/>
      <c r="AD4" s="59"/>
      <c r="AE4" s="39"/>
      <c r="AF4" s="71"/>
      <c r="AG4" s="72"/>
      <c r="AH4" s="73"/>
      <c r="AI4" s="74"/>
      <c r="AJ4" s="33"/>
      <c r="AK4" s="74"/>
      <c r="AL4" s="34"/>
      <c r="AM4" s="74"/>
      <c r="AN4" s="33"/>
      <c r="AO4" s="74"/>
      <c r="AP4" s="75"/>
      <c r="AQ4" s="74"/>
      <c r="AR4" s="35"/>
      <c r="AS4" s="74"/>
      <c r="AT4" s="76"/>
      <c r="AU4" s="77"/>
      <c r="AV4" s="39"/>
      <c r="AW4" s="71"/>
      <c r="AX4" s="72"/>
      <c r="AY4" s="73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39"/>
      <c r="BL4" s="60"/>
      <c r="BM4" s="91"/>
      <c r="BN4" s="92"/>
      <c r="BO4" s="78"/>
      <c r="BP4" s="5"/>
      <c r="BQ4" s="78"/>
      <c r="BR4" s="79"/>
      <c r="BS4" s="78"/>
      <c r="BT4" s="104"/>
      <c r="BU4" s="78"/>
      <c r="BV4" s="104"/>
      <c r="BW4" s="78"/>
      <c r="BX4" s="104"/>
      <c r="BY4" s="78"/>
      <c r="BZ4" s="104"/>
      <c r="CA4" s="222"/>
      <c r="CB4" s="39"/>
      <c r="CC4" s="60"/>
      <c r="CD4" s="91"/>
      <c r="CE4" s="92"/>
      <c r="CF4" s="78"/>
      <c r="CG4" s="80"/>
      <c r="CH4" s="78"/>
      <c r="CI4" s="39"/>
      <c r="CJ4" s="78"/>
      <c r="CK4" s="80"/>
      <c r="CL4" s="78"/>
      <c r="CM4" s="80"/>
      <c r="CN4" s="78"/>
      <c r="CO4" s="39"/>
      <c r="CQ4" s="201"/>
      <c r="CR4" s="201"/>
    </row>
    <row r="5" spans="1:110">
      <c r="A5" s="39"/>
      <c r="B5" s="81"/>
      <c r="C5" s="631" t="s">
        <v>392</v>
      </c>
      <c r="D5" s="212"/>
      <c r="E5" s="82"/>
      <c r="F5" s="516" t="s">
        <v>0</v>
      </c>
      <c r="G5" s="248"/>
      <c r="H5" s="83"/>
      <c r="I5" s="248"/>
      <c r="J5" s="517"/>
      <c r="K5" s="248"/>
      <c r="L5" s="83"/>
      <c r="M5" s="65"/>
      <c r="N5" s="39"/>
      <c r="O5" s="81"/>
      <c r="P5" s="478" t="str">
        <f>C5</f>
        <v>Janvier_2018</v>
      </c>
      <c r="Q5" s="212"/>
      <c r="R5" s="82"/>
      <c r="S5" s="85" t="s">
        <v>5</v>
      </c>
      <c r="T5" s="86"/>
      <c r="U5" s="83"/>
      <c r="V5" s="84"/>
      <c r="W5" s="48"/>
      <c r="X5" s="84"/>
      <c r="Y5" s="83"/>
      <c r="Z5" s="84"/>
      <c r="AA5" s="83"/>
      <c r="AB5" s="84"/>
      <c r="AC5" s="83"/>
      <c r="AD5" s="87"/>
      <c r="AE5" s="39"/>
      <c r="AF5" s="81"/>
      <c r="AG5" s="478" t="str">
        <f>C5</f>
        <v>Janvier_2018</v>
      </c>
      <c r="AH5" s="213"/>
      <c r="AI5" s="78"/>
      <c r="AJ5" s="32" t="s">
        <v>97</v>
      </c>
      <c r="AK5" s="86"/>
      <c r="AL5" s="29"/>
      <c r="AM5" s="86"/>
      <c r="AN5" s="30"/>
      <c r="AO5" s="86"/>
      <c r="AP5" s="29"/>
      <c r="AQ5" s="86"/>
      <c r="AR5" s="29"/>
      <c r="AS5" s="86"/>
      <c r="AT5" s="31"/>
      <c r="AU5" s="88"/>
      <c r="AV5" s="39"/>
      <c r="AW5" s="81"/>
      <c r="AX5" s="214" t="str">
        <f>$C$5</f>
        <v>Janvier_2018</v>
      </c>
      <c r="AY5" s="213"/>
      <c r="AZ5" s="62"/>
      <c r="BA5" s="227" t="s">
        <v>93</v>
      </c>
      <c r="BB5" s="228"/>
      <c r="BC5" s="228"/>
      <c r="BD5" s="228"/>
      <c r="BE5" s="228"/>
      <c r="BF5" s="228"/>
      <c r="BG5" s="228"/>
      <c r="BH5" s="228"/>
      <c r="BI5" s="228"/>
      <c r="BJ5" s="62"/>
      <c r="BK5" s="39"/>
      <c r="BL5" s="60"/>
      <c r="BM5" s="100" t="s">
        <v>30</v>
      </c>
      <c r="BN5" s="101"/>
      <c r="BO5" s="61"/>
      <c r="BP5" s="89">
        <f>SUM($BP11:$BP71)</f>
        <v>149.47200000000001</v>
      </c>
      <c r="BQ5" s="78"/>
      <c r="BR5" s="656">
        <f>SUM($BR11:$BR71)</f>
        <v>2.2736111111111112</v>
      </c>
      <c r="BS5" s="78"/>
      <c r="BT5" s="476">
        <f>SUM(BT11:BT71)</f>
        <v>0.61319444444444438</v>
      </c>
      <c r="BU5" s="78"/>
      <c r="BV5" s="476">
        <f>SUM(BV11:BV71)</f>
        <v>0.5541666666666667</v>
      </c>
      <c r="BW5" s="78"/>
      <c r="BX5" s="476">
        <f>SUM(BX11:BX71)</f>
        <v>0.61458333333333326</v>
      </c>
      <c r="BY5" s="78"/>
      <c r="BZ5" s="476">
        <f>SUM(BZ11:BZ71)</f>
        <v>0.49375000000000002</v>
      </c>
      <c r="CA5" s="222"/>
      <c r="CB5" s="39"/>
      <c r="CC5" s="60"/>
      <c r="CD5" s="100" t="s">
        <v>31</v>
      </c>
      <c r="CE5" s="101"/>
      <c r="CF5" s="78"/>
      <c r="CG5" s="90">
        <f>SUM(CG11:CG71)</f>
        <v>1.6583333333333332</v>
      </c>
      <c r="CH5" s="171"/>
      <c r="CI5" s="39"/>
      <c r="CJ5" s="78"/>
      <c r="CK5" s="190">
        <f>SUM(CK11:CK71)</f>
        <v>74.641666666666652</v>
      </c>
      <c r="CL5" s="78"/>
      <c r="CM5" s="239">
        <f>SUM(CM11:CM71)</f>
        <v>24.893915833333331</v>
      </c>
      <c r="CN5" s="171"/>
      <c r="CO5" s="39"/>
      <c r="CQ5" s="201"/>
      <c r="CR5" s="202"/>
      <c r="CV5" s="158"/>
      <c r="CW5" s="9"/>
      <c r="CX5" s="158"/>
      <c r="CY5" s="9"/>
      <c r="CZ5" s="158"/>
      <c r="DA5" s="9"/>
      <c r="DB5" s="158"/>
      <c r="DC5" s="9"/>
      <c r="DD5" s="158"/>
    </row>
    <row r="6" spans="1:110" ht="5.25" customHeight="1">
      <c r="A6" s="39"/>
      <c r="B6" s="60"/>
      <c r="C6" s="91"/>
      <c r="D6" s="92"/>
      <c r="E6" s="78"/>
      <c r="F6" s="510"/>
      <c r="G6" s="93"/>
      <c r="H6" s="511"/>
      <c r="I6" s="93"/>
      <c r="J6" s="512"/>
      <c r="K6" s="93"/>
      <c r="L6" s="511"/>
      <c r="M6" s="65"/>
      <c r="N6" s="39"/>
      <c r="O6" s="60"/>
      <c r="P6" s="91"/>
      <c r="Q6" s="92"/>
      <c r="R6" s="78"/>
      <c r="S6" s="2"/>
      <c r="T6" s="78"/>
      <c r="U6" s="2"/>
      <c r="V6" s="78"/>
      <c r="W6" s="2"/>
      <c r="X6" s="78"/>
      <c r="Y6" s="2"/>
      <c r="Z6" s="78"/>
      <c r="AA6" s="2"/>
      <c r="AB6" s="78"/>
      <c r="AC6" s="2"/>
      <c r="AD6" s="65"/>
      <c r="AE6" s="39"/>
      <c r="AF6" s="60"/>
      <c r="AG6" s="91"/>
      <c r="AH6" s="92"/>
      <c r="AI6" s="78"/>
      <c r="AJ6" s="3"/>
      <c r="AK6" s="78"/>
      <c r="AL6" s="4"/>
      <c r="AM6" s="78"/>
      <c r="AN6" s="4"/>
      <c r="AO6" s="78"/>
      <c r="AP6" s="27"/>
      <c r="AQ6" s="27"/>
      <c r="AR6" s="27"/>
      <c r="AS6" s="27"/>
      <c r="AT6" s="28"/>
      <c r="AU6" s="65"/>
      <c r="AV6" s="39"/>
      <c r="AW6" s="60"/>
      <c r="AX6" s="91"/>
      <c r="AY6" s="92"/>
      <c r="AZ6" s="78"/>
      <c r="BA6" s="80"/>
      <c r="BB6" s="78"/>
      <c r="BC6" s="80"/>
      <c r="BD6" s="78"/>
      <c r="BE6" s="80"/>
      <c r="BF6" s="78"/>
      <c r="BG6" s="80"/>
      <c r="BH6" s="78"/>
      <c r="BI6" s="80"/>
      <c r="BJ6" s="78"/>
      <c r="BK6" s="39"/>
      <c r="BL6" s="60"/>
      <c r="BM6" s="78"/>
      <c r="BN6" s="78"/>
      <c r="BO6" s="78"/>
      <c r="BP6" s="6"/>
      <c r="BQ6" s="78"/>
      <c r="BR6" s="1"/>
      <c r="BS6" s="78"/>
      <c r="BT6" s="1"/>
      <c r="BU6" s="78"/>
      <c r="BV6" s="1"/>
      <c r="BW6" s="78"/>
      <c r="BX6" s="1"/>
      <c r="BY6" s="78"/>
      <c r="BZ6" s="1"/>
      <c r="CA6" s="222"/>
      <c r="CB6" s="39"/>
      <c r="CC6" s="60"/>
      <c r="CD6" s="91"/>
      <c r="CE6" s="92"/>
      <c r="CF6" s="78"/>
      <c r="CG6" s="7"/>
      <c r="CH6" s="78"/>
      <c r="CI6" s="39"/>
      <c r="CJ6" s="78"/>
      <c r="CK6" s="7"/>
      <c r="CL6" s="78"/>
      <c r="CM6" s="7"/>
      <c r="CN6" s="78"/>
      <c r="CO6" s="39"/>
      <c r="CR6" s="203"/>
      <c r="CV6" s="9"/>
      <c r="CW6" s="9"/>
      <c r="CX6" s="9"/>
      <c r="CY6" s="9"/>
      <c r="CZ6" s="9"/>
      <c r="DA6" s="9"/>
      <c r="DB6" s="9"/>
      <c r="DC6" s="9"/>
      <c r="DD6" s="9"/>
    </row>
    <row r="7" spans="1:110">
      <c r="A7" s="39"/>
      <c r="B7" s="60"/>
      <c r="C7" s="662" t="s">
        <v>31</v>
      </c>
      <c r="D7" s="663"/>
      <c r="E7" s="80"/>
      <c r="F7" s="95">
        <f>MIN($F$11:$G$71)</f>
        <v>996</v>
      </c>
      <c r="G7" s="78"/>
      <c r="H7" s="270">
        <f>VLOOKUP($F$7,$F11:$Q$71,12,0)</f>
        <v>43106</v>
      </c>
      <c r="I7" s="78"/>
      <c r="J7" s="96">
        <f>MAX($J$11:$J$71)</f>
        <v>1036</v>
      </c>
      <c r="K7" s="78"/>
      <c r="L7" s="271">
        <f>VLOOKUP($J$7,$J$11:$Q$71,8,0)</f>
        <v>43128</v>
      </c>
      <c r="M7" s="65"/>
      <c r="N7" s="39"/>
      <c r="O7" s="60"/>
      <c r="P7" s="662" t="s">
        <v>30</v>
      </c>
      <c r="Q7" s="663"/>
      <c r="R7" s="94"/>
      <c r="S7" s="649">
        <f>MIN($S$11:$S$71)</f>
        <v>0.8</v>
      </c>
      <c r="T7" s="94"/>
      <c r="U7" s="270">
        <f>VLOOKUP($S$7,$S$11:$AH$71,16,0)</f>
        <v>43113</v>
      </c>
      <c r="V7" s="78"/>
      <c r="W7" s="167">
        <f>MIN($W$11:$W$71)</f>
        <v>1.2</v>
      </c>
      <c r="X7" s="78"/>
      <c r="Y7" s="270">
        <f>VLOOKUP($W$7,$W$11:$AH$71,12,0)</f>
        <v>43127</v>
      </c>
      <c r="Z7" s="78"/>
      <c r="AA7" s="97">
        <f>MAX($AA$11:$AA$71)</f>
        <v>14.4</v>
      </c>
      <c r="AB7" s="78"/>
      <c r="AC7" s="271">
        <f>VLOOKUP($AA$7,$AA$11:$AH$71,8,0)</f>
        <v>43104</v>
      </c>
      <c r="AD7" s="65"/>
      <c r="AE7" s="39"/>
      <c r="AF7" s="60"/>
      <c r="AG7" s="662" t="s">
        <v>30</v>
      </c>
      <c r="AH7" s="663"/>
      <c r="AI7" s="78"/>
      <c r="AJ7" s="98">
        <f>MAX($AJ$11:$AJ$71)</f>
        <v>69.2</v>
      </c>
      <c r="AK7" s="78"/>
      <c r="AL7" s="269">
        <f>VLOOKUP($AJ$7,$AJ$11:$AY$71,16,0)</f>
        <v>43101</v>
      </c>
      <c r="AM7" s="78"/>
      <c r="AN7" s="99">
        <f>MAX($AN$11:$AN$71)</f>
        <v>13.573888888888872</v>
      </c>
      <c r="AO7" s="78"/>
      <c r="AP7" s="27"/>
      <c r="AQ7" s="27"/>
      <c r="AR7" s="27"/>
      <c r="AS7" s="27"/>
      <c r="AT7" s="431" t="s">
        <v>396</v>
      </c>
      <c r="AU7" s="65"/>
      <c r="AV7" s="39"/>
      <c r="AW7" s="60"/>
      <c r="AX7" s="662" t="s">
        <v>30</v>
      </c>
      <c r="AY7" s="663"/>
      <c r="AZ7" s="78"/>
      <c r="BA7" s="233" t="s">
        <v>123</v>
      </c>
      <c r="BB7" s="234"/>
      <c r="BC7" s="235"/>
      <c r="BD7" s="78"/>
      <c r="BE7" s="233" t="s">
        <v>100</v>
      </c>
      <c r="BF7" s="234"/>
      <c r="BG7" s="235"/>
      <c r="BH7" s="78"/>
      <c r="BI7" s="229" t="s">
        <v>56</v>
      </c>
      <c r="BJ7" s="78"/>
      <c r="BK7" s="39"/>
      <c r="BL7" s="60"/>
      <c r="BM7" s="100" t="s">
        <v>355</v>
      </c>
      <c r="BN7" s="101"/>
      <c r="BO7" s="78"/>
      <c r="BP7" s="272">
        <f>VLOOKUP($BP$9,$BP$11:$CE$71,16,0)</f>
        <v>43120</v>
      </c>
      <c r="BQ7" s="78"/>
      <c r="BR7" s="272">
        <f>VLOOKUP($BR$9,$BR$11:$CE$71,14,0)</f>
        <v>43131</v>
      </c>
      <c r="BS7" s="78"/>
      <c r="BT7" s="272" t="s">
        <v>54</v>
      </c>
      <c r="BU7" s="78"/>
      <c r="BV7" s="272" t="s">
        <v>54</v>
      </c>
      <c r="BW7" s="78"/>
      <c r="BX7" s="272" t="s">
        <v>55</v>
      </c>
      <c r="BY7" s="78"/>
      <c r="BZ7" s="272" t="s">
        <v>55</v>
      </c>
      <c r="CA7" s="222"/>
      <c r="CB7" s="39"/>
      <c r="CC7" s="60"/>
      <c r="CD7" s="100" t="s">
        <v>355</v>
      </c>
      <c r="CE7" s="101"/>
      <c r="CF7" s="78"/>
      <c r="CG7" s="274">
        <f>VLOOKUP($CG$9,$CG$11:$CQ$71,11,0)</f>
        <v>43126</v>
      </c>
      <c r="CH7" s="78"/>
      <c r="CI7" s="39"/>
      <c r="CJ7" s="78"/>
      <c r="CK7" s="189" t="s">
        <v>356</v>
      </c>
      <c r="CL7" s="78"/>
      <c r="CM7" s="189" t="s">
        <v>88</v>
      </c>
      <c r="CN7" s="78"/>
      <c r="CO7" s="39"/>
      <c r="CQ7" s="201"/>
      <c r="CR7" s="202"/>
      <c r="CV7" s="158"/>
      <c r="CW7" s="9"/>
      <c r="CX7" s="158"/>
      <c r="CY7" s="9"/>
      <c r="CZ7" s="158"/>
      <c r="DA7" s="9"/>
      <c r="DB7" s="158"/>
      <c r="DC7" s="9"/>
      <c r="DD7" s="158"/>
    </row>
    <row r="8" spans="1:110" ht="5.25" customHeight="1">
      <c r="A8" s="39"/>
      <c r="B8" s="60"/>
      <c r="C8" s="91"/>
      <c r="D8" s="513"/>
      <c r="E8" s="80"/>
      <c r="F8" s="107"/>
      <c r="G8" s="78"/>
      <c r="H8" s="103"/>
      <c r="I8" s="78"/>
      <c r="J8" s="107"/>
      <c r="K8" s="78"/>
      <c r="L8" s="103"/>
      <c r="M8" s="65"/>
      <c r="N8" s="39"/>
      <c r="O8" s="60"/>
      <c r="P8" s="91"/>
      <c r="Q8" s="102"/>
      <c r="R8" s="94"/>
      <c r="S8" s="103"/>
      <c r="T8" s="94"/>
      <c r="U8" s="103"/>
      <c r="V8" s="78"/>
      <c r="W8" s="103"/>
      <c r="X8" s="78"/>
      <c r="Y8" s="103"/>
      <c r="Z8" s="78"/>
      <c r="AA8" s="103"/>
      <c r="AB8" s="78"/>
      <c r="AC8" s="103"/>
      <c r="AD8" s="65"/>
      <c r="AE8" s="39"/>
      <c r="AF8" s="60"/>
      <c r="AG8" s="91"/>
      <c r="AH8" s="102"/>
      <c r="AI8" s="78"/>
      <c r="AJ8" s="105"/>
      <c r="AK8" s="78"/>
      <c r="AL8" s="106"/>
      <c r="AM8" s="78"/>
      <c r="AN8" s="107"/>
      <c r="AO8" s="78"/>
      <c r="AP8" s="104"/>
      <c r="AQ8" s="78"/>
      <c r="AR8" s="80"/>
      <c r="AS8" s="78"/>
      <c r="AT8" s="108"/>
      <c r="AU8" s="65"/>
      <c r="AV8" s="39"/>
      <c r="AW8" s="60"/>
      <c r="AX8" s="91"/>
      <c r="AY8" s="102"/>
      <c r="AZ8" s="78"/>
      <c r="BA8" s="110"/>
      <c r="BB8" s="78"/>
      <c r="BC8" s="110"/>
      <c r="BD8" s="78"/>
      <c r="BE8" s="110"/>
      <c r="BF8" s="78"/>
      <c r="BG8" s="110"/>
      <c r="BH8" s="78"/>
      <c r="BI8" s="110"/>
      <c r="BJ8" s="78"/>
      <c r="BK8" s="39"/>
      <c r="BL8" s="60"/>
      <c r="BM8" s="78"/>
      <c r="BN8" s="78"/>
      <c r="BO8" s="78"/>
      <c r="BP8" s="109"/>
      <c r="BQ8" s="78"/>
      <c r="BR8" s="104"/>
      <c r="BS8" s="78"/>
      <c r="BT8" s="104"/>
      <c r="BU8" s="78"/>
      <c r="BV8" s="104"/>
      <c r="BW8" s="78"/>
      <c r="BX8" s="104"/>
      <c r="BY8" s="78"/>
      <c r="BZ8" s="104"/>
      <c r="CA8" s="222"/>
      <c r="CB8" s="39"/>
      <c r="CC8" s="60"/>
      <c r="CD8" s="78"/>
      <c r="CE8" s="78"/>
      <c r="CF8" s="78"/>
      <c r="CG8" s="104"/>
      <c r="CH8" s="78"/>
      <c r="CI8" s="39"/>
      <c r="CJ8" s="78"/>
      <c r="CK8" s="104"/>
      <c r="CL8" s="78"/>
      <c r="CM8" s="104"/>
      <c r="CN8" s="78"/>
      <c r="CO8" s="39"/>
      <c r="CR8" s="203"/>
      <c r="CV8" s="9"/>
      <c r="CW8" s="9"/>
      <c r="CX8" s="9"/>
      <c r="CY8" s="9"/>
      <c r="CZ8" s="9"/>
      <c r="DA8" s="9"/>
      <c r="DB8" s="9"/>
      <c r="DC8" s="9"/>
      <c r="DD8" s="9"/>
    </row>
    <row r="9" spans="1:110">
      <c r="A9" s="39"/>
      <c r="B9" s="60"/>
      <c r="C9" s="514" t="s">
        <v>1</v>
      </c>
      <c r="D9" s="515"/>
      <c r="E9" s="113"/>
      <c r="F9" s="114" t="s">
        <v>2</v>
      </c>
      <c r="G9" s="78"/>
      <c r="H9" s="609">
        <f>VLOOKUP($F$7,$F11:$H$71,3,0)</f>
        <v>0.19791666666666699</v>
      </c>
      <c r="I9" s="78"/>
      <c r="J9" s="115" t="s">
        <v>4</v>
      </c>
      <c r="K9" s="78"/>
      <c r="L9" s="609">
        <f>VLOOKUP($J$7,$J11:$L$71,3,0)</f>
        <v>0.45763888888888898</v>
      </c>
      <c r="M9" s="65"/>
      <c r="N9" s="39"/>
      <c r="O9" s="60"/>
      <c r="P9" s="111" t="s">
        <v>1</v>
      </c>
      <c r="Q9" s="112"/>
      <c r="R9" s="113"/>
      <c r="S9" s="650" t="s">
        <v>58</v>
      </c>
      <c r="T9" s="113"/>
      <c r="U9" s="609">
        <f>VLOOKUP(S7,S11:U71,3,0)</f>
        <v>0.18541666666666701</v>
      </c>
      <c r="V9" s="78"/>
      <c r="W9" s="168" t="s">
        <v>2</v>
      </c>
      <c r="X9" s="78"/>
      <c r="Y9" s="609">
        <f>VLOOKUP(W7,W11:Y71,3,0)</f>
        <v>0.327777777777778</v>
      </c>
      <c r="Z9" s="78"/>
      <c r="AA9" s="115" t="s">
        <v>4</v>
      </c>
      <c r="AB9" s="78"/>
      <c r="AC9" s="609">
        <f>VLOOKUP(AA7,AA11:AC71,3,0)</f>
        <v>0.60347222222222197</v>
      </c>
      <c r="AD9" s="65"/>
      <c r="AE9" s="39"/>
      <c r="AF9" s="60"/>
      <c r="AG9" s="111" t="s">
        <v>1</v>
      </c>
      <c r="AH9" s="112"/>
      <c r="AI9" s="78"/>
      <c r="AJ9" s="116" t="s">
        <v>4</v>
      </c>
      <c r="AK9" s="117"/>
      <c r="AL9" s="118"/>
      <c r="AM9" s="78"/>
      <c r="AN9" s="119" t="s">
        <v>56</v>
      </c>
      <c r="AO9" s="78"/>
      <c r="AP9" s="165" t="s">
        <v>77</v>
      </c>
      <c r="AQ9" s="120"/>
      <c r="AR9" s="10"/>
      <c r="AS9" s="78"/>
      <c r="AT9" s="90">
        <f>SUM(AT11:AT71)</f>
        <v>11.262499999999999</v>
      </c>
      <c r="AU9" s="65"/>
      <c r="AV9" s="39"/>
      <c r="AW9" s="60"/>
      <c r="AX9" s="111" t="s">
        <v>1</v>
      </c>
      <c r="AY9" s="112"/>
      <c r="AZ9" s="78"/>
      <c r="BA9" s="238">
        <f>MIN(BA11:BA71)</f>
        <v>62</v>
      </c>
      <c r="BB9" s="78"/>
      <c r="BC9" s="273">
        <f>VLOOKUP($BA$9,$BA$11:$BN$71,14,0)</f>
        <v>43117</v>
      </c>
      <c r="BD9" s="78"/>
      <c r="BE9" s="237">
        <f>MAX(BE11:BE71)</f>
        <v>95</v>
      </c>
      <c r="BF9" s="78"/>
      <c r="BG9" s="273">
        <f>VLOOKUP($BE$9,$BE$11:$BN$71,10,0)</f>
        <v>43107</v>
      </c>
      <c r="BH9" s="78"/>
      <c r="BI9" s="236">
        <f>MAX(BI11:BI71)</f>
        <v>91.406993006993005</v>
      </c>
      <c r="BJ9" s="78"/>
      <c r="BK9" s="39"/>
      <c r="BL9" s="60"/>
      <c r="BM9" s="111" t="s">
        <v>1</v>
      </c>
      <c r="BN9" s="112"/>
      <c r="BO9" s="78"/>
      <c r="BP9" s="121">
        <f>MAX($BP$11:$BP$71)</f>
        <v>24.097999999999999</v>
      </c>
      <c r="BQ9" s="78"/>
      <c r="BR9" s="122">
        <f>MAX($BR$11:BR71)</f>
        <v>0.23194444444444445</v>
      </c>
      <c r="BS9" s="78"/>
      <c r="BT9" s="476" t="s">
        <v>388</v>
      </c>
      <c r="BU9" s="78"/>
      <c r="BV9" s="476" t="s">
        <v>389</v>
      </c>
      <c r="BW9" s="78"/>
      <c r="BX9" s="476" t="s">
        <v>390</v>
      </c>
      <c r="BY9" s="78"/>
      <c r="BZ9" s="476" t="s">
        <v>391</v>
      </c>
      <c r="CA9" s="222"/>
      <c r="CB9" s="39"/>
      <c r="CC9" s="60"/>
      <c r="CD9" s="111" t="s">
        <v>1</v>
      </c>
      <c r="CE9" s="112"/>
      <c r="CF9" s="78"/>
      <c r="CG9" s="123">
        <f>MAX($CG$11:$CG$71)</f>
        <v>0.29583333333333334</v>
      </c>
      <c r="CH9" s="78"/>
      <c r="CI9" s="39"/>
      <c r="CJ9" s="78"/>
      <c r="CK9" s="380" t="s">
        <v>88</v>
      </c>
      <c r="CL9" s="78"/>
      <c r="CM9" s="266">
        <f>11511.64-SUM(CM11:CM71)</f>
        <v>11486.746084166665</v>
      </c>
      <c r="CN9" s="78"/>
      <c r="CO9" s="39"/>
      <c r="CQ9" s="203"/>
      <c r="CR9" s="203"/>
      <c r="CV9" s="158"/>
      <c r="CW9" s="9"/>
      <c r="CX9" s="158"/>
      <c r="CY9" s="9"/>
      <c r="CZ9" s="158"/>
      <c r="DA9" s="9"/>
      <c r="DB9" s="158"/>
      <c r="DC9" s="9"/>
      <c r="DD9" s="158"/>
    </row>
    <row r="10" spans="1:110" ht="25.5" customHeight="1" thickBot="1">
      <c r="A10" s="55"/>
      <c r="B10" s="60"/>
      <c r="C10" s="125"/>
      <c r="D10" s="126"/>
      <c r="E10" s="126"/>
      <c r="F10" s="126"/>
      <c r="G10" s="126"/>
      <c r="H10" s="126"/>
      <c r="I10" s="126"/>
      <c r="J10" s="126"/>
      <c r="K10" s="126"/>
      <c r="L10" s="126"/>
      <c r="M10" s="124"/>
      <c r="N10" s="128"/>
      <c r="O10" s="129"/>
      <c r="P10" s="125"/>
      <c r="Q10" s="126"/>
      <c r="R10" s="126"/>
      <c r="S10" s="126"/>
      <c r="T10" s="126"/>
      <c r="U10" s="126"/>
      <c r="V10" s="126"/>
      <c r="W10" s="126"/>
      <c r="X10" s="126"/>
      <c r="Y10" s="126"/>
      <c r="Z10" s="126"/>
      <c r="AA10" s="126"/>
      <c r="AB10" s="126"/>
      <c r="AC10" s="126"/>
      <c r="AD10" s="124"/>
      <c r="AE10" s="128"/>
      <c r="AF10" s="129"/>
      <c r="AG10" s="125"/>
      <c r="AH10" s="126"/>
      <c r="AI10" s="126"/>
      <c r="AJ10" s="126"/>
      <c r="AK10" s="126"/>
      <c r="AL10" s="126"/>
      <c r="AM10" s="126"/>
      <c r="AN10" s="126"/>
      <c r="AO10" s="126"/>
      <c r="AP10" s="127"/>
      <c r="AQ10" s="126"/>
      <c r="AR10" s="126"/>
      <c r="AS10" s="126"/>
      <c r="AT10" s="126"/>
      <c r="AU10" s="124"/>
      <c r="AV10" s="128"/>
      <c r="AW10" s="129"/>
      <c r="AX10" s="125"/>
      <c r="AY10" s="126"/>
      <c r="AZ10" s="126"/>
      <c r="BA10" s="127"/>
      <c r="BB10" s="126"/>
      <c r="BC10" s="127"/>
      <c r="BD10" s="126"/>
      <c r="BE10" s="127"/>
      <c r="BF10" s="126"/>
      <c r="BG10" s="127"/>
      <c r="BH10" s="126"/>
      <c r="BI10" s="127"/>
      <c r="BJ10" s="126"/>
      <c r="BK10" s="39"/>
      <c r="BL10" s="129"/>
      <c r="BM10" s="125"/>
      <c r="BN10" s="126"/>
      <c r="BO10" s="126"/>
      <c r="BP10" s="126"/>
      <c r="BQ10" s="126"/>
      <c r="BR10" s="127"/>
      <c r="BS10" s="126"/>
      <c r="BT10" s="127"/>
      <c r="BU10" s="126"/>
      <c r="BV10" s="127"/>
      <c r="BW10" s="126"/>
      <c r="BX10" s="127"/>
      <c r="BY10" s="126"/>
      <c r="BZ10" s="127"/>
      <c r="CA10" s="223"/>
      <c r="CB10" s="39"/>
      <c r="CC10" s="129"/>
      <c r="CD10" s="125"/>
      <c r="CE10" s="126"/>
      <c r="CF10" s="126"/>
      <c r="CG10" s="127"/>
      <c r="CH10" s="126"/>
      <c r="CI10" s="128"/>
      <c r="CJ10" s="126"/>
      <c r="CK10" s="127"/>
      <c r="CL10" s="126"/>
      <c r="CM10" s="127"/>
      <c r="CN10" s="126"/>
      <c r="CO10" s="128"/>
      <c r="CP10" s="482"/>
      <c r="CQ10" s="204"/>
      <c r="CR10" s="452"/>
      <c r="CT10" t="s">
        <v>386</v>
      </c>
      <c r="CU10"/>
      <c r="CV10" s="158"/>
      <c r="CW10" s="9"/>
      <c r="CX10" s="158"/>
      <c r="CY10" s="9"/>
      <c r="CZ10" s="158"/>
      <c r="DA10" s="9"/>
      <c r="DB10" s="158"/>
      <c r="DC10" s="9"/>
      <c r="DD10" s="158"/>
    </row>
    <row r="11" spans="1:110" ht="27" customHeight="1" thickTop="1">
      <c r="A11" s="39"/>
      <c r="B11" s="60"/>
      <c r="C11" s="130" t="str">
        <f>PROPER(TEXT(D11,"JJJJ"))</f>
        <v>Lundi</v>
      </c>
      <c r="D11" s="131">
        <v>43101</v>
      </c>
      <c r="E11" s="126"/>
      <c r="F11" s="132">
        <v>999</v>
      </c>
      <c r="G11" s="126"/>
      <c r="H11" s="133">
        <v>0.52083333333333304</v>
      </c>
      <c r="I11" s="126"/>
      <c r="J11" s="132">
        <v>1015</v>
      </c>
      <c r="K11" s="126"/>
      <c r="L11" s="133">
        <v>0.92708333333333304</v>
      </c>
      <c r="M11" s="124"/>
      <c r="N11" s="46"/>
      <c r="O11" s="129"/>
      <c r="P11" s="130" t="str">
        <f>$C11</f>
        <v>Lundi</v>
      </c>
      <c r="Q11" s="131">
        <f>$D11</f>
        <v>43101</v>
      </c>
      <c r="R11" s="126"/>
      <c r="S11" s="47">
        <v>7.1</v>
      </c>
      <c r="T11" s="126"/>
      <c r="U11" s="133">
        <v>0.50624999999999998</v>
      </c>
      <c r="V11" s="126"/>
      <c r="W11" s="47">
        <v>7.7</v>
      </c>
      <c r="X11" s="126"/>
      <c r="Y11" s="133">
        <v>0.50624999999999998</v>
      </c>
      <c r="Z11" s="126"/>
      <c r="AA11" s="47">
        <v>12.2</v>
      </c>
      <c r="AB11" s="126"/>
      <c r="AC11" s="133">
        <v>0.47569444444444398</v>
      </c>
      <c r="AD11" s="124"/>
      <c r="AE11" s="46"/>
      <c r="AF11" s="129"/>
      <c r="AG11" s="130" t="str">
        <f>$C11</f>
        <v>Lundi</v>
      </c>
      <c r="AH11" s="131">
        <f>$D11</f>
        <v>43101</v>
      </c>
      <c r="AI11" s="126"/>
      <c r="AJ11" s="134">
        <v>69.2</v>
      </c>
      <c r="AK11" s="126"/>
      <c r="AL11" s="133">
        <v>0.45902777777777798</v>
      </c>
      <c r="AM11" s="126"/>
      <c r="AN11" s="134">
        <v>13.573888888888872</v>
      </c>
      <c r="AO11" s="126"/>
      <c r="AP11" s="133"/>
      <c r="AQ11" s="126"/>
      <c r="AR11" s="135" t="s">
        <v>41</v>
      </c>
      <c r="AS11" s="126"/>
      <c r="AT11" s="133">
        <v>5.9027777777777776E-2</v>
      </c>
      <c r="AU11" s="124"/>
      <c r="AV11" s="46"/>
      <c r="AW11" s="129"/>
      <c r="AX11" s="130" t="str">
        <f>$C11</f>
        <v>Lundi</v>
      </c>
      <c r="AY11" s="131">
        <f>$D11</f>
        <v>43101</v>
      </c>
      <c r="AZ11" s="126"/>
      <c r="BA11" s="136">
        <v>70</v>
      </c>
      <c r="BB11" s="126"/>
      <c r="BC11" s="133">
        <v>5.9027777777777797E-2</v>
      </c>
      <c r="BD11" s="126"/>
      <c r="BE11" s="136">
        <v>83</v>
      </c>
      <c r="BF11" s="126"/>
      <c r="BG11" s="133">
        <v>0.38819444444444401</v>
      </c>
      <c r="BH11" s="126"/>
      <c r="BI11" s="136">
        <v>76.096503496503502</v>
      </c>
      <c r="BJ11" s="126"/>
      <c r="BK11" s="39"/>
      <c r="BL11" s="129"/>
      <c r="BM11" s="130" t="str">
        <f>$C11</f>
        <v>Lundi</v>
      </c>
      <c r="BN11" s="131">
        <f>$D11</f>
        <v>43101</v>
      </c>
      <c r="BO11" s="126"/>
      <c r="BP11" s="519">
        <v>20.477999999999994</v>
      </c>
      <c r="BQ11" s="126"/>
      <c r="BR11" s="133">
        <v>0.11180555555555556</v>
      </c>
      <c r="BS11" s="126"/>
      <c r="BT11" s="133">
        <v>4.1666666666666666E-3</v>
      </c>
      <c r="BU11" s="126"/>
      <c r="BV11" s="133">
        <v>7.6388888888888895E-2</v>
      </c>
      <c r="BW11" s="126"/>
      <c r="BX11" s="133">
        <v>3.125E-2</v>
      </c>
      <c r="BY11" s="126"/>
      <c r="BZ11" s="133">
        <v>0</v>
      </c>
      <c r="CA11" s="126"/>
      <c r="CB11" s="39"/>
      <c r="CC11" s="129"/>
      <c r="CD11" s="130" t="str">
        <f>$C11</f>
        <v>Lundi</v>
      </c>
      <c r="CE11" s="131">
        <f>$D11</f>
        <v>43101</v>
      </c>
      <c r="CF11" s="126"/>
      <c r="CG11" s="133">
        <v>0</v>
      </c>
      <c r="CH11" s="126"/>
      <c r="CI11" s="46"/>
      <c r="CJ11" s="126"/>
      <c r="CK11" s="216">
        <v>1</v>
      </c>
      <c r="CL11" s="126"/>
      <c r="CM11" s="230">
        <f>IF($CK11=0,"",$CK11*0.3539)</f>
        <v>0.35389999999999999</v>
      </c>
      <c r="CN11" s="126"/>
      <c r="CO11" s="46"/>
      <c r="CP11" s="49"/>
      <c r="CQ11" s="191">
        <f>D11</f>
        <v>43101</v>
      </c>
      <c r="CR11" s="192" t="str">
        <f>$C11</f>
        <v>Lundi</v>
      </c>
      <c r="CT11" s="160" t="s">
        <v>22</v>
      </c>
      <c r="CU11">
        <v>62.7</v>
      </c>
    </row>
    <row r="12" spans="1:110" ht="5.25" customHeight="1">
      <c r="A12" s="39"/>
      <c r="B12" s="60"/>
      <c r="C12" s="125"/>
      <c r="D12" s="126"/>
      <c r="E12" s="126"/>
      <c r="F12" s="137"/>
      <c r="G12" s="126"/>
      <c r="H12" s="127"/>
      <c r="I12" s="126"/>
      <c r="J12" s="137"/>
      <c r="K12" s="126"/>
      <c r="L12" s="127"/>
      <c r="M12" s="124"/>
      <c r="N12" s="46"/>
      <c r="O12" s="129"/>
      <c r="P12" s="125"/>
      <c r="Q12" s="126"/>
      <c r="R12" s="126"/>
      <c r="S12" s="126"/>
      <c r="T12" s="126"/>
      <c r="U12" s="127"/>
      <c r="V12" s="126"/>
      <c r="W12" s="126"/>
      <c r="X12" s="126"/>
      <c r="Y12" s="127"/>
      <c r="Z12" s="126"/>
      <c r="AA12" s="126"/>
      <c r="AB12" s="126"/>
      <c r="AC12" s="127"/>
      <c r="AD12" s="124"/>
      <c r="AE12" s="46"/>
      <c r="AF12" s="129"/>
      <c r="AG12" s="125"/>
      <c r="AH12" s="126"/>
      <c r="AI12" s="126"/>
      <c r="AJ12" s="126"/>
      <c r="AK12" s="126"/>
      <c r="AL12" s="127"/>
      <c r="AM12" s="126"/>
      <c r="AN12" s="126"/>
      <c r="AO12" s="126"/>
      <c r="AP12" s="127"/>
      <c r="AQ12" s="126"/>
      <c r="AR12" s="126"/>
      <c r="AS12" s="126"/>
      <c r="AT12" s="138"/>
      <c r="AU12" s="124"/>
      <c r="AV12" s="46"/>
      <c r="AW12" s="129"/>
      <c r="AX12" s="125"/>
      <c r="AY12" s="126"/>
      <c r="AZ12" s="126"/>
      <c r="BA12" s="139"/>
      <c r="BB12" s="126"/>
      <c r="BC12" s="138"/>
      <c r="BD12" s="126"/>
      <c r="BE12" s="139"/>
      <c r="BF12" s="126"/>
      <c r="BG12" s="138"/>
      <c r="BH12" s="126"/>
      <c r="BI12" s="139"/>
      <c r="BJ12" s="126"/>
      <c r="BK12" s="39"/>
      <c r="BL12" s="129"/>
      <c r="BM12" s="125"/>
      <c r="BN12" s="126"/>
      <c r="BO12" s="126"/>
      <c r="BP12" s="520"/>
      <c r="BQ12" s="126"/>
      <c r="BR12" s="126"/>
      <c r="BS12" s="126"/>
      <c r="BT12" s="126"/>
      <c r="BU12" s="126"/>
      <c r="BV12" s="126"/>
      <c r="BW12" s="126"/>
      <c r="BX12" s="126"/>
      <c r="BY12" s="126"/>
      <c r="BZ12" s="126"/>
      <c r="CA12" s="126"/>
      <c r="CB12" s="39"/>
      <c r="CC12" s="129"/>
      <c r="CD12" s="125"/>
      <c r="CE12" s="126"/>
      <c r="CF12" s="126"/>
      <c r="CG12" s="127"/>
      <c r="CH12" s="126"/>
      <c r="CI12" s="46"/>
      <c r="CJ12" s="126"/>
      <c r="CK12" s="217"/>
      <c r="CL12" s="126"/>
      <c r="CM12" s="231"/>
      <c r="CN12" s="126"/>
      <c r="CO12" s="46"/>
      <c r="CP12" s="49"/>
      <c r="CQ12" s="195"/>
      <c r="CR12" s="196"/>
      <c r="CT12" s="160"/>
      <c r="CU12"/>
    </row>
    <row r="13" spans="1:110" ht="27" customHeight="1">
      <c r="A13" s="39"/>
      <c r="B13" s="60"/>
      <c r="C13" s="130" t="str">
        <f>PROPER(TEXT(D13,"JJJJ"))</f>
        <v>Mardi</v>
      </c>
      <c r="D13" s="131">
        <f>$D11+1</f>
        <v>43102</v>
      </c>
      <c r="E13" s="126"/>
      <c r="F13" s="132">
        <v>1009</v>
      </c>
      <c r="G13" s="126"/>
      <c r="H13" s="133">
        <v>0.97916666666666696</v>
      </c>
      <c r="I13" s="126"/>
      <c r="J13" s="132">
        <v>1016</v>
      </c>
      <c r="K13" s="126"/>
      <c r="L13" s="133">
        <v>9.375E-2</v>
      </c>
      <c r="M13" s="124"/>
      <c r="N13" s="46"/>
      <c r="O13" s="129"/>
      <c r="P13" s="130" t="str">
        <f>$C13</f>
        <v>Mardi</v>
      </c>
      <c r="Q13" s="131">
        <f>$D13</f>
        <v>43102</v>
      </c>
      <c r="R13" s="126"/>
      <c r="S13" s="47">
        <v>8</v>
      </c>
      <c r="T13" s="126"/>
      <c r="U13" s="133">
        <v>3.8888888888888903E-2</v>
      </c>
      <c r="V13" s="126"/>
      <c r="W13" s="47">
        <v>8</v>
      </c>
      <c r="X13" s="126"/>
      <c r="Y13" s="133">
        <v>3.8888888888888903E-2</v>
      </c>
      <c r="Z13" s="126"/>
      <c r="AA13" s="47">
        <v>13.3</v>
      </c>
      <c r="AB13" s="126"/>
      <c r="AC13" s="133">
        <v>0.60069444444444398</v>
      </c>
      <c r="AD13" s="124"/>
      <c r="AE13" s="46"/>
      <c r="AF13" s="129"/>
      <c r="AG13" s="130" t="str">
        <f>$C13</f>
        <v>Mardi</v>
      </c>
      <c r="AH13" s="131">
        <f>$D13</f>
        <v>43102</v>
      </c>
      <c r="AI13" s="126"/>
      <c r="AJ13" s="134">
        <v>42.4</v>
      </c>
      <c r="AK13" s="126"/>
      <c r="AL13" s="133">
        <v>0.98333333333333295</v>
      </c>
      <c r="AM13" s="126"/>
      <c r="AN13" s="134">
        <v>6.7388888888889031</v>
      </c>
      <c r="AO13" s="126"/>
      <c r="AP13" s="133"/>
      <c r="AQ13" s="126"/>
      <c r="AR13" s="135" t="s">
        <v>41</v>
      </c>
      <c r="AS13" s="126"/>
      <c r="AT13" s="133">
        <v>0.19722222222222222</v>
      </c>
      <c r="AU13" s="124"/>
      <c r="AV13" s="46"/>
      <c r="AW13" s="129"/>
      <c r="AX13" s="130" t="str">
        <f>$C13</f>
        <v>Mardi</v>
      </c>
      <c r="AY13" s="131">
        <f>$D13</f>
        <v>43102</v>
      </c>
      <c r="AZ13" s="126"/>
      <c r="BA13" s="136">
        <v>75</v>
      </c>
      <c r="BB13" s="126"/>
      <c r="BC13" s="133">
        <v>0</v>
      </c>
      <c r="BD13" s="126"/>
      <c r="BE13" s="136">
        <v>91</v>
      </c>
      <c r="BF13" s="126"/>
      <c r="BG13" s="133">
        <v>0.936805555555556</v>
      </c>
      <c r="BH13" s="126"/>
      <c r="BI13" s="136">
        <v>86.054545454545448</v>
      </c>
      <c r="BJ13" s="126"/>
      <c r="BK13" s="39"/>
      <c r="BL13" s="129"/>
      <c r="BM13" s="130" t="str">
        <f>$C13</f>
        <v>Mardi</v>
      </c>
      <c r="BN13" s="131">
        <f>$D13</f>
        <v>43102</v>
      </c>
      <c r="BO13" s="126"/>
      <c r="BP13" s="519">
        <v>3.048</v>
      </c>
      <c r="BQ13" s="126"/>
      <c r="BR13" s="133">
        <v>8.9583333333333334E-2</v>
      </c>
      <c r="BS13" s="126"/>
      <c r="BT13" s="133">
        <v>0</v>
      </c>
      <c r="BU13" s="126"/>
      <c r="BV13" s="133">
        <v>2.5000000000000001E-2</v>
      </c>
      <c r="BW13" s="126"/>
      <c r="BX13" s="133">
        <v>4.1666666666666664E-2</v>
      </c>
      <c r="BY13" s="126"/>
      <c r="BZ13" s="133">
        <v>2.2916666666666665E-2</v>
      </c>
      <c r="CA13" s="126"/>
      <c r="CB13" s="39"/>
      <c r="CC13" s="129"/>
      <c r="CD13" s="130" t="str">
        <f>$C13</f>
        <v>Mardi</v>
      </c>
      <c r="CE13" s="131">
        <f>$D13</f>
        <v>43102</v>
      </c>
      <c r="CF13" s="126"/>
      <c r="CG13" s="133">
        <v>0</v>
      </c>
      <c r="CH13" s="126"/>
      <c r="CI13" s="46"/>
      <c r="CJ13" s="126"/>
      <c r="CK13" s="216">
        <v>0.8</v>
      </c>
      <c r="CL13" s="126"/>
      <c r="CM13" s="230">
        <f>IF($CK13=0,"",$CK13*0.3539)</f>
        <v>0.28311999999999998</v>
      </c>
      <c r="CN13" s="126"/>
      <c r="CO13" s="46"/>
      <c r="CP13" s="49"/>
      <c r="CQ13" s="191">
        <f>D13</f>
        <v>43102</v>
      </c>
      <c r="CR13" s="192" t="str">
        <f>$C13</f>
        <v>Mardi</v>
      </c>
      <c r="CT13" s="160" t="s">
        <v>23</v>
      </c>
      <c r="CU13">
        <v>50.6</v>
      </c>
      <c r="CV13" s="158"/>
      <c r="CW13" s="9"/>
      <c r="CX13" s="158"/>
      <c r="CY13" s="9"/>
      <c r="DA13" s="9"/>
      <c r="DB13" s="158"/>
      <c r="DC13" s="9"/>
      <c r="DD13" s="158"/>
    </row>
    <row r="14" spans="1:110" ht="5.25" customHeight="1">
      <c r="A14" s="39"/>
      <c r="B14" s="60"/>
      <c r="C14" s="125"/>
      <c r="D14" s="126"/>
      <c r="E14" s="126"/>
      <c r="F14" s="137"/>
      <c r="G14" s="126"/>
      <c r="H14" s="127"/>
      <c r="I14" s="126"/>
      <c r="J14" s="137"/>
      <c r="K14" s="126"/>
      <c r="L14" s="127"/>
      <c r="M14" s="124"/>
      <c r="N14" s="46"/>
      <c r="O14" s="129"/>
      <c r="P14" s="125"/>
      <c r="Q14" s="126"/>
      <c r="R14" s="126"/>
      <c r="S14" s="126"/>
      <c r="T14" s="126"/>
      <c r="U14" s="127"/>
      <c r="V14" s="126"/>
      <c r="W14" s="126"/>
      <c r="X14" s="126"/>
      <c r="Y14" s="127"/>
      <c r="Z14" s="126"/>
      <c r="AA14" s="126"/>
      <c r="AB14" s="126"/>
      <c r="AC14" s="127"/>
      <c r="AD14" s="124"/>
      <c r="AE14" s="46"/>
      <c r="AF14" s="129"/>
      <c r="AG14" s="125"/>
      <c r="AH14" s="126"/>
      <c r="AI14" s="126"/>
      <c r="AJ14" s="126"/>
      <c r="AK14" s="126"/>
      <c r="AL14" s="127"/>
      <c r="AM14" s="126"/>
      <c r="AN14" s="126"/>
      <c r="AO14" s="126"/>
      <c r="AP14" s="127"/>
      <c r="AQ14" s="126"/>
      <c r="AR14" s="126"/>
      <c r="AS14" s="126"/>
      <c r="AT14" s="138"/>
      <c r="AU14" s="124"/>
      <c r="AV14" s="46"/>
      <c r="AW14" s="129"/>
      <c r="AX14" s="125"/>
      <c r="AY14" s="126"/>
      <c r="AZ14" s="126"/>
      <c r="BA14" s="139"/>
      <c r="BB14" s="126"/>
      <c r="BC14" s="138"/>
      <c r="BD14" s="126"/>
      <c r="BE14" s="139"/>
      <c r="BF14" s="126"/>
      <c r="BG14" s="138"/>
      <c r="BH14" s="126"/>
      <c r="BI14" s="139"/>
      <c r="BJ14" s="126"/>
      <c r="BK14" s="39"/>
      <c r="BL14" s="129"/>
      <c r="BM14" s="125"/>
      <c r="BN14" s="126"/>
      <c r="BO14" s="126"/>
      <c r="BP14" s="520"/>
      <c r="BQ14" s="126"/>
      <c r="BR14" s="126"/>
      <c r="BS14" s="126"/>
      <c r="BT14" s="126"/>
      <c r="BU14" s="126"/>
      <c r="BV14" s="126"/>
      <c r="BW14" s="126"/>
      <c r="BX14" s="126"/>
      <c r="BY14" s="126"/>
      <c r="BZ14" s="126"/>
      <c r="CA14" s="126"/>
      <c r="CB14" s="39"/>
      <c r="CC14" s="129"/>
      <c r="CD14" s="125"/>
      <c r="CE14" s="126"/>
      <c r="CF14" s="126"/>
      <c r="CG14" s="127"/>
      <c r="CH14" s="126"/>
      <c r="CI14" s="46"/>
      <c r="CJ14" s="126"/>
      <c r="CK14" s="217"/>
      <c r="CL14" s="126"/>
      <c r="CM14" s="231"/>
      <c r="CN14" s="126"/>
      <c r="CO14" s="46"/>
      <c r="CP14" s="49"/>
      <c r="CQ14" s="193"/>
      <c r="CR14" s="194"/>
      <c r="CT14" s="160"/>
      <c r="CU14"/>
      <c r="CV14" s="9"/>
      <c r="CW14" s="9"/>
      <c r="CX14" s="9"/>
      <c r="CY14" s="9"/>
      <c r="DA14" s="9"/>
      <c r="DB14" s="9"/>
      <c r="DC14" s="9"/>
      <c r="DD14" s="9"/>
    </row>
    <row r="15" spans="1:110" ht="27" customHeight="1">
      <c r="A15" s="39"/>
      <c r="B15" s="60"/>
      <c r="C15" s="130" t="str">
        <f>PROPER(TEXT(D15,"JJJJ"))</f>
        <v>Mercredi</v>
      </c>
      <c r="D15" s="131">
        <f>$D13+1</f>
        <v>43103</v>
      </c>
      <c r="E15" s="126"/>
      <c r="F15" s="132">
        <v>1006</v>
      </c>
      <c r="G15" s="126"/>
      <c r="H15" s="133">
        <v>0.114583333333333</v>
      </c>
      <c r="I15" s="126"/>
      <c r="J15" s="132">
        <v>1013</v>
      </c>
      <c r="K15" s="126"/>
      <c r="L15" s="133">
        <v>0.47916666666666702</v>
      </c>
      <c r="M15" s="124"/>
      <c r="N15" s="46"/>
      <c r="O15" s="129"/>
      <c r="P15" s="130" t="str">
        <f>$C15</f>
        <v>Mercredi</v>
      </c>
      <c r="Q15" s="131">
        <f>$D15</f>
        <v>43103</v>
      </c>
      <c r="R15" s="126"/>
      <c r="S15" s="47">
        <v>9</v>
      </c>
      <c r="T15" s="126"/>
      <c r="U15" s="133">
        <v>0.78472222222222199</v>
      </c>
      <c r="V15" s="126"/>
      <c r="W15" s="47">
        <v>11.3</v>
      </c>
      <c r="X15" s="126"/>
      <c r="Y15" s="133">
        <v>0.78472222222222199</v>
      </c>
      <c r="Z15" s="126"/>
      <c r="AA15" s="47">
        <v>13.8</v>
      </c>
      <c r="AB15" s="126"/>
      <c r="AC15" s="133">
        <v>0.134027777777778</v>
      </c>
      <c r="AD15" s="124"/>
      <c r="AE15" s="46"/>
      <c r="AF15" s="129"/>
      <c r="AG15" s="130" t="str">
        <f>$C15</f>
        <v>Mercredi</v>
      </c>
      <c r="AH15" s="131">
        <f>$D15</f>
        <v>43103</v>
      </c>
      <c r="AI15" s="126"/>
      <c r="AJ15" s="134">
        <v>45.6</v>
      </c>
      <c r="AK15" s="126"/>
      <c r="AL15" s="133">
        <v>0.16111111111111101</v>
      </c>
      <c r="AM15" s="126"/>
      <c r="AN15" s="134">
        <v>13.342500000000014</v>
      </c>
      <c r="AO15" s="126"/>
      <c r="AP15" s="133"/>
      <c r="AQ15" s="126"/>
      <c r="AR15" s="135" t="s">
        <v>41</v>
      </c>
      <c r="AS15" s="126"/>
      <c r="AT15" s="133">
        <v>3.4722222222222224E-2</v>
      </c>
      <c r="AU15" s="124"/>
      <c r="AV15" s="46"/>
      <c r="AW15" s="129"/>
      <c r="AX15" s="130" t="str">
        <f>$C15</f>
        <v>Mercredi</v>
      </c>
      <c r="AY15" s="131">
        <f>$D15</f>
        <v>43103</v>
      </c>
      <c r="AZ15" s="126"/>
      <c r="BA15" s="136">
        <v>74</v>
      </c>
      <c r="BB15" s="126"/>
      <c r="BC15" s="133">
        <v>0.61736111111111103</v>
      </c>
      <c r="BD15" s="126"/>
      <c r="BE15" s="136">
        <v>92</v>
      </c>
      <c r="BF15" s="126"/>
      <c r="BG15" s="133">
        <v>3.6111111111111101E-2</v>
      </c>
      <c r="BH15" s="126"/>
      <c r="BI15" s="136">
        <v>84.31398601398601</v>
      </c>
      <c r="BJ15" s="126"/>
      <c r="BK15" s="39"/>
      <c r="BL15" s="129"/>
      <c r="BM15" s="130" t="str">
        <f>$C15</f>
        <v>Mercredi</v>
      </c>
      <c r="BN15" s="131">
        <f>$D15</f>
        <v>43103</v>
      </c>
      <c r="BO15" s="126"/>
      <c r="BP15" s="519">
        <v>10.414</v>
      </c>
      <c r="BQ15" s="126"/>
      <c r="BR15" s="133">
        <v>0.22361111111111112</v>
      </c>
      <c r="BS15" s="126"/>
      <c r="BT15" s="133">
        <v>4.7222222222222221E-2</v>
      </c>
      <c r="BU15" s="126"/>
      <c r="BV15" s="133">
        <v>0</v>
      </c>
      <c r="BW15" s="126"/>
      <c r="BX15" s="133">
        <v>4.027777777777778E-2</v>
      </c>
      <c r="BY15" s="126"/>
      <c r="BZ15" s="133">
        <v>0.13680555555555557</v>
      </c>
      <c r="CA15" s="126"/>
      <c r="CB15" s="39"/>
      <c r="CC15" s="129"/>
      <c r="CD15" s="130" t="str">
        <f>$C15</f>
        <v>Mercredi</v>
      </c>
      <c r="CE15" s="131">
        <f>$D15</f>
        <v>43103</v>
      </c>
      <c r="CF15" s="126"/>
      <c r="CG15" s="133">
        <v>0</v>
      </c>
      <c r="CH15" s="126"/>
      <c r="CI15" s="46"/>
      <c r="CJ15" s="126"/>
      <c r="CK15" s="216">
        <v>1.1000000000000001</v>
      </c>
      <c r="CL15" s="126"/>
      <c r="CM15" s="230">
        <f>IF($CK15=0,"",$CK15*0.3539)</f>
        <v>0.38929000000000002</v>
      </c>
      <c r="CN15" s="126"/>
      <c r="CO15" s="46"/>
      <c r="CP15" s="49"/>
      <c r="CQ15" s="191">
        <f>D15</f>
        <v>43103</v>
      </c>
      <c r="CR15" s="192" t="str">
        <f>$C15</f>
        <v>Mercredi</v>
      </c>
      <c r="CT15" s="160" t="s">
        <v>24</v>
      </c>
      <c r="CU15">
        <v>42.2</v>
      </c>
      <c r="CV15" s="9"/>
      <c r="CW15" s="9"/>
      <c r="CX15" s="9"/>
      <c r="CY15" s="9"/>
      <c r="DA15" s="9"/>
      <c r="DB15" s="9"/>
      <c r="DC15" s="9"/>
      <c r="DD15" s="9"/>
    </row>
    <row r="16" spans="1:110" ht="5.25" customHeight="1">
      <c r="A16" s="39"/>
      <c r="B16" s="60"/>
      <c r="C16" s="125"/>
      <c r="D16" s="126"/>
      <c r="E16" s="126"/>
      <c r="F16" s="137"/>
      <c r="G16" s="126"/>
      <c r="H16" s="127"/>
      <c r="I16" s="126"/>
      <c r="J16" s="137"/>
      <c r="K16" s="126"/>
      <c r="L16" s="127"/>
      <c r="M16" s="124"/>
      <c r="N16" s="46"/>
      <c r="O16" s="129"/>
      <c r="P16" s="125"/>
      <c r="Q16" s="126"/>
      <c r="R16" s="126"/>
      <c r="S16" s="126"/>
      <c r="T16" s="126"/>
      <c r="U16" s="127"/>
      <c r="V16" s="126"/>
      <c r="W16" s="126"/>
      <c r="X16" s="126"/>
      <c r="Y16" s="127"/>
      <c r="Z16" s="126"/>
      <c r="AA16" s="126"/>
      <c r="AB16" s="126"/>
      <c r="AC16" s="127"/>
      <c r="AD16" s="124"/>
      <c r="AE16" s="46"/>
      <c r="AF16" s="129"/>
      <c r="AG16" s="125"/>
      <c r="AH16" s="126"/>
      <c r="AI16" s="126"/>
      <c r="AJ16" s="126"/>
      <c r="AK16" s="126"/>
      <c r="AL16" s="127"/>
      <c r="AM16" s="126"/>
      <c r="AN16" s="126"/>
      <c r="AO16" s="126"/>
      <c r="AP16" s="127"/>
      <c r="AQ16" s="126"/>
      <c r="AR16" s="126"/>
      <c r="AS16" s="126"/>
      <c r="AT16" s="138"/>
      <c r="AU16" s="124"/>
      <c r="AV16" s="46"/>
      <c r="AW16" s="129"/>
      <c r="AX16" s="125"/>
      <c r="AY16" s="126"/>
      <c r="AZ16" s="126"/>
      <c r="BA16" s="139"/>
      <c r="BB16" s="126"/>
      <c r="BC16" s="138"/>
      <c r="BD16" s="126"/>
      <c r="BE16" s="139"/>
      <c r="BF16" s="126"/>
      <c r="BG16" s="138"/>
      <c r="BH16" s="126"/>
      <c r="BI16" s="139"/>
      <c r="BJ16" s="126"/>
      <c r="BK16" s="39"/>
      <c r="BL16" s="129"/>
      <c r="BM16" s="125"/>
      <c r="BN16" s="126"/>
      <c r="BO16" s="126"/>
      <c r="BP16" s="520"/>
      <c r="BQ16" s="126"/>
      <c r="BR16" s="126"/>
      <c r="BS16" s="126"/>
      <c r="BT16" s="126"/>
      <c r="BU16" s="126"/>
      <c r="BV16" s="126"/>
      <c r="BW16" s="126"/>
      <c r="BX16" s="126"/>
      <c r="BY16" s="126"/>
      <c r="BZ16" s="126"/>
      <c r="CA16" s="126"/>
      <c r="CB16" s="39"/>
      <c r="CC16" s="129"/>
      <c r="CD16" s="125"/>
      <c r="CE16" s="126"/>
      <c r="CF16" s="126"/>
      <c r="CG16" s="127"/>
      <c r="CH16" s="126"/>
      <c r="CI16" s="46"/>
      <c r="CJ16" s="126"/>
      <c r="CK16" s="217"/>
      <c r="CL16" s="126"/>
      <c r="CM16" s="231"/>
      <c r="CN16" s="126"/>
      <c r="CO16" s="46"/>
      <c r="CP16" s="49"/>
      <c r="CQ16" s="193"/>
      <c r="CR16" s="194"/>
      <c r="CT16" s="160"/>
      <c r="CU16"/>
      <c r="CV16" s="9"/>
      <c r="CW16" s="9"/>
      <c r="CX16" s="9"/>
      <c r="CY16" s="9"/>
      <c r="DA16" s="9"/>
      <c r="DB16" s="9"/>
      <c r="DC16" s="9"/>
      <c r="DD16" s="9"/>
    </row>
    <row r="17" spans="1:108" ht="27" customHeight="1">
      <c r="A17" s="39"/>
      <c r="B17" s="60"/>
      <c r="C17" s="130" t="str">
        <f>PROPER(TEXT(D17,"JJJJ"))</f>
        <v>Jeudi</v>
      </c>
      <c r="D17" s="131">
        <f>$D15+1</f>
        <v>43104</v>
      </c>
      <c r="E17" s="126"/>
      <c r="F17" s="132">
        <v>1002</v>
      </c>
      <c r="G17" s="126"/>
      <c r="H17" s="133">
        <v>0.6875</v>
      </c>
      <c r="I17" s="126"/>
      <c r="J17" s="132">
        <v>1008</v>
      </c>
      <c r="K17" s="126"/>
      <c r="L17" s="133">
        <v>0</v>
      </c>
      <c r="M17" s="124"/>
      <c r="N17" s="46"/>
      <c r="O17" s="129"/>
      <c r="P17" s="130" t="str">
        <f>$C17</f>
        <v>Jeudi</v>
      </c>
      <c r="Q17" s="131">
        <f>$D17</f>
        <v>43104</v>
      </c>
      <c r="R17" s="126"/>
      <c r="S17" s="47">
        <v>8.6</v>
      </c>
      <c r="T17" s="126"/>
      <c r="U17" s="133">
        <v>0.8125</v>
      </c>
      <c r="V17" s="126"/>
      <c r="W17" s="47">
        <v>10.8</v>
      </c>
      <c r="X17" s="126"/>
      <c r="Y17" s="133">
        <v>0.8125</v>
      </c>
      <c r="Z17" s="126"/>
      <c r="AA17" s="47">
        <v>14.4</v>
      </c>
      <c r="AB17" s="126"/>
      <c r="AC17" s="133">
        <v>0.60347222222222197</v>
      </c>
      <c r="AD17" s="124"/>
      <c r="AE17" s="46"/>
      <c r="AF17" s="129"/>
      <c r="AG17" s="130" t="str">
        <f>$C17</f>
        <v>Jeudi</v>
      </c>
      <c r="AH17" s="131">
        <f>$D17</f>
        <v>43104</v>
      </c>
      <c r="AI17" s="126"/>
      <c r="AJ17" s="134">
        <v>54</v>
      </c>
      <c r="AK17" s="126"/>
      <c r="AL17" s="133">
        <v>0.65902777777777799</v>
      </c>
      <c r="AM17" s="126"/>
      <c r="AN17" s="134">
        <v>12.786388888888853</v>
      </c>
      <c r="AO17" s="126"/>
      <c r="AP17" s="133"/>
      <c r="AQ17" s="126"/>
      <c r="AR17" s="135" t="s">
        <v>33</v>
      </c>
      <c r="AS17" s="126"/>
      <c r="AT17" s="133">
        <v>5.6944444444444443E-2</v>
      </c>
      <c r="AU17" s="124"/>
      <c r="AV17" s="46"/>
      <c r="AW17" s="129"/>
      <c r="AX17" s="130" t="str">
        <f>$C17</f>
        <v>Jeudi</v>
      </c>
      <c r="AY17" s="131">
        <f>$D17</f>
        <v>43104</v>
      </c>
      <c r="AZ17" s="126"/>
      <c r="BA17" s="136">
        <v>87</v>
      </c>
      <c r="BB17" s="126"/>
      <c r="BC17" s="133">
        <v>0.59652777777777799</v>
      </c>
      <c r="BD17" s="126"/>
      <c r="BE17" s="136">
        <v>91</v>
      </c>
      <c r="BF17" s="126"/>
      <c r="BG17" s="133">
        <v>2.1527777777777798E-2</v>
      </c>
      <c r="BH17" s="126"/>
      <c r="BI17" s="136">
        <v>88.765734265734267</v>
      </c>
      <c r="BJ17" s="126"/>
      <c r="BK17" s="39"/>
      <c r="BL17" s="129"/>
      <c r="BM17" s="130" t="str">
        <f>$C17</f>
        <v>Jeudi</v>
      </c>
      <c r="BN17" s="131">
        <f>$D17</f>
        <v>43104</v>
      </c>
      <c r="BO17" s="126"/>
      <c r="BP17" s="519">
        <v>2.032</v>
      </c>
      <c r="BQ17" s="126"/>
      <c r="BR17" s="133">
        <v>1.3888888888888888E-2</v>
      </c>
      <c r="BS17" s="126"/>
      <c r="BT17" s="133">
        <v>0</v>
      </c>
      <c r="BU17" s="126"/>
      <c r="BV17" s="133">
        <v>8.3333333333333332E-3</v>
      </c>
      <c r="BW17" s="126"/>
      <c r="BX17" s="133">
        <v>5.5555555555555558E-3</v>
      </c>
      <c r="BY17" s="126"/>
      <c r="BZ17" s="133">
        <v>0</v>
      </c>
      <c r="CA17" s="126"/>
      <c r="CB17" s="39"/>
      <c r="CC17" s="129"/>
      <c r="CD17" s="130" t="str">
        <f>$C17</f>
        <v>Jeudi</v>
      </c>
      <c r="CE17" s="131">
        <f>$D17</f>
        <v>43104</v>
      </c>
      <c r="CF17" s="126"/>
      <c r="CG17" s="133">
        <v>0</v>
      </c>
      <c r="CH17" s="126"/>
      <c r="CI17" s="46"/>
      <c r="CJ17" s="126"/>
      <c r="CK17" s="216">
        <v>0.6</v>
      </c>
      <c r="CL17" s="126"/>
      <c r="CM17" s="230">
        <f>IF($CK17=0,"",$CK17*0.3539)</f>
        <v>0.21234</v>
      </c>
      <c r="CN17" s="126"/>
      <c r="CO17" s="46"/>
      <c r="CP17" s="49"/>
      <c r="CQ17" s="191">
        <f>D17</f>
        <v>43104</v>
      </c>
      <c r="CR17" s="192" t="str">
        <f>$C17</f>
        <v>Jeudi</v>
      </c>
      <c r="CT17" s="644" t="s">
        <v>25</v>
      </c>
      <c r="CU17">
        <v>25.7</v>
      </c>
      <c r="CV17" s="9"/>
      <c r="CW17" s="9"/>
      <c r="CX17" s="9"/>
      <c r="CY17" s="9"/>
      <c r="DA17" s="9"/>
      <c r="DB17" s="9"/>
      <c r="DC17" s="9"/>
      <c r="DD17" s="9"/>
    </row>
    <row r="18" spans="1:108" ht="5.25" customHeight="1">
      <c r="A18" s="39"/>
      <c r="B18" s="60"/>
      <c r="C18" s="125"/>
      <c r="D18" s="126"/>
      <c r="E18" s="126"/>
      <c r="F18" s="137"/>
      <c r="G18" s="126"/>
      <c r="H18" s="127"/>
      <c r="I18" s="126"/>
      <c r="J18" s="137"/>
      <c r="K18" s="126"/>
      <c r="L18" s="127"/>
      <c r="M18" s="124"/>
      <c r="N18" s="46"/>
      <c r="O18" s="129"/>
      <c r="P18" s="125"/>
      <c r="Q18" s="126"/>
      <c r="R18" s="126"/>
      <c r="S18" s="126"/>
      <c r="T18" s="126"/>
      <c r="U18" s="127"/>
      <c r="V18" s="126"/>
      <c r="W18" s="126"/>
      <c r="X18" s="126"/>
      <c r="Y18" s="127"/>
      <c r="Z18" s="126"/>
      <c r="AA18" s="126"/>
      <c r="AB18" s="126"/>
      <c r="AC18" s="127"/>
      <c r="AD18" s="124"/>
      <c r="AE18" s="46"/>
      <c r="AF18" s="129"/>
      <c r="AG18" s="125"/>
      <c r="AH18" s="126"/>
      <c r="AI18" s="126"/>
      <c r="AJ18" s="126"/>
      <c r="AK18" s="126"/>
      <c r="AL18" s="127"/>
      <c r="AM18" s="126"/>
      <c r="AN18" s="126"/>
      <c r="AO18" s="126"/>
      <c r="AP18" s="127"/>
      <c r="AQ18" s="126"/>
      <c r="AR18" s="126"/>
      <c r="AS18" s="126"/>
      <c r="AT18" s="138"/>
      <c r="AU18" s="124"/>
      <c r="AV18" s="46"/>
      <c r="AW18" s="129"/>
      <c r="AX18" s="125"/>
      <c r="AY18" s="126"/>
      <c r="AZ18" s="126"/>
      <c r="BA18" s="139"/>
      <c r="BB18" s="126"/>
      <c r="BC18" s="138"/>
      <c r="BD18" s="126"/>
      <c r="BE18" s="139"/>
      <c r="BF18" s="126"/>
      <c r="BG18" s="138"/>
      <c r="BH18" s="126"/>
      <c r="BI18" s="139"/>
      <c r="BJ18" s="126"/>
      <c r="BK18" s="39"/>
      <c r="BL18" s="129"/>
      <c r="BM18" s="125"/>
      <c r="BN18" s="126"/>
      <c r="BO18" s="126"/>
      <c r="BP18" s="520"/>
      <c r="BQ18" s="126"/>
      <c r="BR18" s="126"/>
      <c r="BS18" s="126"/>
      <c r="BT18" s="126"/>
      <c r="BU18" s="126"/>
      <c r="BV18" s="126"/>
      <c r="BW18" s="126"/>
      <c r="BX18" s="126"/>
      <c r="BY18" s="126"/>
      <c r="BZ18" s="126"/>
      <c r="CA18" s="126"/>
      <c r="CB18" s="39"/>
      <c r="CC18" s="129"/>
      <c r="CD18" s="125"/>
      <c r="CE18" s="126"/>
      <c r="CF18" s="126"/>
      <c r="CG18" s="127"/>
      <c r="CH18" s="126"/>
      <c r="CI18" s="46"/>
      <c r="CJ18" s="126"/>
      <c r="CK18" s="217"/>
      <c r="CL18" s="126"/>
      <c r="CM18" s="231"/>
      <c r="CN18" s="126"/>
      <c r="CO18" s="46"/>
      <c r="CP18" s="49"/>
      <c r="CQ18" s="193"/>
      <c r="CR18" s="194"/>
      <c r="CT18" s="160"/>
      <c r="CU18"/>
      <c r="CV18" s="9"/>
      <c r="CW18" s="9"/>
      <c r="CX18" s="9"/>
      <c r="CY18" s="9"/>
      <c r="DA18" s="9"/>
      <c r="DB18" s="9"/>
      <c r="DC18" s="9"/>
      <c r="DD18" s="9"/>
    </row>
    <row r="19" spans="1:108" ht="27" customHeight="1">
      <c r="A19" s="39"/>
      <c r="B19" s="60"/>
      <c r="C19" s="130" t="str">
        <f>PROPER(TEXT(D19,"JJJJ"))</f>
        <v>Vendredi</v>
      </c>
      <c r="D19" s="131">
        <f>$D17+1</f>
        <v>43105</v>
      </c>
      <c r="E19" s="126"/>
      <c r="F19" s="132">
        <v>997</v>
      </c>
      <c r="G19" s="126"/>
      <c r="H19" s="133">
        <v>0.21875</v>
      </c>
      <c r="I19" s="126"/>
      <c r="J19" s="132">
        <v>1003</v>
      </c>
      <c r="K19" s="126"/>
      <c r="L19" s="133">
        <v>0</v>
      </c>
      <c r="M19" s="124"/>
      <c r="N19" s="46"/>
      <c r="O19" s="129"/>
      <c r="P19" s="130" t="str">
        <f>$C19</f>
        <v>Vendredi</v>
      </c>
      <c r="Q19" s="131">
        <f>$D19</f>
        <v>43105</v>
      </c>
      <c r="R19" s="126"/>
      <c r="S19" s="47">
        <v>7.3</v>
      </c>
      <c r="T19" s="126"/>
      <c r="U19" s="133">
        <v>0.97638888888888897</v>
      </c>
      <c r="V19" s="126"/>
      <c r="W19" s="47">
        <v>7.6</v>
      </c>
      <c r="X19" s="126"/>
      <c r="Y19" s="133">
        <v>0.97638888888888897</v>
      </c>
      <c r="Z19" s="126"/>
      <c r="AA19" s="47">
        <v>12.6</v>
      </c>
      <c r="AB19" s="126"/>
      <c r="AC19" s="133">
        <v>0.57499999999999996</v>
      </c>
      <c r="AD19" s="124"/>
      <c r="AE19" s="46"/>
      <c r="AF19" s="129"/>
      <c r="AG19" s="130" t="str">
        <f>$C19</f>
        <v>Vendredi</v>
      </c>
      <c r="AH19" s="131">
        <f>$D19</f>
        <v>43105</v>
      </c>
      <c r="AI19" s="126"/>
      <c r="AJ19" s="134">
        <v>27.6</v>
      </c>
      <c r="AK19" s="126"/>
      <c r="AL19" s="133">
        <v>2.9861111111111099E-2</v>
      </c>
      <c r="AM19" s="126"/>
      <c r="AN19" s="134">
        <v>4.8819444444444509</v>
      </c>
      <c r="AO19" s="126"/>
      <c r="AP19" s="133"/>
      <c r="AQ19" s="126"/>
      <c r="AR19" s="135" t="s">
        <v>37</v>
      </c>
      <c r="AS19" s="126"/>
      <c r="AT19" s="133">
        <v>0.48194444444444445</v>
      </c>
      <c r="AU19" s="124"/>
      <c r="AV19" s="46"/>
      <c r="AW19" s="129"/>
      <c r="AX19" s="130" t="str">
        <f>$C19</f>
        <v>Vendredi</v>
      </c>
      <c r="AY19" s="131">
        <f>$D19</f>
        <v>43105</v>
      </c>
      <c r="AZ19" s="126"/>
      <c r="BA19" s="136">
        <v>78</v>
      </c>
      <c r="BB19" s="126"/>
      <c r="BC19" s="133">
        <v>0.63541666666666696</v>
      </c>
      <c r="BD19" s="126"/>
      <c r="BE19" s="136">
        <v>89</v>
      </c>
      <c r="BF19" s="126"/>
      <c r="BG19" s="133">
        <v>5.6250000000000001E-2</v>
      </c>
      <c r="BH19" s="126"/>
      <c r="BI19" s="136">
        <v>84.554545454545448</v>
      </c>
      <c r="BJ19" s="126"/>
      <c r="BK19" s="39"/>
      <c r="BL19" s="129"/>
      <c r="BM19" s="130" t="str">
        <f>$C19</f>
        <v>Vendredi</v>
      </c>
      <c r="BN19" s="131">
        <f>$D19</f>
        <v>43105</v>
      </c>
      <c r="BO19" s="126"/>
      <c r="BP19" s="519">
        <v>7.1120000000000001</v>
      </c>
      <c r="BQ19" s="126"/>
      <c r="BR19" s="133">
        <v>0.11944444444444445</v>
      </c>
      <c r="BS19" s="126"/>
      <c r="BT19" s="133">
        <v>5.1388888888888887E-2</v>
      </c>
      <c r="BU19" s="126"/>
      <c r="BV19" s="133">
        <v>3.125E-2</v>
      </c>
      <c r="BW19" s="126"/>
      <c r="BX19" s="133">
        <v>3.6805555555555557E-2</v>
      </c>
      <c r="BY19" s="126"/>
      <c r="BZ19" s="133">
        <v>0</v>
      </c>
      <c r="CA19" s="126"/>
      <c r="CB19" s="39"/>
      <c r="CC19" s="129"/>
      <c r="CD19" s="130" t="str">
        <f>$C19</f>
        <v>Vendredi</v>
      </c>
      <c r="CE19" s="131">
        <f>$D19</f>
        <v>43105</v>
      </c>
      <c r="CF19" s="126"/>
      <c r="CG19" s="133">
        <v>0</v>
      </c>
      <c r="CH19" s="126"/>
      <c r="CI19" s="46"/>
      <c r="CJ19" s="126"/>
      <c r="CK19" s="216">
        <v>1.4</v>
      </c>
      <c r="CL19" s="126"/>
      <c r="CM19" s="230">
        <f>IF($CK19=0,"",$CK19*0.3539)</f>
        <v>0.49545999999999996</v>
      </c>
      <c r="CN19" s="126"/>
      <c r="CO19" s="46"/>
      <c r="CP19" s="49"/>
      <c r="CQ19" s="191">
        <f>D19</f>
        <v>43105</v>
      </c>
      <c r="CR19" s="192" t="str">
        <f>$C19</f>
        <v>Vendredi</v>
      </c>
      <c r="CT19" s="160" t="s">
        <v>26</v>
      </c>
      <c r="CU19">
        <v>66.8</v>
      </c>
      <c r="CV19" s="9"/>
      <c r="CW19" s="9"/>
      <c r="CX19" s="9"/>
      <c r="CY19" s="9"/>
      <c r="DA19" s="9"/>
      <c r="DB19" s="9"/>
      <c r="DC19" s="9"/>
      <c r="DD19" s="9"/>
    </row>
    <row r="20" spans="1:108" ht="5.25" customHeight="1">
      <c r="A20" s="39"/>
      <c r="B20" s="60"/>
      <c r="C20" s="125"/>
      <c r="D20" s="126"/>
      <c r="E20" s="126"/>
      <c r="F20" s="137"/>
      <c r="G20" s="126"/>
      <c r="H20" s="127"/>
      <c r="I20" s="126"/>
      <c r="J20" s="137"/>
      <c r="K20" s="126"/>
      <c r="L20" s="127"/>
      <c r="M20" s="124"/>
      <c r="N20" s="46"/>
      <c r="O20" s="129"/>
      <c r="P20" s="125"/>
      <c r="Q20" s="126"/>
      <c r="R20" s="126"/>
      <c r="S20" s="126"/>
      <c r="T20" s="126"/>
      <c r="U20" s="127"/>
      <c r="V20" s="126"/>
      <c r="W20" s="126"/>
      <c r="X20" s="126"/>
      <c r="Y20" s="127"/>
      <c r="Z20" s="126"/>
      <c r="AA20" s="126"/>
      <c r="AB20" s="126"/>
      <c r="AC20" s="127"/>
      <c r="AD20" s="124"/>
      <c r="AE20" s="46"/>
      <c r="AF20" s="129"/>
      <c r="AG20" s="125"/>
      <c r="AH20" s="126"/>
      <c r="AI20" s="126"/>
      <c r="AJ20" s="126"/>
      <c r="AK20" s="126"/>
      <c r="AL20" s="127"/>
      <c r="AM20" s="126"/>
      <c r="AN20" s="126"/>
      <c r="AO20" s="126"/>
      <c r="AP20" s="127"/>
      <c r="AQ20" s="126"/>
      <c r="AR20" s="126"/>
      <c r="AS20" s="126"/>
      <c r="AT20" s="138"/>
      <c r="AU20" s="124"/>
      <c r="AV20" s="46"/>
      <c r="AW20" s="129"/>
      <c r="AX20" s="125"/>
      <c r="AY20" s="126"/>
      <c r="AZ20" s="126"/>
      <c r="BA20" s="139"/>
      <c r="BB20" s="126"/>
      <c r="BC20" s="138"/>
      <c r="BD20" s="126"/>
      <c r="BE20" s="139"/>
      <c r="BF20" s="126"/>
      <c r="BG20" s="138"/>
      <c r="BH20" s="126"/>
      <c r="BI20" s="139"/>
      <c r="BJ20" s="126"/>
      <c r="BK20" s="39"/>
      <c r="BL20" s="129"/>
      <c r="BM20" s="125"/>
      <c r="BN20" s="126"/>
      <c r="BO20" s="126"/>
      <c r="BP20" s="520"/>
      <c r="BQ20" s="126"/>
      <c r="BR20" s="126"/>
      <c r="BS20" s="126"/>
      <c r="BT20" s="126"/>
      <c r="BU20" s="126"/>
      <c r="BV20" s="126"/>
      <c r="BW20" s="126"/>
      <c r="BX20" s="126"/>
      <c r="BY20" s="126"/>
      <c r="BZ20" s="126"/>
      <c r="CA20" s="126"/>
      <c r="CB20" s="39"/>
      <c r="CC20" s="129"/>
      <c r="CD20" s="125"/>
      <c r="CE20" s="126"/>
      <c r="CF20" s="126"/>
      <c r="CG20" s="127"/>
      <c r="CH20" s="126"/>
      <c r="CI20" s="46"/>
      <c r="CJ20" s="126"/>
      <c r="CK20" s="217"/>
      <c r="CL20" s="126"/>
      <c r="CM20" s="231"/>
      <c r="CN20" s="126"/>
      <c r="CO20" s="46"/>
      <c r="CP20" s="49"/>
      <c r="CQ20" s="193"/>
      <c r="CR20" s="194"/>
      <c r="CT20" s="160"/>
      <c r="CU20"/>
      <c r="CV20" s="9"/>
      <c r="CW20" s="9"/>
      <c r="CX20" s="9"/>
      <c r="CY20" s="9"/>
      <c r="CZ20" s="9"/>
      <c r="DA20" s="9"/>
      <c r="DB20" s="9"/>
      <c r="DC20" s="9"/>
      <c r="DD20" s="9"/>
    </row>
    <row r="21" spans="1:108" ht="27" customHeight="1">
      <c r="A21" s="39"/>
      <c r="B21" s="60"/>
      <c r="C21" s="130" t="str">
        <f>PROPER(TEXT(D21,"JJJJ"))</f>
        <v>Samedi</v>
      </c>
      <c r="D21" s="131">
        <f>$D19+1</f>
        <v>43106</v>
      </c>
      <c r="E21" s="126"/>
      <c r="F21" s="132">
        <v>996</v>
      </c>
      <c r="G21" s="126"/>
      <c r="H21" s="133">
        <v>0.19791666666666699</v>
      </c>
      <c r="I21" s="126"/>
      <c r="J21" s="132">
        <v>1004</v>
      </c>
      <c r="K21" s="126"/>
      <c r="L21" s="133">
        <v>0.9375</v>
      </c>
      <c r="M21" s="124"/>
      <c r="N21" s="46"/>
      <c r="O21" s="129"/>
      <c r="P21" s="130" t="str">
        <f>$C21</f>
        <v>Samedi</v>
      </c>
      <c r="Q21" s="131">
        <f>$D21</f>
        <v>43106</v>
      </c>
      <c r="R21" s="126"/>
      <c r="S21" s="47">
        <v>5.0999999999999996</v>
      </c>
      <c r="T21" s="126"/>
      <c r="U21" s="133">
        <v>0.34166666666666701</v>
      </c>
      <c r="V21" s="126"/>
      <c r="W21" s="47">
        <v>5.7</v>
      </c>
      <c r="X21" s="126"/>
      <c r="Y21" s="133">
        <v>0.34166666666666701</v>
      </c>
      <c r="Z21" s="126"/>
      <c r="AA21" s="47">
        <v>10.3</v>
      </c>
      <c r="AB21" s="126"/>
      <c r="AC21" s="133">
        <v>0.58194444444444404</v>
      </c>
      <c r="AD21" s="124"/>
      <c r="AE21" s="46"/>
      <c r="AF21" s="129"/>
      <c r="AG21" s="130" t="str">
        <f>$C21</f>
        <v>Samedi</v>
      </c>
      <c r="AH21" s="131">
        <f>$D21</f>
        <v>43106</v>
      </c>
      <c r="AI21" s="126"/>
      <c r="AJ21" s="134">
        <v>13.2</v>
      </c>
      <c r="AK21" s="126"/>
      <c r="AL21" s="133">
        <v>0.98819444444444404</v>
      </c>
      <c r="AM21" s="126"/>
      <c r="AN21" s="134">
        <v>0.50916666666666666</v>
      </c>
      <c r="AO21" s="126"/>
      <c r="AP21" s="133"/>
      <c r="AQ21" s="126"/>
      <c r="AR21" s="135" t="s">
        <v>44</v>
      </c>
      <c r="AS21" s="126"/>
      <c r="AT21" s="133">
        <v>0.91249999999999998</v>
      </c>
      <c r="AU21" s="124"/>
      <c r="AV21" s="46"/>
      <c r="AW21" s="129"/>
      <c r="AX21" s="130" t="str">
        <f>$C21</f>
        <v>Samedi</v>
      </c>
      <c r="AY21" s="131">
        <f>$D21</f>
        <v>43106</v>
      </c>
      <c r="AZ21" s="126"/>
      <c r="BA21" s="136">
        <v>75</v>
      </c>
      <c r="BB21" s="126"/>
      <c r="BC21" s="133">
        <v>0.61736111111111103</v>
      </c>
      <c r="BD21" s="126"/>
      <c r="BE21" s="136">
        <v>83</v>
      </c>
      <c r="BF21" s="126"/>
      <c r="BG21" s="133">
        <v>0.44027777777777799</v>
      </c>
      <c r="BH21" s="126"/>
      <c r="BI21" s="136">
        <v>80.357342657342656</v>
      </c>
      <c r="BJ21" s="126"/>
      <c r="BK21" s="39"/>
      <c r="BL21" s="129"/>
      <c r="BM21" s="130" t="str">
        <f>$C21</f>
        <v>Samedi</v>
      </c>
      <c r="BN21" s="131">
        <f>$D21</f>
        <v>43106</v>
      </c>
      <c r="BO21" s="126"/>
      <c r="BP21" s="519">
        <v>0</v>
      </c>
      <c r="BQ21" s="126"/>
      <c r="BR21" s="133">
        <v>0</v>
      </c>
      <c r="BS21" s="126"/>
      <c r="BT21" s="133">
        <v>0</v>
      </c>
      <c r="BU21" s="126"/>
      <c r="BV21" s="133">
        <v>0</v>
      </c>
      <c r="BW21" s="126"/>
      <c r="BX21" s="133">
        <v>0</v>
      </c>
      <c r="BY21" s="126"/>
      <c r="BZ21" s="133">
        <v>0</v>
      </c>
      <c r="CA21" s="126"/>
      <c r="CB21" s="39"/>
      <c r="CC21" s="129"/>
      <c r="CD21" s="130" t="str">
        <f>$C21</f>
        <v>Samedi</v>
      </c>
      <c r="CE21" s="131">
        <f>$D21</f>
        <v>43106</v>
      </c>
      <c r="CF21" s="126"/>
      <c r="CG21" s="133">
        <v>8.7500000000000008E-2</v>
      </c>
      <c r="CH21" s="126"/>
      <c r="CI21" s="46"/>
      <c r="CJ21" s="126"/>
      <c r="CK21" s="216">
        <v>2.6</v>
      </c>
      <c r="CL21" s="126"/>
      <c r="CM21" s="230">
        <f>IF($CK21=0,"",$CK21*0.3539)</f>
        <v>0.92013999999999996</v>
      </c>
      <c r="CN21" s="126"/>
      <c r="CO21" s="46"/>
      <c r="CP21" s="49"/>
      <c r="CQ21" s="191">
        <f>D21</f>
        <v>43106</v>
      </c>
      <c r="CR21" s="192" t="str">
        <f>$C21</f>
        <v>Samedi</v>
      </c>
      <c r="CT21" s="160" t="s">
        <v>27</v>
      </c>
      <c r="CU21">
        <v>19.3</v>
      </c>
      <c r="CV21" s="158"/>
      <c r="CW21" s="9"/>
      <c r="CX21" s="158"/>
      <c r="CY21" s="9"/>
      <c r="CZ21" s="158"/>
      <c r="DA21" s="9"/>
      <c r="DB21" s="158"/>
      <c r="DC21" s="9"/>
      <c r="DD21" s="158"/>
    </row>
    <row r="22" spans="1:108" ht="5.25" customHeight="1">
      <c r="A22" s="39"/>
      <c r="B22" s="60"/>
      <c r="C22" s="125"/>
      <c r="D22" s="126"/>
      <c r="E22" s="126"/>
      <c r="F22" s="137"/>
      <c r="G22" s="126"/>
      <c r="H22" s="127"/>
      <c r="I22" s="126"/>
      <c r="J22" s="137"/>
      <c r="K22" s="126"/>
      <c r="L22" s="127"/>
      <c r="M22" s="124"/>
      <c r="N22" s="46"/>
      <c r="O22" s="129"/>
      <c r="P22" s="125"/>
      <c r="Q22" s="126"/>
      <c r="R22" s="126"/>
      <c r="S22" s="126"/>
      <c r="T22" s="126"/>
      <c r="U22" s="127"/>
      <c r="V22" s="126"/>
      <c r="W22" s="126"/>
      <c r="X22" s="126"/>
      <c r="Y22" s="127"/>
      <c r="Z22" s="126"/>
      <c r="AA22" s="126"/>
      <c r="AB22" s="126"/>
      <c r="AC22" s="127"/>
      <c r="AD22" s="124"/>
      <c r="AE22" s="46"/>
      <c r="AF22" s="129"/>
      <c r="AG22" s="125"/>
      <c r="AH22" s="126"/>
      <c r="AI22" s="126"/>
      <c r="AJ22" s="126"/>
      <c r="AK22" s="126"/>
      <c r="AL22" s="127"/>
      <c r="AM22" s="126"/>
      <c r="AN22" s="126"/>
      <c r="AO22" s="126"/>
      <c r="AP22" s="127"/>
      <c r="AQ22" s="126"/>
      <c r="AR22" s="126"/>
      <c r="AS22" s="126"/>
      <c r="AT22" s="138"/>
      <c r="AU22" s="124"/>
      <c r="AV22" s="46"/>
      <c r="AW22" s="129"/>
      <c r="AX22" s="125"/>
      <c r="AY22" s="126"/>
      <c r="AZ22" s="126"/>
      <c r="BA22" s="139"/>
      <c r="BB22" s="126"/>
      <c r="BC22" s="138"/>
      <c r="BD22" s="126"/>
      <c r="BE22" s="139"/>
      <c r="BF22" s="126"/>
      <c r="BG22" s="138"/>
      <c r="BH22" s="126"/>
      <c r="BI22" s="139"/>
      <c r="BJ22" s="126"/>
      <c r="BK22" s="39"/>
      <c r="BL22" s="129"/>
      <c r="BM22" s="125"/>
      <c r="BN22" s="126"/>
      <c r="BO22" s="126"/>
      <c r="BP22" s="520"/>
      <c r="BQ22" s="126"/>
      <c r="BR22" s="126"/>
      <c r="BS22" s="126"/>
      <c r="BT22" s="126"/>
      <c r="BU22" s="126"/>
      <c r="BV22" s="126"/>
      <c r="BW22" s="126"/>
      <c r="BX22" s="126"/>
      <c r="BY22" s="126"/>
      <c r="BZ22" s="126"/>
      <c r="CA22" s="126"/>
      <c r="CB22" s="39"/>
      <c r="CC22" s="129"/>
      <c r="CD22" s="125"/>
      <c r="CE22" s="126"/>
      <c r="CF22" s="126"/>
      <c r="CG22" s="127"/>
      <c r="CH22" s="126"/>
      <c r="CI22" s="46"/>
      <c r="CJ22" s="126"/>
      <c r="CK22" s="217"/>
      <c r="CL22" s="126"/>
      <c r="CM22" s="231"/>
      <c r="CN22" s="126"/>
      <c r="CO22" s="46"/>
      <c r="CP22" s="49"/>
      <c r="CQ22" s="193"/>
      <c r="CR22" s="194"/>
      <c r="CU22"/>
      <c r="CV22" s="9"/>
      <c r="CW22" s="9"/>
      <c r="CX22" s="9"/>
      <c r="CY22" s="9"/>
      <c r="CZ22" s="9"/>
      <c r="DA22" s="9"/>
      <c r="DB22" s="9"/>
      <c r="DC22" s="9"/>
      <c r="DD22" s="9"/>
    </row>
    <row r="23" spans="1:108" ht="27" customHeight="1" thickBot="1">
      <c r="A23" s="39"/>
      <c r="B23" s="60"/>
      <c r="C23" s="130" t="str">
        <f>PROPER(TEXT(D23,"JJJJ"))</f>
        <v>Dimanche</v>
      </c>
      <c r="D23" s="131">
        <f>$D21+1</f>
        <v>43107</v>
      </c>
      <c r="E23" s="126"/>
      <c r="F23" s="132">
        <v>998</v>
      </c>
      <c r="G23" s="126"/>
      <c r="H23" s="133">
        <v>0.25</v>
      </c>
      <c r="I23" s="126"/>
      <c r="J23" s="132">
        <v>1008</v>
      </c>
      <c r="K23" s="126"/>
      <c r="L23" s="133">
        <v>0.9375</v>
      </c>
      <c r="M23" s="124"/>
      <c r="N23" s="46"/>
      <c r="O23" s="129"/>
      <c r="P23" s="130" t="str">
        <f>$C23</f>
        <v>Dimanche</v>
      </c>
      <c r="Q23" s="131">
        <f>$D23</f>
        <v>43107</v>
      </c>
      <c r="R23" s="126"/>
      <c r="S23" s="47">
        <v>1.4</v>
      </c>
      <c r="T23" s="126"/>
      <c r="U23" s="133">
        <v>0.17152777777777775</v>
      </c>
      <c r="V23" s="126"/>
      <c r="W23" s="47">
        <v>6.1</v>
      </c>
      <c r="X23" s="126"/>
      <c r="Y23" s="133">
        <v>0.17152777777777775</v>
      </c>
      <c r="Z23" s="126"/>
      <c r="AA23" s="47">
        <v>8.8000000000000007</v>
      </c>
      <c r="AB23" s="126"/>
      <c r="AC23" s="133">
        <v>0.64722222222222225</v>
      </c>
      <c r="AD23" s="124"/>
      <c r="AE23" s="46"/>
      <c r="AF23" s="129"/>
      <c r="AG23" s="130" t="str">
        <f>$C23</f>
        <v>Dimanche</v>
      </c>
      <c r="AH23" s="131">
        <f>$D23</f>
        <v>43107</v>
      </c>
      <c r="AI23" s="126"/>
      <c r="AJ23" s="134">
        <v>34</v>
      </c>
      <c r="AK23" s="126"/>
      <c r="AL23" s="133">
        <v>0.22291666666666665</v>
      </c>
      <c r="AM23" s="126"/>
      <c r="AN23" s="134">
        <v>13.55527777777777</v>
      </c>
      <c r="AO23" s="126"/>
      <c r="AP23" s="133"/>
      <c r="AQ23" s="126"/>
      <c r="AR23" s="135" t="s">
        <v>44</v>
      </c>
      <c r="AS23" s="126"/>
      <c r="AT23" s="133">
        <v>1.1111111111111112E-2</v>
      </c>
      <c r="AU23" s="124"/>
      <c r="AV23" s="46"/>
      <c r="AW23" s="129"/>
      <c r="AX23" s="130" t="str">
        <f>$C23</f>
        <v>Dimanche</v>
      </c>
      <c r="AY23" s="131">
        <f>$D23</f>
        <v>43107</v>
      </c>
      <c r="AZ23" s="126"/>
      <c r="BA23" s="136">
        <v>82</v>
      </c>
      <c r="BB23" s="126"/>
      <c r="BC23" s="133">
        <v>0</v>
      </c>
      <c r="BD23" s="126"/>
      <c r="BE23" s="136">
        <v>95</v>
      </c>
      <c r="BF23" s="126"/>
      <c r="BG23" s="133">
        <v>0.36388888888888887</v>
      </c>
      <c r="BH23" s="126"/>
      <c r="BI23" s="136">
        <v>91.406993006993005</v>
      </c>
      <c r="BJ23" s="126"/>
      <c r="BK23" s="39"/>
      <c r="BL23" s="129"/>
      <c r="BM23" s="130" t="str">
        <f>$C23</f>
        <v>Dimanche</v>
      </c>
      <c r="BN23" s="131">
        <f>$D23</f>
        <v>43107</v>
      </c>
      <c r="BO23" s="126"/>
      <c r="BP23" s="519">
        <v>11.43</v>
      </c>
      <c r="BQ23" s="126"/>
      <c r="BR23" s="133">
        <v>0.19652777777777777</v>
      </c>
      <c r="BS23" s="126"/>
      <c r="BT23" s="133">
        <v>0.10833333333333334</v>
      </c>
      <c r="BU23" s="126"/>
      <c r="BV23" s="133">
        <v>6.5277777777777782E-2</v>
      </c>
      <c r="BW23" s="126"/>
      <c r="BX23" s="133">
        <v>2.2916666666666665E-2</v>
      </c>
      <c r="BY23" s="126"/>
      <c r="BZ23" s="133">
        <v>0</v>
      </c>
      <c r="CA23" s="126"/>
      <c r="CB23" s="39"/>
      <c r="CC23" s="129"/>
      <c r="CD23" s="130" t="str">
        <f>$C23</f>
        <v>Dimanche</v>
      </c>
      <c r="CE23" s="131">
        <f>$D23</f>
        <v>43107</v>
      </c>
      <c r="CF23" s="126"/>
      <c r="CG23" s="133">
        <v>0</v>
      </c>
      <c r="CH23" s="126"/>
      <c r="CI23" s="46"/>
      <c r="CJ23" s="126"/>
      <c r="CK23" s="216">
        <v>1</v>
      </c>
      <c r="CL23" s="126"/>
      <c r="CM23" s="230">
        <f>IF($CK23=0,"",$CK23*0.3539)</f>
        <v>0.35389999999999999</v>
      </c>
      <c r="CN23" s="126"/>
      <c r="CO23" s="46"/>
      <c r="CP23" s="49"/>
      <c r="CQ23" s="191">
        <f>D23</f>
        <v>43107</v>
      </c>
      <c r="CR23" s="192" t="str">
        <f>$C23</f>
        <v>Dimanche</v>
      </c>
      <c r="CT23" s="160" t="s">
        <v>28</v>
      </c>
      <c r="CU23">
        <v>15.9</v>
      </c>
      <c r="CV23" s="9"/>
      <c r="CW23" s="9"/>
      <c r="CX23" s="9"/>
      <c r="CY23" s="9"/>
      <c r="CZ23" s="9"/>
      <c r="DA23" s="9"/>
      <c r="DB23" s="9"/>
      <c r="DC23" s="9"/>
      <c r="DD23" s="9"/>
    </row>
    <row r="24" spans="1:108" ht="27" customHeight="1" thickTop="1" thickBot="1">
      <c r="A24" s="55"/>
      <c r="B24" s="60"/>
      <c r="C24" s="125"/>
      <c r="D24" s="126"/>
      <c r="E24" s="126"/>
      <c r="F24" s="137"/>
      <c r="G24" s="126"/>
      <c r="H24" s="127"/>
      <c r="I24" s="126"/>
      <c r="J24" s="137"/>
      <c r="K24" s="126"/>
      <c r="L24" s="127"/>
      <c r="M24" s="124"/>
      <c r="N24" s="128"/>
      <c r="O24" s="129"/>
      <c r="P24" s="125"/>
      <c r="Q24" s="126"/>
      <c r="R24" s="126"/>
      <c r="S24" s="126"/>
      <c r="T24" s="126"/>
      <c r="U24" s="127"/>
      <c r="V24" s="126"/>
      <c r="W24" s="126"/>
      <c r="X24" s="126"/>
      <c r="Y24" s="127"/>
      <c r="Z24" s="126"/>
      <c r="AA24" s="126"/>
      <c r="AB24" s="126"/>
      <c r="AC24" s="127"/>
      <c r="AD24" s="124"/>
      <c r="AE24" s="128"/>
      <c r="AF24" s="129"/>
      <c r="AG24" s="125"/>
      <c r="AH24" s="126"/>
      <c r="AI24" s="126"/>
      <c r="AJ24" s="126"/>
      <c r="AK24" s="126"/>
      <c r="AL24" s="127"/>
      <c r="AM24" s="126"/>
      <c r="AN24" s="126"/>
      <c r="AO24" s="126"/>
      <c r="AP24" s="127"/>
      <c r="AQ24" s="126"/>
      <c r="AR24" s="126"/>
      <c r="AS24" s="126"/>
      <c r="AT24" s="138"/>
      <c r="AU24" s="124"/>
      <c r="AV24" s="128"/>
      <c r="AW24" s="129"/>
      <c r="AX24" s="125"/>
      <c r="AY24" s="126"/>
      <c r="AZ24" s="126"/>
      <c r="BA24" s="139"/>
      <c r="BB24" s="126"/>
      <c r="BC24" s="138"/>
      <c r="BD24" s="126"/>
      <c r="BE24" s="139"/>
      <c r="BF24" s="126"/>
      <c r="BG24" s="138"/>
      <c r="BH24" s="126"/>
      <c r="BI24" s="139"/>
      <c r="BJ24" s="126"/>
      <c r="BK24" s="39"/>
      <c r="BL24" s="129"/>
      <c r="BM24" s="125"/>
      <c r="BN24" s="126"/>
      <c r="BO24" s="126"/>
      <c r="BP24" s="520"/>
      <c r="BQ24" s="126"/>
      <c r="BR24" s="127"/>
      <c r="BS24" s="126"/>
      <c r="BT24" s="127"/>
      <c r="BU24" s="126"/>
      <c r="BV24" s="127"/>
      <c r="BW24" s="126"/>
      <c r="BX24" s="127"/>
      <c r="BY24" s="126"/>
      <c r="BZ24" s="127"/>
      <c r="CA24" s="126"/>
      <c r="CB24" s="39"/>
      <c r="CC24" s="129"/>
      <c r="CD24" s="125"/>
      <c r="CE24" s="126"/>
      <c r="CF24" s="126"/>
      <c r="CG24" s="127"/>
      <c r="CH24" s="126"/>
      <c r="CI24" s="128"/>
      <c r="CJ24" s="126"/>
      <c r="CK24" s="217"/>
      <c r="CL24" s="126"/>
      <c r="CM24" s="231"/>
      <c r="CN24" s="126"/>
      <c r="CO24" s="128"/>
      <c r="CP24" s="482"/>
      <c r="CQ24" s="628"/>
      <c r="CR24" s="629"/>
      <c r="CT24" s="160" t="s">
        <v>29</v>
      </c>
      <c r="CV24" s="158"/>
      <c r="CW24" s="9"/>
      <c r="CX24" s="158"/>
      <c r="CY24" s="9"/>
      <c r="CZ24" s="158"/>
      <c r="DA24" s="9"/>
      <c r="DB24" s="158"/>
      <c r="DC24" s="9"/>
      <c r="DD24" s="158"/>
    </row>
    <row r="25" spans="1:108" ht="27" customHeight="1" thickTop="1">
      <c r="A25" s="39"/>
      <c r="B25" s="60"/>
      <c r="C25" s="130" t="str">
        <f>PROPER(TEXT(D25,"JJJJ"))</f>
        <v>Lundi</v>
      </c>
      <c r="D25" s="131">
        <f>$D23+1</f>
        <v>43108</v>
      </c>
      <c r="E25" s="126"/>
      <c r="F25" s="132">
        <v>1004</v>
      </c>
      <c r="G25" s="126"/>
      <c r="H25" s="133">
        <v>0.1875</v>
      </c>
      <c r="I25" s="126"/>
      <c r="J25" s="132">
        <v>1008</v>
      </c>
      <c r="K25" s="126"/>
      <c r="L25" s="133">
        <v>0.44791666666666702</v>
      </c>
      <c r="M25" s="124"/>
      <c r="N25" s="46"/>
      <c r="O25" s="129"/>
      <c r="P25" s="130" t="str">
        <f>$C25</f>
        <v>Lundi</v>
      </c>
      <c r="Q25" s="131">
        <f>$D25</f>
        <v>43108</v>
      </c>
      <c r="R25" s="126"/>
      <c r="S25" s="47">
        <v>4.2</v>
      </c>
      <c r="T25" s="126"/>
      <c r="U25" s="133">
        <v>0.25763888888888897</v>
      </c>
      <c r="V25" s="126"/>
      <c r="W25" s="47">
        <v>7.2</v>
      </c>
      <c r="X25" s="126"/>
      <c r="Y25" s="133">
        <v>0.25763888888888897</v>
      </c>
      <c r="Z25" s="126"/>
      <c r="AA25" s="47">
        <v>10.6</v>
      </c>
      <c r="AB25" s="126"/>
      <c r="AC25" s="133">
        <v>0.61319444444444404</v>
      </c>
      <c r="AD25" s="124"/>
      <c r="AE25" s="46"/>
      <c r="AF25" s="129"/>
      <c r="AG25" s="130" t="str">
        <f>$C25</f>
        <v>Lundi</v>
      </c>
      <c r="AH25" s="131">
        <f>$D25</f>
        <v>43108</v>
      </c>
      <c r="AI25" s="126"/>
      <c r="AJ25" s="134">
        <v>22.8</v>
      </c>
      <c r="AK25" s="126"/>
      <c r="AL25" s="133">
        <v>4.1666666666666701E-3</v>
      </c>
      <c r="AM25" s="126"/>
      <c r="AN25" s="134">
        <v>6.1866666666666683</v>
      </c>
      <c r="AO25" s="126"/>
      <c r="AP25" s="133"/>
      <c r="AQ25" s="126"/>
      <c r="AR25" s="135" t="s">
        <v>49</v>
      </c>
      <c r="AS25" s="126"/>
      <c r="AT25" s="133">
        <v>0.25694444444444442</v>
      </c>
      <c r="AU25" s="124"/>
      <c r="AV25" s="46"/>
      <c r="AW25" s="129"/>
      <c r="AX25" s="130" t="str">
        <f>$C25</f>
        <v>Lundi</v>
      </c>
      <c r="AY25" s="131">
        <f>$D25</f>
        <v>43108</v>
      </c>
      <c r="AZ25" s="126"/>
      <c r="BA25" s="136">
        <v>81</v>
      </c>
      <c r="BB25" s="126"/>
      <c r="BC25" s="133">
        <v>0.53958333333333297</v>
      </c>
      <c r="BD25" s="126"/>
      <c r="BE25" s="136">
        <v>94</v>
      </c>
      <c r="BF25" s="126"/>
      <c r="BG25" s="133">
        <v>3.6111111111111101E-2</v>
      </c>
      <c r="BH25" s="126"/>
      <c r="BI25" s="136">
        <v>86.100699300699304</v>
      </c>
      <c r="BJ25" s="126"/>
      <c r="BK25" s="39"/>
      <c r="BL25" s="129"/>
      <c r="BM25" s="130" t="str">
        <f>$C25</f>
        <v>Lundi</v>
      </c>
      <c r="BN25" s="131">
        <f>$D25</f>
        <v>43108</v>
      </c>
      <c r="BO25" s="126"/>
      <c r="BP25" s="519">
        <v>0</v>
      </c>
      <c r="BQ25" s="126"/>
      <c r="BR25" s="133">
        <v>0</v>
      </c>
      <c r="BS25" s="126"/>
      <c r="BT25" s="133">
        <v>0</v>
      </c>
      <c r="BU25" s="126"/>
      <c r="BV25" s="133">
        <v>0</v>
      </c>
      <c r="BW25" s="126"/>
      <c r="BX25" s="133">
        <v>0</v>
      </c>
      <c r="BY25" s="126"/>
      <c r="BZ25" s="133">
        <v>0</v>
      </c>
      <c r="CA25" s="126"/>
      <c r="CB25" s="39"/>
      <c r="CC25" s="129"/>
      <c r="CD25" s="130" t="str">
        <f>$C25</f>
        <v>Lundi</v>
      </c>
      <c r="CE25" s="131">
        <f>$D25</f>
        <v>43108</v>
      </c>
      <c r="CF25" s="126"/>
      <c r="CG25" s="133">
        <v>7.0833333333333331E-2</v>
      </c>
      <c r="CH25" s="126"/>
      <c r="CI25" s="46"/>
      <c r="CJ25" s="126"/>
      <c r="CK25" s="216">
        <v>2.8</v>
      </c>
      <c r="CL25" s="126"/>
      <c r="CM25" s="230">
        <f>IF($CK25=0,"",$CK25*0.3539)</f>
        <v>0.99091999999999991</v>
      </c>
      <c r="CN25" s="126"/>
      <c r="CO25" s="46"/>
      <c r="CP25" s="49"/>
      <c r="CQ25" s="191">
        <f>D25</f>
        <v>43108</v>
      </c>
      <c r="CR25" s="192" t="str">
        <f>$C25</f>
        <v>Lundi</v>
      </c>
      <c r="CT25" t="s">
        <v>201</v>
      </c>
      <c r="CU25">
        <f>SUM(CU11:CU24)</f>
        <v>283.2</v>
      </c>
      <c r="CV25" s="9"/>
      <c r="CW25" s="9"/>
      <c r="CX25" s="9"/>
      <c r="CY25" s="9"/>
      <c r="CZ25" s="9"/>
      <c r="DA25" s="9"/>
      <c r="DB25" s="9"/>
      <c r="DC25" s="9"/>
      <c r="DD25" s="9"/>
    </row>
    <row r="26" spans="1:108" ht="5.25" customHeight="1">
      <c r="A26" s="39"/>
      <c r="B26" s="60"/>
      <c r="C26" s="125"/>
      <c r="D26" s="126"/>
      <c r="E26" s="126"/>
      <c r="F26" s="137"/>
      <c r="G26" s="126"/>
      <c r="H26" s="127"/>
      <c r="I26" s="126"/>
      <c r="J26" s="137"/>
      <c r="K26" s="126"/>
      <c r="L26" s="127"/>
      <c r="M26" s="124"/>
      <c r="N26" s="46"/>
      <c r="O26" s="129"/>
      <c r="P26" s="125"/>
      <c r="Q26" s="126"/>
      <c r="R26" s="126"/>
      <c r="S26" s="126"/>
      <c r="T26" s="126"/>
      <c r="U26" s="127"/>
      <c r="V26" s="126"/>
      <c r="W26" s="126"/>
      <c r="X26" s="126"/>
      <c r="Y26" s="127"/>
      <c r="Z26" s="126"/>
      <c r="AA26" s="126"/>
      <c r="AB26" s="126"/>
      <c r="AC26" s="127"/>
      <c r="AD26" s="124"/>
      <c r="AE26" s="46"/>
      <c r="AF26" s="129"/>
      <c r="AG26" s="125"/>
      <c r="AH26" s="126"/>
      <c r="AI26" s="126"/>
      <c r="AJ26" s="126"/>
      <c r="AK26" s="126"/>
      <c r="AL26" s="127"/>
      <c r="AM26" s="126"/>
      <c r="AN26" s="126"/>
      <c r="AO26" s="126"/>
      <c r="AP26" s="127"/>
      <c r="AQ26" s="126"/>
      <c r="AR26" s="126"/>
      <c r="AS26" s="126"/>
      <c r="AT26" s="138"/>
      <c r="AU26" s="124"/>
      <c r="AV26" s="46"/>
      <c r="AW26" s="129"/>
      <c r="AX26" s="125"/>
      <c r="AY26" s="126"/>
      <c r="AZ26" s="126"/>
      <c r="BA26" s="139"/>
      <c r="BB26" s="126"/>
      <c r="BC26" s="138"/>
      <c r="BD26" s="126"/>
      <c r="BE26" s="139"/>
      <c r="BF26" s="126"/>
      <c r="BG26" s="138"/>
      <c r="BH26" s="126"/>
      <c r="BI26" s="139"/>
      <c r="BJ26" s="126"/>
      <c r="BK26" s="39"/>
      <c r="BL26" s="129"/>
      <c r="BM26" s="125"/>
      <c r="BN26" s="126"/>
      <c r="BO26" s="126"/>
      <c r="BP26" s="520"/>
      <c r="BQ26" s="126"/>
      <c r="BR26" s="126"/>
      <c r="BS26" s="126"/>
      <c r="BT26" s="126"/>
      <c r="BU26" s="126"/>
      <c r="BV26" s="126"/>
      <c r="BW26" s="126"/>
      <c r="BX26" s="126"/>
      <c r="BY26" s="126"/>
      <c r="BZ26" s="126"/>
      <c r="CA26" s="126"/>
      <c r="CB26" s="39"/>
      <c r="CC26" s="129"/>
      <c r="CD26" s="125"/>
      <c r="CE26" s="126"/>
      <c r="CF26" s="126"/>
      <c r="CG26" s="127"/>
      <c r="CH26" s="126"/>
      <c r="CI26" s="46"/>
      <c r="CJ26" s="126"/>
      <c r="CK26" s="217"/>
      <c r="CL26" s="126"/>
      <c r="CM26" s="231"/>
      <c r="CN26" s="126"/>
      <c r="CO26" s="46"/>
      <c r="CP26" s="49"/>
      <c r="CQ26" s="193"/>
      <c r="CR26" s="194"/>
      <c r="CV26" s="9"/>
      <c r="CW26" s="9"/>
      <c r="CX26" s="9"/>
      <c r="CY26" s="9"/>
      <c r="CZ26" s="9"/>
      <c r="DA26" s="9"/>
      <c r="DB26" s="9"/>
      <c r="DC26" s="9"/>
      <c r="DD26" s="9"/>
    </row>
    <row r="27" spans="1:108" ht="27" customHeight="1">
      <c r="A27" s="39"/>
      <c r="B27" s="60"/>
      <c r="C27" s="130" t="str">
        <f>PROPER(TEXT(D27,"JJJJ"))</f>
        <v>Mardi</v>
      </c>
      <c r="D27" s="131">
        <f>$D25+1</f>
        <v>43109</v>
      </c>
      <c r="E27" s="126"/>
      <c r="F27" s="132">
        <v>1001</v>
      </c>
      <c r="G27" s="126"/>
      <c r="H27" s="133">
        <v>0.64583333333333304</v>
      </c>
      <c r="I27" s="126"/>
      <c r="J27" s="132">
        <v>1006</v>
      </c>
      <c r="K27" s="126"/>
      <c r="L27" s="133">
        <v>0</v>
      </c>
      <c r="M27" s="124"/>
      <c r="N27" s="46"/>
      <c r="O27" s="129"/>
      <c r="P27" s="130" t="str">
        <f>$C27</f>
        <v>Mardi</v>
      </c>
      <c r="Q27" s="131">
        <f>$D27</f>
        <v>43109</v>
      </c>
      <c r="R27" s="126"/>
      <c r="S27" s="47">
        <v>4.2</v>
      </c>
      <c r="T27" s="126"/>
      <c r="U27" s="133">
        <v>0.111805555555556</v>
      </c>
      <c r="V27" s="126"/>
      <c r="W27" s="47">
        <v>5.7</v>
      </c>
      <c r="X27" s="126"/>
      <c r="Y27" s="133">
        <v>0.111805555555556</v>
      </c>
      <c r="Z27" s="126"/>
      <c r="AA27" s="47">
        <v>11.7</v>
      </c>
      <c r="AB27" s="126"/>
      <c r="AC27" s="133">
        <v>0.58611111111111103</v>
      </c>
      <c r="AD27" s="124"/>
      <c r="AE27" s="46"/>
      <c r="AF27" s="129"/>
      <c r="AG27" s="130" t="str">
        <f>$C27</f>
        <v>Mardi</v>
      </c>
      <c r="AH27" s="131">
        <f>$D27</f>
        <v>43109</v>
      </c>
      <c r="AI27" s="126"/>
      <c r="AJ27" s="134">
        <v>19.600000000000001</v>
      </c>
      <c r="AK27" s="126"/>
      <c r="AL27" s="133">
        <v>0.80972222222222201</v>
      </c>
      <c r="AM27" s="126"/>
      <c r="AN27" s="134">
        <v>4.8811111111111156</v>
      </c>
      <c r="AO27" s="126"/>
      <c r="AP27" s="133"/>
      <c r="AQ27" s="126"/>
      <c r="AR27" s="135" t="s">
        <v>34</v>
      </c>
      <c r="AS27" s="126"/>
      <c r="AT27" s="133">
        <v>0.28055555555555556</v>
      </c>
      <c r="AU27" s="124"/>
      <c r="AV27" s="46"/>
      <c r="AW27" s="129"/>
      <c r="AX27" s="130" t="str">
        <f>$C27</f>
        <v>Mardi</v>
      </c>
      <c r="AY27" s="131">
        <f>$D27</f>
        <v>43109</v>
      </c>
      <c r="AZ27" s="126"/>
      <c r="BA27" s="136">
        <v>82</v>
      </c>
      <c r="BB27" s="126"/>
      <c r="BC27" s="133">
        <v>0.76458333333333295</v>
      </c>
      <c r="BD27" s="126"/>
      <c r="BE27" s="136">
        <v>87</v>
      </c>
      <c r="BF27" s="126"/>
      <c r="BG27" s="133">
        <v>0.5</v>
      </c>
      <c r="BH27" s="126"/>
      <c r="BI27" s="136">
        <v>85.023076923076928</v>
      </c>
      <c r="BJ27" s="126"/>
      <c r="BK27" s="39"/>
      <c r="BL27" s="129"/>
      <c r="BM27" s="130" t="str">
        <f>$C27</f>
        <v>Mardi</v>
      </c>
      <c r="BN27" s="131">
        <f>$D27</f>
        <v>43109</v>
      </c>
      <c r="BO27" s="126"/>
      <c r="BP27" s="519">
        <v>4.3179999999999996</v>
      </c>
      <c r="BQ27" s="126"/>
      <c r="BR27" s="133">
        <v>7.9166666666666663E-2</v>
      </c>
      <c r="BS27" s="126"/>
      <c r="BT27" s="133">
        <v>0</v>
      </c>
      <c r="BU27" s="126"/>
      <c r="BV27" s="133">
        <v>0</v>
      </c>
      <c r="BW27" s="126"/>
      <c r="BX27" s="133">
        <v>0</v>
      </c>
      <c r="BY27" s="126"/>
      <c r="BZ27" s="133">
        <v>7.9166666666666663E-2</v>
      </c>
      <c r="CA27" s="126"/>
      <c r="CB27" s="39"/>
      <c r="CC27" s="129"/>
      <c r="CD27" s="130" t="str">
        <f>$C27</f>
        <v>Mardi</v>
      </c>
      <c r="CE27" s="131">
        <f>$D27</f>
        <v>43109</v>
      </c>
      <c r="CF27" s="126"/>
      <c r="CG27" s="133">
        <v>0</v>
      </c>
      <c r="CH27" s="126"/>
      <c r="CI27" s="46"/>
      <c r="CJ27" s="126"/>
      <c r="CK27" s="216">
        <v>1.1000000000000001</v>
      </c>
      <c r="CL27" s="126"/>
      <c r="CM27" s="230">
        <f>IF($CK27=0,"",$CK27*0.3539)</f>
        <v>0.38929000000000002</v>
      </c>
      <c r="CN27" s="126"/>
      <c r="CO27" s="46"/>
      <c r="CP27" s="49"/>
      <c r="CQ27" s="191">
        <f>D27</f>
        <v>43109</v>
      </c>
      <c r="CR27" s="192" t="str">
        <f>$C27</f>
        <v>Mardi</v>
      </c>
      <c r="CV27" s="9"/>
      <c r="CW27" s="9"/>
      <c r="CX27" s="9"/>
      <c r="CY27" s="9"/>
      <c r="CZ27" s="9"/>
      <c r="DA27" s="9"/>
      <c r="DB27" s="9"/>
      <c r="DC27" s="9"/>
      <c r="DD27" s="9"/>
    </row>
    <row r="28" spans="1:108" ht="5.25" customHeight="1">
      <c r="A28" s="39"/>
      <c r="B28" s="60"/>
      <c r="C28" s="125"/>
      <c r="D28" s="126"/>
      <c r="E28" s="126"/>
      <c r="F28" s="137"/>
      <c r="G28" s="126"/>
      <c r="H28" s="127"/>
      <c r="I28" s="126"/>
      <c r="J28" s="137"/>
      <c r="K28" s="126"/>
      <c r="L28" s="127"/>
      <c r="M28" s="124"/>
      <c r="N28" s="46"/>
      <c r="O28" s="129"/>
      <c r="P28" s="125"/>
      <c r="Q28" s="126"/>
      <c r="R28" s="126"/>
      <c r="S28" s="126"/>
      <c r="T28" s="126"/>
      <c r="U28" s="127"/>
      <c r="V28" s="126"/>
      <c r="W28" s="126"/>
      <c r="X28" s="126"/>
      <c r="Y28" s="127"/>
      <c r="Z28" s="126"/>
      <c r="AA28" s="126"/>
      <c r="AB28" s="126"/>
      <c r="AC28" s="127"/>
      <c r="AD28" s="124"/>
      <c r="AE28" s="46"/>
      <c r="AF28" s="129"/>
      <c r="AG28" s="125"/>
      <c r="AH28" s="126"/>
      <c r="AI28" s="126"/>
      <c r="AJ28" s="126"/>
      <c r="AK28" s="126"/>
      <c r="AL28" s="127"/>
      <c r="AM28" s="126"/>
      <c r="AN28" s="126"/>
      <c r="AO28" s="126"/>
      <c r="AP28" s="127"/>
      <c r="AQ28" s="126"/>
      <c r="AR28" s="126"/>
      <c r="AS28" s="126"/>
      <c r="AT28" s="138"/>
      <c r="AU28" s="124"/>
      <c r="AV28" s="46"/>
      <c r="AW28" s="129"/>
      <c r="AX28" s="125"/>
      <c r="AY28" s="126"/>
      <c r="AZ28" s="126"/>
      <c r="BA28" s="139"/>
      <c r="BB28" s="126"/>
      <c r="BC28" s="138"/>
      <c r="BD28" s="126"/>
      <c r="BE28" s="139"/>
      <c r="BF28" s="126"/>
      <c r="BG28" s="138"/>
      <c r="BH28" s="126"/>
      <c r="BI28" s="139"/>
      <c r="BJ28" s="126"/>
      <c r="BK28" s="39"/>
      <c r="BL28" s="129"/>
      <c r="BM28" s="125"/>
      <c r="BN28" s="126"/>
      <c r="BO28" s="126"/>
      <c r="BP28" s="520"/>
      <c r="BQ28" s="126"/>
      <c r="BR28" s="126"/>
      <c r="BS28" s="126"/>
      <c r="BT28" s="126"/>
      <c r="BU28" s="126"/>
      <c r="BV28" s="126"/>
      <c r="BW28" s="126"/>
      <c r="BX28" s="126"/>
      <c r="BY28" s="126"/>
      <c r="BZ28" s="126"/>
      <c r="CA28" s="126"/>
      <c r="CB28" s="39"/>
      <c r="CC28" s="129"/>
      <c r="CD28" s="125"/>
      <c r="CE28" s="126"/>
      <c r="CF28" s="126"/>
      <c r="CG28" s="127"/>
      <c r="CH28" s="126"/>
      <c r="CI28" s="46"/>
      <c r="CJ28" s="126"/>
      <c r="CK28" s="217"/>
      <c r="CL28" s="126"/>
      <c r="CM28" s="231"/>
      <c r="CN28" s="126"/>
      <c r="CO28" s="46"/>
      <c r="CP28" s="49"/>
      <c r="CQ28" s="195"/>
      <c r="CR28" s="196"/>
      <c r="CT28"/>
      <c r="CU28"/>
    </row>
    <row r="29" spans="1:108" ht="27" customHeight="1">
      <c r="A29" s="39"/>
      <c r="B29" s="60"/>
      <c r="C29" s="130" t="str">
        <f>PROPER(TEXT(D29,"JJJJ"))</f>
        <v>Mercredi</v>
      </c>
      <c r="D29" s="131">
        <f>$D27+1</f>
        <v>43110</v>
      </c>
      <c r="E29" s="126"/>
      <c r="F29" s="132">
        <v>1000</v>
      </c>
      <c r="G29" s="126"/>
      <c r="H29" s="133">
        <v>0.88541666666666663</v>
      </c>
      <c r="I29" s="126"/>
      <c r="J29" s="132">
        <v>1006</v>
      </c>
      <c r="K29" s="126"/>
      <c r="L29" s="133">
        <v>0.45833333333333331</v>
      </c>
      <c r="M29" s="124"/>
      <c r="N29" s="46"/>
      <c r="O29" s="129"/>
      <c r="P29" s="130" t="str">
        <f>$C29</f>
        <v>Mercredi</v>
      </c>
      <c r="Q29" s="131">
        <f>$D29</f>
        <v>43110</v>
      </c>
      <c r="R29" s="126"/>
      <c r="S29" s="47">
        <v>6.3</v>
      </c>
      <c r="T29" s="126"/>
      <c r="U29" s="133">
        <v>0.3611111111111111</v>
      </c>
      <c r="V29" s="126"/>
      <c r="W29" s="47">
        <v>7.7</v>
      </c>
      <c r="X29" s="126"/>
      <c r="Y29" s="133">
        <v>0.3611111111111111</v>
      </c>
      <c r="Z29" s="126"/>
      <c r="AA29" s="47">
        <v>11.8</v>
      </c>
      <c r="AB29" s="126"/>
      <c r="AC29" s="133">
        <v>0.5805555555555556</v>
      </c>
      <c r="AD29" s="124"/>
      <c r="AE29" s="46"/>
      <c r="AF29" s="129"/>
      <c r="AG29" s="130" t="str">
        <f>$C29</f>
        <v>Mercredi</v>
      </c>
      <c r="AH29" s="131">
        <f>$D29</f>
        <v>43110</v>
      </c>
      <c r="AI29" s="126"/>
      <c r="AJ29" s="134">
        <v>31.6</v>
      </c>
      <c r="AK29" s="126"/>
      <c r="AL29" s="133">
        <v>0.78125</v>
      </c>
      <c r="AM29" s="126"/>
      <c r="AN29" s="134">
        <v>3.5691666666666708</v>
      </c>
      <c r="AO29" s="126"/>
      <c r="AP29" s="133"/>
      <c r="AQ29" s="126"/>
      <c r="AR29" s="135" t="s">
        <v>37</v>
      </c>
      <c r="AS29" s="126"/>
      <c r="AT29" s="133">
        <v>0.51736111111111116</v>
      </c>
      <c r="AU29" s="124"/>
      <c r="AV29" s="46"/>
      <c r="AW29" s="129"/>
      <c r="AX29" s="130" t="str">
        <f>$C29</f>
        <v>Mercredi</v>
      </c>
      <c r="AY29" s="131">
        <f>$D29</f>
        <v>43110</v>
      </c>
      <c r="AZ29" s="126"/>
      <c r="BA29" s="136">
        <v>76</v>
      </c>
      <c r="BB29" s="126"/>
      <c r="BC29" s="133">
        <v>0.64236111111111105</v>
      </c>
      <c r="BD29" s="126"/>
      <c r="BE29" s="136">
        <v>88</v>
      </c>
      <c r="BF29" s="126"/>
      <c r="BG29" s="133">
        <v>0.12847222222222224</v>
      </c>
      <c r="BH29" s="126"/>
      <c r="BI29" s="136">
        <v>84.471328671328678</v>
      </c>
      <c r="BJ29" s="126"/>
      <c r="BK29" s="39"/>
      <c r="BL29" s="129"/>
      <c r="BM29" s="130" t="str">
        <f>$C29</f>
        <v>Mercredi</v>
      </c>
      <c r="BN29" s="131">
        <f>$D29</f>
        <v>43110</v>
      </c>
      <c r="BO29" s="126"/>
      <c r="BP29" s="519">
        <v>5.08</v>
      </c>
      <c r="BQ29" s="126"/>
      <c r="BR29" s="133">
        <v>0.1111111111111111</v>
      </c>
      <c r="BS29" s="126"/>
      <c r="BT29" s="133">
        <v>7.1527777777777773E-2</v>
      </c>
      <c r="BU29" s="126"/>
      <c r="BV29" s="133">
        <v>0</v>
      </c>
      <c r="BW29" s="126"/>
      <c r="BX29" s="133">
        <v>8.3333333333333332E-3</v>
      </c>
      <c r="BY29" s="126"/>
      <c r="BZ29" s="133">
        <v>3.1944444444444442E-2</v>
      </c>
      <c r="CA29" s="126"/>
      <c r="CB29" s="39"/>
      <c r="CC29" s="129"/>
      <c r="CD29" s="130" t="str">
        <f>$C29</f>
        <v>Mercredi</v>
      </c>
      <c r="CE29" s="131">
        <f>$D29</f>
        <v>43110</v>
      </c>
      <c r="CF29" s="126"/>
      <c r="CG29" s="133">
        <v>0.15416666666666667</v>
      </c>
      <c r="CH29" s="126"/>
      <c r="CI29" s="46"/>
      <c r="CJ29" s="126"/>
      <c r="CK29" s="216">
        <v>4.4000000000000004</v>
      </c>
      <c r="CL29" s="126"/>
      <c r="CM29" s="230">
        <f>IF($CK29=0,"",$CK29*0.3539)</f>
        <v>1.5571600000000001</v>
      </c>
      <c r="CN29" s="126"/>
      <c r="CO29" s="46"/>
      <c r="CP29" s="49"/>
      <c r="CQ29" s="191">
        <f>D29</f>
        <v>43110</v>
      </c>
      <c r="CR29" s="192" t="str">
        <f>$C29</f>
        <v>Mercredi</v>
      </c>
      <c r="CT29"/>
      <c r="CU29"/>
    </row>
    <row r="30" spans="1:108" ht="5.25" customHeight="1">
      <c r="A30" s="39"/>
      <c r="B30" s="60"/>
      <c r="C30" s="125"/>
      <c r="D30" s="126"/>
      <c r="E30" s="126"/>
      <c r="F30" s="137"/>
      <c r="G30" s="126"/>
      <c r="H30" s="127"/>
      <c r="I30" s="126"/>
      <c r="J30" s="137"/>
      <c r="K30" s="126"/>
      <c r="L30" s="127"/>
      <c r="M30" s="124"/>
      <c r="N30" s="46"/>
      <c r="O30" s="129"/>
      <c r="P30" s="125"/>
      <c r="Q30" s="126"/>
      <c r="R30" s="126"/>
      <c r="S30" s="126"/>
      <c r="T30" s="126"/>
      <c r="U30" s="127"/>
      <c r="V30" s="126"/>
      <c r="W30" s="126"/>
      <c r="X30" s="126"/>
      <c r="Y30" s="127"/>
      <c r="Z30" s="126"/>
      <c r="AA30" s="126"/>
      <c r="AB30" s="126"/>
      <c r="AC30" s="127"/>
      <c r="AD30" s="124"/>
      <c r="AE30" s="46"/>
      <c r="AF30" s="129"/>
      <c r="AG30" s="125"/>
      <c r="AH30" s="126"/>
      <c r="AI30" s="126"/>
      <c r="AJ30" s="126"/>
      <c r="AK30" s="126"/>
      <c r="AL30" s="127"/>
      <c r="AM30" s="126"/>
      <c r="AN30" s="126"/>
      <c r="AO30" s="126"/>
      <c r="AP30" s="127"/>
      <c r="AQ30" s="126"/>
      <c r="AR30" s="126"/>
      <c r="AS30" s="126"/>
      <c r="AT30" s="138"/>
      <c r="AU30" s="124"/>
      <c r="AV30" s="46"/>
      <c r="AW30" s="129"/>
      <c r="AX30" s="125"/>
      <c r="AY30" s="126"/>
      <c r="AZ30" s="126"/>
      <c r="BA30" s="139"/>
      <c r="BB30" s="126"/>
      <c r="BC30" s="138"/>
      <c r="BD30" s="126"/>
      <c r="BE30" s="139"/>
      <c r="BF30" s="126"/>
      <c r="BG30" s="138"/>
      <c r="BH30" s="126"/>
      <c r="BI30" s="139"/>
      <c r="BJ30" s="126"/>
      <c r="BK30" s="39"/>
      <c r="BL30" s="129"/>
      <c r="BM30" s="125"/>
      <c r="BN30" s="126"/>
      <c r="BO30" s="126"/>
      <c r="BP30" s="520"/>
      <c r="BQ30" s="126"/>
      <c r="BR30" s="126"/>
      <c r="BS30" s="126"/>
      <c r="BT30" s="126"/>
      <c r="BU30" s="126"/>
      <c r="BV30" s="126"/>
      <c r="BW30" s="126"/>
      <c r="BX30" s="126"/>
      <c r="BY30" s="126"/>
      <c r="BZ30" s="126"/>
      <c r="CA30" s="126"/>
      <c r="CB30" s="39"/>
      <c r="CC30" s="129"/>
      <c r="CD30" s="125"/>
      <c r="CE30" s="126"/>
      <c r="CF30" s="126"/>
      <c r="CG30" s="127"/>
      <c r="CH30" s="126"/>
      <c r="CI30" s="46"/>
      <c r="CJ30" s="126"/>
      <c r="CK30" s="217"/>
      <c r="CL30" s="126"/>
      <c r="CM30" s="231"/>
      <c r="CN30" s="126"/>
      <c r="CO30" s="46"/>
      <c r="CP30" s="49"/>
      <c r="CQ30" s="195"/>
      <c r="CR30" s="196"/>
    </row>
    <row r="31" spans="1:108" ht="27" customHeight="1">
      <c r="A31" s="39"/>
      <c r="B31" s="60"/>
      <c r="C31" s="130" t="str">
        <f>PROPER(TEXT(D31,"JJJJ"))</f>
        <v>Jeudi</v>
      </c>
      <c r="D31" s="131">
        <f>$D29+1</f>
        <v>43111</v>
      </c>
      <c r="E31" s="126"/>
      <c r="F31" s="132">
        <v>1000</v>
      </c>
      <c r="G31" s="126"/>
      <c r="H31" s="133">
        <v>0</v>
      </c>
      <c r="I31" s="126"/>
      <c r="J31" s="132">
        <v>1018</v>
      </c>
      <c r="K31" s="126"/>
      <c r="L31" s="133">
        <v>0.9375</v>
      </c>
      <c r="M31" s="124"/>
      <c r="N31" s="46"/>
      <c r="O31" s="129"/>
      <c r="P31" s="130" t="str">
        <f>$C31</f>
        <v>Jeudi</v>
      </c>
      <c r="Q31" s="131">
        <f>$D31</f>
        <v>43111</v>
      </c>
      <c r="R31" s="126"/>
      <c r="S31" s="47">
        <v>4</v>
      </c>
      <c r="T31" s="126"/>
      <c r="U31" s="133">
        <v>0.375694444444444</v>
      </c>
      <c r="V31" s="126"/>
      <c r="W31" s="47">
        <v>4</v>
      </c>
      <c r="X31" s="126"/>
      <c r="Y31" s="133">
        <v>0.375694444444444</v>
      </c>
      <c r="Z31" s="126"/>
      <c r="AA31" s="47">
        <v>11.6</v>
      </c>
      <c r="AB31" s="126"/>
      <c r="AC31" s="133">
        <v>0.58402777777777803</v>
      </c>
      <c r="AD31" s="124"/>
      <c r="AE31" s="46"/>
      <c r="AF31" s="129"/>
      <c r="AG31" s="130" t="str">
        <f>$C31</f>
        <v>Jeudi</v>
      </c>
      <c r="AH31" s="131">
        <f>$D31</f>
        <v>43111</v>
      </c>
      <c r="AI31" s="126"/>
      <c r="AJ31" s="134">
        <v>14.4</v>
      </c>
      <c r="AK31" s="126"/>
      <c r="AL31" s="133">
        <v>9.44444444444444E-2</v>
      </c>
      <c r="AM31" s="126"/>
      <c r="AN31" s="134">
        <v>0.92888888888888965</v>
      </c>
      <c r="AO31" s="126"/>
      <c r="AP31" s="133"/>
      <c r="AQ31" s="126"/>
      <c r="AR31" s="135" t="s">
        <v>37</v>
      </c>
      <c r="AS31" s="126"/>
      <c r="AT31" s="133">
        <v>0.82777777777777772</v>
      </c>
      <c r="AU31" s="124"/>
      <c r="AV31" s="46"/>
      <c r="AW31" s="129"/>
      <c r="AX31" s="130" t="str">
        <f>$C31</f>
        <v>Jeudi</v>
      </c>
      <c r="AY31" s="131">
        <f>$D31</f>
        <v>43111</v>
      </c>
      <c r="AZ31" s="126"/>
      <c r="BA31" s="136">
        <v>71</v>
      </c>
      <c r="BB31" s="126"/>
      <c r="BC31" s="133">
        <v>0.64583333333333304</v>
      </c>
      <c r="BD31" s="126"/>
      <c r="BE31" s="136">
        <v>83</v>
      </c>
      <c r="BF31" s="126"/>
      <c r="BG31" s="133">
        <v>0</v>
      </c>
      <c r="BH31" s="126"/>
      <c r="BI31" s="136">
        <v>79.631468531468528</v>
      </c>
      <c r="BJ31" s="126"/>
      <c r="BK31" s="39"/>
      <c r="BL31" s="129"/>
      <c r="BM31" s="130" t="str">
        <f>$C31</f>
        <v>Jeudi</v>
      </c>
      <c r="BN31" s="131">
        <f>$D31</f>
        <v>43111</v>
      </c>
      <c r="BO31" s="126"/>
      <c r="BP31" s="519">
        <v>1.016</v>
      </c>
      <c r="BQ31" s="126"/>
      <c r="BR31" s="133">
        <v>2.0833333333333333E-3</v>
      </c>
      <c r="BS31" s="126"/>
      <c r="BT31" s="133">
        <v>2.0833333333333333E-3</v>
      </c>
      <c r="BU31" s="126"/>
      <c r="BV31" s="133">
        <v>0</v>
      </c>
      <c r="BW31" s="126"/>
      <c r="BX31" s="133">
        <v>0</v>
      </c>
      <c r="BY31" s="126"/>
      <c r="BZ31" s="133">
        <v>0</v>
      </c>
      <c r="CA31" s="126"/>
      <c r="CB31" s="39"/>
      <c r="CC31" s="129"/>
      <c r="CD31" s="130" t="str">
        <f>$C31</f>
        <v>Jeudi</v>
      </c>
      <c r="CE31" s="131">
        <f>$D31</f>
        <v>43111</v>
      </c>
      <c r="CF31" s="126"/>
      <c r="CG31" s="133">
        <v>0.21666666666666667</v>
      </c>
      <c r="CH31" s="126"/>
      <c r="CI31" s="46"/>
      <c r="CJ31" s="126"/>
      <c r="CK31" s="216">
        <v>4.0999999999999996</v>
      </c>
      <c r="CL31" s="126"/>
      <c r="CM31" s="230">
        <f>IF($CK31=0,"",$CK31*0.3539)</f>
        <v>1.4509899999999998</v>
      </c>
      <c r="CN31" s="126"/>
      <c r="CO31" s="46"/>
      <c r="CP31" s="49"/>
      <c r="CQ31" s="191">
        <f>D31</f>
        <v>43111</v>
      </c>
      <c r="CR31" s="192" t="str">
        <f>$C31</f>
        <v>Jeudi</v>
      </c>
      <c r="CT31"/>
      <c r="CU31"/>
    </row>
    <row r="32" spans="1:108" ht="5.25" customHeight="1">
      <c r="A32" s="39"/>
      <c r="B32" s="60"/>
      <c r="C32" s="125"/>
      <c r="D32" s="126"/>
      <c r="E32" s="126"/>
      <c r="F32" s="137"/>
      <c r="G32" s="126"/>
      <c r="H32" s="127"/>
      <c r="I32" s="126"/>
      <c r="J32" s="137"/>
      <c r="K32" s="126"/>
      <c r="L32" s="127"/>
      <c r="M32" s="124"/>
      <c r="N32" s="46"/>
      <c r="O32" s="129"/>
      <c r="P32" s="125"/>
      <c r="Q32" s="126"/>
      <c r="R32" s="126"/>
      <c r="S32" s="126"/>
      <c r="T32" s="126"/>
      <c r="U32" s="127"/>
      <c r="V32" s="126"/>
      <c r="W32" s="126"/>
      <c r="X32" s="126"/>
      <c r="Y32" s="127"/>
      <c r="Z32" s="126"/>
      <c r="AA32" s="126"/>
      <c r="AB32" s="126"/>
      <c r="AC32" s="127"/>
      <c r="AD32" s="124"/>
      <c r="AE32" s="46"/>
      <c r="AF32" s="129"/>
      <c r="AG32" s="125"/>
      <c r="AH32" s="126"/>
      <c r="AI32" s="126"/>
      <c r="AJ32" s="126"/>
      <c r="AK32" s="126"/>
      <c r="AL32" s="127"/>
      <c r="AM32" s="126"/>
      <c r="AN32" s="126"/>
      <c r="AO32" s="126"/>
      <c r="AP32" s="127"/>
      <c r="AQ32" s="126"/>
      <c r="AR32" s="126"/>
      <c r="AS32" s="126"/>
      <c r="AT32" s="138"/>
      <c r="AU32" s="124"/>
      <c r="AV32" s="46"/>
      <c r="AW32" s="129"/>
      <c r="AX32" s="125"/>
      <c r="AY32" s="126"/>
      <c r="AZ32" s="126"/>
      <c r="BA32" s="139"/>
      <c r="BB32" s="126"/>
      <c r="BC32" s="138"/>
      <c r="BD32" s="126"/>
      <c r="BE32" s="139"/>
      <c r="BF32" s="126"/>
      <c r="BG32" s="138"/>
      <c r="BH32" s="126"/>
      <c r="BI32" s="139"/>
      <c r="BJ32" s="126"/>
      <c r="BK32" s="39"/>
      <c r="BL32" s="129"/>
      <c r="BM32" s="125"/>
      <c r="BN32" s="126"/>
      <c r="BO32" s="126"/>
      <c r="BP32" s="520"/>
      <c r="BQ32" s="126"/>
      <c r="BR32" s="126"/>
      <c r="BS32" s="126"/>
      <c r="BT32" s="126"/>
      <c r="BU32" s="126"/>
      <c r="BV32" s="126"/>
      <c r="BW32" s="126"/>
      <c r="BX32" s="126"/>
      <c r="BY32" s="126"/>
      <c r="BZ32" s="126"/>
      <c r="CA32" s="126"/>
      <c r="CB32" s="39"/>
      <c r="CC32" s="129"/>
      <c r="CD32" s="125"/>
      <c r="CE32" s="126"/>
      <c r="CF32" s="126"/>
      <c r="CG32" s="127"/>
      <c r="CH32" s="126"/>
      <c r="CI32" s="46"/>
      <c r="CJ32" s="126"/>
      <c r="CK32" s="217"/>
      <c r="CL32" s="126"/>
      <c r="CM32" s="231"/>
      <c r="CN32" s="126"/>
      <c r="CO32" s="46"/>
      <c r="CP32" s="49"/>
      <c r="CQ32" s="195"/>
      <c r="CR32" s="196"/>
      <c r="CT32"/>
      <c r="CU32"/>
    </row>
    <row r="33" spans="1:99" ht="27" customHeight="1" thickBot="1">
      <c r="A33" s="39"/>
      <c r="B33" s="60"/>
      <c r="C33" s="130" t="str">
        <f>PROPER(TEXT(D33,"JJJJ"))</f>
        <v>Vendredi</v>
      </c>
      <c r="D33" s="131">
        <f>$D31+1</f>
        <v>43112</v>
      </c>
      <c r="E33" s="126"/>
      <c r="F33" s="132">
        <v>1016</v>
      </c>
      <c r="G33" s="126"/>
      <c r="H33" s="133">
        <v>0.95833333333333304</v>
      </c>
      <c r="I33" s="126"/>
      <c r="J33" s="132">
        <v>1022</v>
      </c>
      <c r="K33" s="126"/>
      <c r="L33" s="133">
        <v>0.4375</v>
      </c>
      <c r="M33" s="124"/>
      <c r="N33" s="46"/>
      <c r="O33" s="129"/>
      <c r="P33" s="130" t="str">
        <f>$C33</f>
        <v>Vendredi</v>
      </c>
      <c r="Q33" s="131">
        <f>$D33</f>
        <v>43112</v>
      </c>
      <c r="R33" s="126"/>
      <c r="S33" s="47">
        <v>3.9</v>
      </c>
      <c r="T33" s="126"/>
      <c r="U33" s="133">
        <v>4.3749999999999997E-2</v>
      </c>
      <c r="V33" s="126"/>
      <c r="W33" s="47">
        <v>4.2</v>
      </c>
      <c r="X33" s="126"/>
      <c r="Y33" s="133">
        <v>4.3749999999999997E-2</v>
      </c>
      <c r="Z33" s="126"/>
      <c r="AA33" s="47">
        <v>8.5</v>
      </c>
      <c r="AB33" s="126"/>
      <c r="AC33" s="133">
        <v>0.57361111111111096</v>
      </c>
      <c r="AD33" s="124"/>
      <c r="AE33" s="46"/>
      <c r="AF33" s="129"/>
      <c r="AG33" s="130" t="str">
        <f>$C33</f>
        <v>Vendredi</v>
      </c>
      <c r="AH33" s="131">
        <f>$D33</f>
        <v>43112</v>
      </c>
      <c r="AI33" s="126"/>
      <c r="AJ33" s="134">
        <v>14</v>
      </c>
      <c r="AK33" s="126"/>
      <c r="AL33" s="133">
        <v>0.77500000000000002</v>
      </c>
      <c r="AM33" s="126"/>
      <c r="AN33" s="134">
        <v>0.96333333333333337</v>
      </c>
      <c r="AO33" s="126"/>
      <c r="AP33" s="133"/>
      <c r="AQ33" s="126"/>
      <c r="AR33" s="135" t="s">
        <v>40</v>
      </c>
      <c r="AS33" s="126"/>
      <c r="AT33" s="133">
        <v>0.84236111111111112</v>
      </c>
      <c r="AU33" s="124"/>
      <c r="AV33" s="46"/>
      <c r="AW33" s="129"/>
      <c r="AX33" s="130" t="str">
        <f>$C33</f>
        <v>Vendredi</v>
      </c>
      <c r="AY33" s="131">
        <f>$D33</f>
        <v>43112</v>
      </c>
      <c r="AZ33" s="126"/>
      <c r="BA33" s="136">
        <v>72</v>
      </c>
      <c r="BB33" s="126"/>
      <c r="BC33" s="133">
        <v>0.65833333333333299</v>
      </c>
      <c r="BD33" s="126"/>
      <c r="BE33" s="136">
        <v>83</v>
      </c>
      <c r="BF33" s="126"/>
      <c r="BG33" s="133">
        <v>5.6250000000000001E-2</v>
      </c>
      <c r="BH33" s="126"/>
      <c r="BI33" s="136">
        <v>77.885314685314682</v>
      </c>
      <c r="BJ33" s="126"/>
      <c r="BK33" s="39"/>
      <c r="BL33" s="129"/>
      <c r="BM33" s="130" t="str">
        <f>$C33</f>
        <v>Vendredi</v>
      </c>
      <c r="BN33" s="131">
        <f>$D33</f>
        <v>43112</v>
      </c>
      <c r="BO33" s="126"/>
      <c r="BP33" s="519">
        <v>0</v>
      </c>
      <c r="BQ33" s="126"/>
      <c r="BR33" s="133">
        <v>0</v>
      </c>
      <c r="BS33" s="126"/>
      <c r="BT33" s="133">
        <v>0</v>
      </c>
      <c r="BU33" s="126"/>
      <c r="BV33" s="133">
        <v>0</v>
      </c>
      <c r="BW33" s="126"/>
      <c r="BX33" s="133">
        <v>0</v>
      </c>
      <c r="BY33" s="126"/>
      <c r="BZ33" s="133">
        <v>0</v>
      </c>
      <c r="CA33" s="126"/>
      <c r="CB33" s="39"/>
      <c r="CC33" s="129"/>
      <c r="CD33" s="130" t="str">
        <f>$C33</f>
        <v>Vendredi</v>
      </c>
      <c r="CE33" s="131">
        <f>$D33</f>
        <v>43112</v>
      </c>
      <c r="CF33" s="126"/>
      <c r="CG33" s="133">
        <v>0</v>
      </c>
      <c r="CH33" s="126"/>
      <c r="CI33" s="46"/>
      <c r="CJ33" s="126"/>
      <c r="CK33" s="216">
        <v>1.4</v>
      </c>
      <c r="CL33" s="126"/>
      <c r="CM33" s="230">
        <f>IF($CK33=0,"",$CK33*0.3539)</f>
        <v>0.49545999999999996</v>
      </c>
      <c r="CN33" s="126"/>
      <c r="CO33" s="46"/>
      <c r="CP33" s="49"/>
      <c r="CQ33" s="197">
        <f>D33</f>
        <v>43112</v>
      </c>
      <c r="CR33" s="198" t="str">
        <f>$C33</f>
        <v>Vendredi</v>
      </c>
      <c r="CT33"/>
      <c r="CU33"/>
    </row>
    <row r="34" spans="1:99" ht="5.25" customHeight="1" thickTop="1">
      <c r="A34" s="39"/>
      <c r="B34" s="60"/>
      <c r="C34" s="125"/>
      <c r="D34" s="126"/>
      <c r="E34" s="126"/>
      <c r="F34" s="137"/>
      <c r="G34" s="126"/>
      <c r="H34" s="127"/>
      <c r="I34" s="126"/>
      <c r="J34" s="137"/>
      <c r="K34" s="126"/>
      <c r="L34" s="127"/>
      <c r="M34" s="124"/>
      <c r="N34" s="46"/>
      <c r="O34" s="129"/>
      <c r="P34" s="125"/>
      <c r="Q34" s="126"/>
      <c r="R34" s="126"/>
      <c r="S34" s="126"/>
      <c r="T34" s="126"/>
      <c r="U34" s="127"/>
      <c r="V34" s="126"/>
      <c r="W34" s="126"/>
      <c r="X34" s="126"/>
      <c r="Y34" s="127"/>
      <c r="Z34" s="126"/>
      <c r="AA34" s="126"/>
      <c r="AB34" s="126"/>
      <c r="AC34" s="127"/>
      <c r="AD34" s="124"/>
      <c r="AE34" s="46"/>
      <c r="AF34" s="129"/>
      <c r="AG34" s="125"/>
      <c r="AH34" s="126"/>
      <c r="AI34" s="126"/>
      <c r="AJ34" s="126"/>
      <c r="AK34" s="126"/>
      <c r="AL34" s="127"/>
      <c r="AM34" s="126"/>
      <c r="AN34" s="126"/>
      <c r="AO34" s="126"/>
      <c r="AP34" s="127"/>
      <c r="AQ34" s="126"/>
      <c r="AR34" s="126"/>
      <c r="AS34" s="126"/>
      <c r="AT34" s="138"/>
      <c r="AU34" s="124"/>
      <c r="AV34" s="46"/>
      <c r="AW34" s="129"/>
      <c r="AX34" s="125"/>
      <c r="AY34" s="126"/>
      <c r="AZ34" s="126"/>
      <c r="BA34" s="139"/>
      <c r="BB34" s="126"/>
      <c r="BC34" s="138"/>
      <c r="BD34" s="126"/>
      <c r="BE34" s="139"/>
      <c r="BF34" s="126"/>
      <c r="BG34" s="138"/>
      <c r="BH34" s="126"/>
      <c r="BI34" s="139"/>
      <c r="BJ34" s="126"/>
      <c r="BK34" s="39"/>
      <c r="BL34" s="129"/>
      <c r="BM34" s="125"/>
      <c r="BN34" s="126"/>
      <c r="BO34" s="126"/>
      <c r="BP34" s="520"/>
      <c r="BQ34" s="126"/>
      <c r="BR34" s="126"/>
      <c r="BS34" s="126"/>
      <c r="BT34" s="126"/>
      <c r="BU34" s="126"/>
      <c r="BV34" s="126"/>
      <c r="BW34" s="126"/>
      <c r="BX34" s="126"/>
      <c r="BY34" s="126"/>
      <c r="BZ34" s="126"/>
      <c r="CA34" s="126"/>
      <c r="CB34" s="39"/>
      <c r="CC34" s="129"/>
      <c r="CD34" s="125"/>
      <c r="CE34" s="126"/>
      <c r="CF34" s="126"/>
      <c r="CG34" s="127"/>
      <c r="CH34" s="126"/>
      <c r="CI34" s="46"/>
      <c r="CJ34" s="126"/>
      <c r="CK34" s="217"/>
      <c r="CL34" s="126"/>
      <c r="CM34" s="231"/>
      <c r="CN34" s="126"/>
      <c r="CO34" s="46"/>
      <c r="CP34" s="49"/>
      <c r="CQ34" s="195"/>
      <c r="CR34" s="196"/>
    </row>
    <row r="35" spans="1:99" ht="27" customHeight="1">
      <c r="A35" s="39"/>
      <c r="B35" s="60"/>
      <c r="C35" s="130" t="str">
        <f>PROPER(TEXT(D35,"JJJJ"))</f>
        <v>Samedi</v>
      </c>
      <c r="D35" s="131">
        <f>$D33+1</f>
        <v>43113</v>
      </c>
      <c r="E35" s="126"/>
      <c r="F35" s="132">
        <v>1006</v>
      </c>
      <c r="G35" s="126"/>
      <c r="H35" s="133">
        <v>0.95833333333333304</v>
      </c>
      <c r="I35" s="126"/>
      <c r="J35" s="132">
        <v>1017</v>
      </c>
      <c r="K35" s="126"/>
      <c r="L35" s="133">
        <v>0</v>
      </c>
      <c r="M35" s="124"/>
      <c r="N35" s="46"/>
      <c r="O35" s="129"/>
      <c r="P35" s="130" t="str">
        <f>$C35</f>
        <v>Samedi</v>
      </c>
      <c r="Q35" s="131">
        <f>$D35</f>
        <v>43113</v>
      </c>
      <c r="R35" s="126"/>
      <c r="S35" s="47">
        <v>0.8</v>
      </c>
      <c r="T35" s="126"/>
      <c r="U35" s="133">
        <v>0.18541666666666701</v>
      </c>
      <c r="V35" s="126"/>
      <c r="W35" s="47">
        <v>3.7</v>
      </c>
      <c r="X35" s="126"/>
      <c r="Y35" s="133">
        <v>0.18541666666666701</v>
      </c>
      <c r="Z35" s="126"/>
      <c r="AA35" s="47">
        <v>7.2</v>
      </c>
      <c r="AB35" s="126"/>
      <c r="AC35" s="133">
        <v>0.67500000000000004</v>
      </c>
      <c r="AD35" s="124"/>
      <c r="AE35" s="46"/>
      <c r="AF35" s="129"/>
      <c r="AG35" s="130" t="str">
        <f>$C35</f>
        <v>Samedi</v>
      </c>
      <c r="AH35" s="131">
        <f>$D35</f>
        <v>43113</v>
      </c>
      <c r="AI35" s="126"/>
      <c r="AJ35" s="134">
        <v>23.2</v>
      </c>
      <c r="AK35" s="126"/>
      <c r="AL35" s="133">
        <v>0.47569444444444398</v>
      </c>
      <c r="AM35" s="126"/>
      <c r="AN35" s="134">
        <v>5.8580555555555671</v>
      </c>
      <c r="AO35" s="126"/>
      <c r="AP35" s="133"/>
      <c r="AQ35" s="126"/>
      <c r="AR35" s="135" t="s">
        <v>40</v>
      </c>
      <c r="AS35" s="126"/>
      <c r="AT35" s="133">
        <v>0.2722222222222222</v>
      </c>
      <c r="AU35" s="124"/>
      <c r="AV35" s="46"/>
      <c r="AW35" s="129"/>
      <c r="AX35" s="130" t="str">
        <f>$C35</f>
        <v>Samedi</v>
      </c>
      <c r="AY35" s="131">
        <f>$D35</f>
        <v>43113</v>
      </c>
      <c r="AZ35" s="126"/>
      <c r="BA35" s="136">
        <v>72</v>
      </c>
      <c r="BB35" s="126"/>
      <c r="BC35" s="133">
        <v>0.64444444444444404</v>
      </c>
      <c r="BD35" s="126"/>
      <c r="BE35" s="136">
        <v>81</v>
      </c>
      <c r="BF35" s="126"/>
      <c r="BG35" s="133">
        <v>0.148611111111111</v>
      </c>
      <c r="BH35" s="126"/>
      <c r="BI35" s="136">
        <v>77.621678321678317</v>
      </c>
      <c r="BJ35" s="126"/>
      <c r="BK35" s="39"/>
      <c r="BL35" s="129"/>
      <c r="BM35" s="130" t="str">
        <f>$C35</f>
        <v>Samedi</v>
      </c>
      <c r="BN35" s="131">
        <f>$D35</f>
        <v>43113</v>
      </c>
      <c r="BO35" s="126"/>
      <c r="BP35" s="519">
        <v>0</v>
      </c>
      <c r="BQ35" s="126"/>
      <c r="BR35" s="133">
        <v>0</v>
      </c>
      <c r="BS35" s="126"/>
      <c r="BT35" s="133">
        <v>0</v>
      </c>
      <c r="BU35" s="126"/>
      <c r="BV35" s="133">
        <v>0</v>
      </c>
      <c r="BW35" s="126"/>
      <c r="BX35" s="133">
        <v>0</v>
      </c>
      <c r="BY35" s="126"/>
      <c r="BZ35" s="133">
        <v>0</v>
      </c>
      <c r="CA35" s="126"/>
      <c r="CB35" s="39"/>
      <c r="CC35" s="129"/>
      <c r="CD35" s="130" t="str">
        <f>$C35</f>
        <v>Samedi</v>
      </c>
      <c r="CE35" s="131">
        <f>$D35</f>
        <v>43113</v>
      </c>
      <c r="CF35" s="126"/>
      <c r="CG35" s="133">
        <v>0</v>
      </c>
      <c r="CH35" s="126"/>
      <c r="CI35" s="46"/>
      <c r="CJ35" s="126"/>
      <c r="CK35" s="216">
        <v>1.3</v>
      </c>
      <c r="CL35" s="126"/>
      <c r="CM35" s="230">
        <f>IF($CK35=0,"",$CK35*0.3539)</f>
        <v>0.46006999999999998</v>
      </c>
      <c r="CN35" s="126"/>
      <c r="CO35" s="46"/>
      <c r="CP35" s="49"/>
      <c r="CQ35" s="191">
        <f>D35</f>
        <v>43113</v>
      </c>
      <c r="CR35" s="192" t="str">
        <f>$C35</f>
        <v>Samedi</v>
      </c>
      <c r="CT35" s="475"/>
      <c r="CU35" s="475"/>
    </row>
    <row r="36" spans="1:99" ht="5.25" customHeight="1">
      <c r="A36" s="39"/>
      <c r="B36" s="60"/>
      <c r="C36" s="125"/>
      <c r="D36" s="126"/>
      <c r="E36" s="126"/>
      <c r="F36" s="137"/>
      <c r="G36" s="126"/>
      <c r="H36" s="127"/>
      <c r="I36" s="126"/>
      <c r="J36" s="137"/>
      <c r="K36" s="126"/>
      <c r="L36" s="127"/>
      <c r="M36" s="124"/>
      <c r="N36" s="46"/>
      <c r="O36" s="129"/>
      <c r="P36" s="125"/>
      <c r="Q36" s="126"/>
      <c r="R36" s="126"/>
      <c r="S36" s="126"/>
      <c r="T36" s="126"/>
      <c r="U36" s="127"/>
      <c r="V36" s="126"/>
      <c r="W36" s="126"/>
      <c r="X36" s="126"/>
      <c r="Y36" s="127"/>
      <c r="Z36" s="126"/>
      <c r="AA36" s="126"/>
      <c r="AB36" s="126"/>
      <c r="AC36" s="127"/>
      <c r="AD36" s="124"/>
      <c r="AE36" s="46"/>
      <c r="AF36" s="129"/>
      <c r="AG36" s="125"/>
      <c r="AH36" s="126"/>
      <c r="AI36" s="126"/>
      <c r="AJ36" s="126"/>
      <c r="AK36" s="126"/>
      <c r="AL36" s="127"/>
      <c r="AM36" s="126"/>
      <c r="AN36" s="126"/>
      <c r="AO36" s="126"/>
      <c r="AP36" s="127"/>
      <c r="AQ36" s="126"/>
      <c r="AR36" s="126"/>
      <c r="AS36" s="126"/>
      <c r="AT36" s="138"/>
      <c r="AU36" s="124"/>
      <c r="AV36" s="46"/>
      <c r="AW36" s="129"/>
      <c r="AX36" s="125"/>
      <c r="AY36" s="126"/>
      <c r="AZ36" s="126"/>
      <c r="BA36" s="139"/>
      <c r="BB36" s="126"/>
      <c r="BC36" s="138"/>
      <c r="BD36" s="126"/>
      <c r="BE36" s="139"/>
      <c r="BF36" s="126"/>
      <c r="BG36" s="138"/>
      <c r="BH36" s="126"/>
      <c r="BI36" s="139"/>
      <c r="BJ36" s="126"/>
      <c r="BK36" s="39"/>
      <c r="BL36" s="129"/>
      <c r="BM36" s="125"/>
      <c r="BN36" s="126"/>
      <c r="BO36" s="126"/>
      <c r="BP36" s="520"/>
      <c r="BQ36" s="126"/>
      <c r="BR36" s="126"/>
      <c r="BS36" s="126"/>
      <c r="BT36" s="126"/>
      <c r="BU36" s="126"/>
      <c r="BV36" s="126"/>
      <c r="BW36" s="126"/>
      <c r="BX36" s="126"/>
      <c r="BY36" s="126"/>
      <c r="BZ36" s="126"/>
      <c r="CA36" s="126"/>
      <c r="CB36" s="39"/>
      <c r="CC36" s="129"/>
      <c r="CD36" s="125"/>
      <c r="CE36" s="126"/>
      <c r="CF36" s="126"/>
      <c r="CG36" s="127"/>
      <c r="CH36" s="126"/>
      <c r="CI36" s="46"/>
      <c r="CJ36" s="126"/>
      <c r="CK36" s="217"/>
      <c r="CL36" s="126"/>
      <c r="CM36" s="231"/>
      <c r="CN36" s="126"/>
      <c r="CO36" s="46"/>
      <c r="CP36" s="49"/>
      <c r="CQ36" s="195"/>
      <c r="CR36" s="196"/>
    </row>
    <row r="37" spans="1:99" ht="27" customHeight="1" thickBot="1">
      <c r="A37" s="39"/>
      <c r="B37" s="60"/>
      <c r="C37" s="130" t="str">
        <f>PROPER(TEXT(D37,"JJJJ"))</f>
        <v>Dimanche</v>
      </c>
      <c r="D37" s="131">
        <f>$D35+1</f>
        <v>43114</v>
      </c>
      <c r="E37" s="126"/>
      <c r="F37" s="132">
        <v>1006</v>
      </c>
      <c r="G37" s="126"/>
      <c r="H37" s="133">
        <v>2.0833333333333301E-2</v>
      </c>
      <c r="I37" s="126"/>
      <c r="J37" s="132">
        <v>1015</v>
      </c>
      <c r="K37" s="126"/>
      <c r="L37" s="133">
        <v>0.91666666666666696</v>
      </c>
      <c r="M37" s="124"/>
      <c r="N37" s="46"/>
      <c r="O37" s="129"/>
      <c r="P37" s="130" t="str">
        <f>$C37</f>
        <v>Dimanche</v>
      </c>
      <c r="Q37" s="131">
        <f>$D37</f>
        <v>43114</v>
      </c>
      <c r="R37" s="126"/>
      <c r="S37" s="47">
        <v>3.2898757820461224</v>
      </c>
      <c r="T37" s="126"/>
      <c r="U37" s="133">
        <v>1.8055555555555599E-2</v>
      </c>
      <c r="V37" s="126"/>
      <c r="W37" s="47">
        <v>3.8</v>
      </c>
      <c r="X37" s="126"/>
      <c r="Y37" s="133">
        <v>0.99722222222222201</v>
      </c>
      <c r="Z37" s="126"/>
      <c r="AA37" s="47">
        <v>10.4</v>
      </c>
      <c r="AB37" s="126"/>
      <c r="AC37" s="133">
        <v>0.57499999999999996</v>
      </c>
      <c r="AD37" s="124"/>
      <c r="AE37" s="46"/>
      <c r="AF37" s="129"/>
      <c r="AG37" s="130" t="str">
        <f>$C37</f>
        <v>Dimanche</v>
      </c>
      <c r="AH37" s="131">
        <f>$D37</f>
        <v>43114</v>
      </c>
      <c r="AI37" s="126"/>
      <c r="AJ37" s="134">
        <v>21.2</v>
      </c>
      <c r="AK37" s="126"/>
      <c r="AL37" s="133">
        <v>0.24652777777777801</v>
      </c>
      <c r="AM37" s="126"/>
      <c r="AN37" s="134">
        <v>3.5930555555555594</v>
      </c>
      <c r="AO37" s="126"/>
      <c r="AP37" s="133"/>
      <c r="AQ37" s="126"/>
      <c r="AR37" s="135" t="s">
        <v>40</v>
      </c>
      <c r="AS37" s="126"/>
      <c r="AT37" s="133">
        <v>0.54236111111111107</v>
      </c>
      <c r="AU37" s="124"/>
      <c r="AV37" s="46"/>
      <c r="AW37" s="129"/>
      <c r="AX37" s="130" t="str">
        <f>$C37</f>
        <v>Dimanche</v>
      </c>
      <c r="AY37" s="131">
        <f>$D37</f>
        <v>43114</v>
      </c>
      <c r="AZ37" s="126"/>
      <c r="BA37" s="136">
        <v>75</v>
      </c>
      <c r="BB37" s="126"/>
      <c r="BC37" s="133">
        <v>0.61180555555555605</v>
      </c>
      <c r="BD37" s="126"/>
      <c r="BE37" s="136">
        <v>87</v>
      </c>
      <c r="BF37" s="126"/>
      <c r="BG37" s="133">
        <v>0.22013888888888899</v>
      </c>
      <c r="BH37" s="126"/>
      <c r="BI37" s="136">
        <v>81.361538461538458</v>
      </c>
      <c r="BJ37" s="126"/>
      <c r="BK37" s="39"/>
      <c r="BL37" s="129"/>
      <c r="BM37" s="130" t="str">
        <f>$C37</f>
        <v>Dimanche</v>
      </c>
      <c r="BN37" s="131">
        <f>$D37</f>
        <v>43114</v>
      </c>
      <c r="BO37" s="126"/>
      <c r="BP37" s="519">
        <v>1.016</v>
      </c>
      <c r="BQ37" s="126"/>
      <c r="BR37" s="133">
        <v>2.1527777777777778E-2</v>
      </c>
      <c r="BS37" s="126"/>
      <c r="BT37" s="133">
        <v>2.1527777777777778E-2</v>
      </c>
      <c r="BU37" s="126"/>
      <c r="BV37" s="133">
        <v>0</v>
      </c>
      <c r="BW37" s="126"/>
      <c r="BX37" s="133">
        <v>0</v>
      </c>
      <c r="BY37" s="126"/>
      <c r="BZ37" s="133">
        <v>0</v>
      </c>
      <c r="CA37" s="126"/>
      <c r="CB37" s="39"/>
      <c r="CC37" s="129"/>
      <c r="CD37" s="130" t="str">
        <f>$C37</f>
        <v>Dimanche</v>
      </c>
      <c r="CE37" s="131">
        <f>$D37</f>
        <v>43114</v>
      </c>
      <c r="CF37" s="126"/>
      <c r="CG37" s="133">
        <v>0.15833333333333333</v>
      </c>
      <c r="CH37" s="126"/>
      <c r="CI37" s="46"/>
      <c r="CJ37" s="126"/>
      <c r="CK37" s="216">
        <v>3.9</v>
      </c>
      <c r="CL37" s="126"/>
      <c r="CM37" s="230">
        <f>IF($CK37=0,"",$CK37*0.3539)</f>
        <v>1.3802099999999999</v>
      </c>
      <c r="CN37" s="126"/>
      <c r="CO37" s="46"/>
      <c r="CP37" s="49"/>
      <c r="CQ37" s="191">
        <f>D37</f>
        <v>43114</v>
      </c>
      <c r="CR37" s="192" t="str">
        <f>$C37</f>
        <v>Dimanche</v>
      </c>
      <c r="CT37" s="475"/>
      <c r="CU37" s="475"/>
    </row>
    <row r="38" spans="1:99" ht="27" customHeight="1" thickTop="1" thickBot="1">
      <c r="A38" s="55"/>
      <c r="B38" s="60"/>
      <c r="C38" s="125"/>
      <c r="D38" s="126"/>
      <c r="E38" s="126"/>
      <c r="F38" s="137"/>
      <c r="G38" s="126"/>
      <c r="H38" s="127"/>
      <c r="I38" s="126"/>
      <c r="J38" s="137"/>
      <c r="K38" s="126"/>
      <c r="L38" s="127"/>
      <c r="M38" s="124"/>
      <c r="N38" s="128"/>
      <c r="O38" s="129"/>
      <c r="P38" s="125"/>
      <c r="Q38" s="126"/>
      <c r="R38" s="126"/>
      <c r="S38" s="126"/>
      <c r="T38" s="126"/>
      <c r="U38" s="127"/>
      <c r="V38" s="126"/>
      <c r="W38" s="126"/>
      <c r="X38" s="126"/>
      <c r="Y38" s="127"/>
      <c r="Z38" s="126"/>
      <c r="AA38" s="126"/>
      <c r="AB38" s="126"/>
      <c r="AC38" s="127"/>
      <c r="AD38" s="124"/>
      <c r="AE38" s="128"/>
      <c r="AF38" s="129"/>
      <c r="AG38" s="125"/>
      <c r="AH38" s="126"/>
      <c r="AI38" s="126"/>
      <c r="AJ38" s="126"/>
      <c r="AK38" s="126"/>
      <c r="AL38" s="127"/>
      <c r="AM38" s="126"/>
      <c r="AN38" s="126"/>
      <c r="AO38" s="126"/>
      <c r="AP38" s="127"/>
      <c r="AQ38" s="126"/>
      <c r="AR38" s="126"/>
      <c r="AS38" s="126"/>
      <c r="AT38" s="138"/>
      <c r="AU38" s="124"/>
      <c r="AV38" s="128"/>
      <c r="AW38" s="129"/>
      <c r="AX38" s="125"/>
      <c r="AY38" s="126"/>
      <c r="AZ38" s="126"/>
      <c r="BA38" s="139"/>
      <c r="BB38" s="126"/>
      <c r="BC38" s="138"/>
      <c r="BD38" s="126"/>
      <c r="BE38" s="139"/>
      <c r="BF38" s="126"/>
      <c r="BG38" s="138"/>
      <c r="BH38" s="126"/>
      <c r="BI38" s="139"/>
      <c r="BJ38" s="126"/>
      <c r="BK38" s="39"/>
      <c r="BL38" s="129"/>
      <c r="BM38" s="125"/>
      <c r="BN38" s="126"/>
      <c r="BO38" s="126"/>
      <c r="BP38" s="520"/>
      <c r="BQ38" s="126"/>
      <c r="BR38" s="127"/>
      <c r="BS38" s="126"/>
      <c r="BT38" s="127"/>
      <c r="BU38" s="126"/>
      <c r="BV38" s="127"/>
      <c r="BW38" s="126"/>
      <c r="BX38" s="127"/>
      <c r="BY38" s="126"/>
      <c r="BZ38" s="127"/>
      <c r="CA38" s="126"/>
      <c r="CB38" s="39"/>
      <c r="CC38" s="129"/>
      <c r="CD38" s="125"/>
      <c r="CE38" s="126"/>
      <c r="CF38" s="126"/>
      <c r="CG38" s="127"/>
      <c r="CH38" s="126"/>
      <c r="CI38" s="128"/>
      <c r="CJ38" s="126"/>
      <c r="CK38" s="217"/>
      <c r="CL38" s="126"/>
      <c r="CM38" s="231"/>
      <c r="CN38" s="126"/>
      <c r="CO38" s="128"/>
      <c r="CP38" s="482"/>
      <c r="CQ38" s="628"/>
      <c r="CR38" s="629"/>
      <c r="CT38"/>
      <c r="CU38"/>
    </row>
    <row r="39" spans="1:99" ht="27" customHeight="1" thickTop="1">
      <c r="A39" s="39"/>
      <c r="B39" s="60"/>
      <c r="C39" s="130" t="str">
        <f>PROPER(TEXT(D39,"JJJJ"))</f>
        <v>Lundi</v>
      </c>
      <c r="D39" s="131">
        <f>$D37+1</f>
        <v>43115</v>
      </c>
      <c r="E39" s="126"/>
      <c r="F39" s="132">
        <v>1004</v>
      </c>
      <c r="G39" s="126"/>
      <c r="H39" s="133">
        <v>0.63472222222222197</v>
      </c>
      <c r="I39" s="126"/>
      <c r="J39" s="132">
        <v>1015</v>
      </c>
      <c r="K39" s="126"/>
      <c r="L39" s="133">
        <v>3.125E-2</v>
      </c>
      <c r="M39" s="124"/>
      <c r="N39" s="46"/>
      <c r="O39" s="129"/>
      <c r="P39" s="130" t="str">
        <f>$C39</f>
        <v>Lundi</v>
      </c>
      <c r="Q39" s="131">
        <f>$D39</f>
        <v>43115</v>
      </c>
      <c r="R39" s="126"/>
      <c r="S39" s="47">
        <v>2.5</v>
      </c>
      <c r="T39" s="126"/>
      <c r="U39" s="133">
        <v>0.118055555555556</v>
      </c>
      <c r="V39" s="126"/>
      <c r="W39" s="47">
        <v>2.5</v>
      </c>
      <c r="X39" s="126"/>
      <c r="Y39" s="133">
        <v>0.118055555555556</v>
      </c>
      <c r="Z39" s="126"/>
      <c r="AA39" s="47">
        <v>11.7</v>
      </c>
      <c r="AB39" s="126"/>
      <c r="AC39" s="133">
        <v>0.74027777777777803</v>
      </c>
      <c r="AD39" s="124"/>
      <c r="AE39" s="46"/>
      <c r="AF39" s="129"/>
      <c r="AG39" s="130" t="str">
        <f>$C39</f>
        <v>Lundi</v>
      </c>
      <c r="AH39" s="131">
        <f>$D39</f>
        <v>43115</v>
      </c>
      <c r="AI39" s="126"/>
      <c r="AJ39" s="134">
        <v>46.4</v>
      </c>
      <c r="AK39" s="126"/>
      <c r="AL39" s="133">
        <v>0.60486111111111096</v>
      </c>
      <c r="AM39" s="126"/>
      <c r="AN39" s="134">
        <v>7.3141666666666643</v>
      </c>
      <c r="AO39" s="126"/>
      <c r="AP39" s="133"/>
      <c r="AQ39" s="126"/>
      <c r="AR39" s="135" t="s">
        <v>40</v>
      </c>
      <c r="AS39" s="126"/>
      <c r="AT39" s="133">
        <v>0.44444444444444442</v>
      </c>
      <c r="AU39" s="124"/>
      <c r="AV39" s="46"/>
      <c r="AW39" s="129"/>
      <c r="AX39" s="130" t="str">
        <f>$C39</f>
        <v>Lundi</v>
      </c>
      <c r="AY39" s="131">
        <f>$D39</f>
        <v>43115</v>
      </c>
      <c r="AZ39" s="126"/>
      <c r="BA39" s="136">
        <v>78</v>
      </c>
      <c r="BB39" s="126"/>
      <c r="BC39" s="133">
        <v>6.8055555555555605E-2</v>
      </c>
      <c r="BD39" s="126"/>
      <c r="BE39" s="136">
        <v>90</v>
      </c>
      <c r="BF39" s="126"/>
      <c r="BG39" s="133">
        <v>0.688194444444444</v>
      </c>
      <c r="BH39" s="126"/>
      <c r="BI39" s="136">
        <v>84.920979020979019</v>
      </c>
      <c r="BJ39" s="126"/>
      <c r="BK39" s="39"/>
      <c r="BL39" s="129"/>
      <c r="BM39" s="130" t="str">
        <f>$C39</f>
        <v>Lundi</v>
      </c>
      <c r="BN39" s="131">
        <f>$D39</f>
        <v>43115</v>
      </c>
      <c r="BO39" s="126"/>
      <c r="BP39" s="519">
        <v>9.3979999999999997</v>
      </c>
      <c r="BQ39" s="126"/>
      <c r="BR39" s="133">
        <v>0.13819444444444445</v>
      </c>
      <c r="BS39" s="126"/>
      <c r="BT39" s="133">
        <v>0</v>
      </c>
      <c r="BU39" s="126"/>
      <c r="BV39" s="133">
        <v>0</v>
      </c>
      <c r="BW39" s="126"/>
      <c r="BX39" s="133">
        <v>0.13819444444444445</v>
      </c>
      <c r="BY39" s="126"/>
      <c r="BZ39" s="133">
        <v>0</v>
      </c>
      <c r="CA39" s="126"/>
      <c r="CB39" s="39"/>
      <c r="CC39" s="129"/>
      <c r="CD39" s="130" t="str">
        <f>$C39</f>
        <v>Lundi</v>
      </c>
      <c r="CE39" s="131">
        <f>$D39</f>
        <v>43115</v>
      </c>
      <c r="CF39" s="126"/>
      <c r="CG39" s="133">
        <v>0</v>
      </c>
      <c r="CH39" s="126"/>
      <c r="CI39" s="46"/>
      <c r="CJ39" s="126"/>
      <c r="CK39" s="216">
        <v>4.1666666666666664E-2</v>
      </c>
      <c r="CL39" s="126"/>
      <c r="CM39" s="230">
        <f>IF($CK39=0,"",$CK39*0.3539)</f>
        <v>1.4745833333333333E-2</v>
      </c>
      <c r="CN39" s="126"/>
      <c r="CO39" s="46"/>
      <c r="CP39" s="49"/>
      <c r="CQ39" s="191">
        <f>D39</f>
        <v>43115</v>
      </c>
      <c r="CR39" s="192" t="str">
        <f>$C39</f>
        <v>Lundi</v>
      </c>
      <c r="CT39" s="475"/>
      <c r="CU39" s="475"/>
    </row>
    <row r="40" spans="1:99" ht="5.25" customHeight="1">
      <c r="A40" s="39"/>
      <c r="B40" s="60"/>
      <c r="C40" s="125"/>
      <c r="D40" s="126"/>
      <c r="E40" s="126"/>
      <c r="F40" s="137"/>
      <c r="G40" s="126"/>
      <c r="H40" s="127"/>
      <c r="I40" s="126"/>
      <c r="J40" s="137"/>
      <c r="K40" s="126"/>
      <c r="L40" s="127"/>
      <c r="M40" s="124"/>
      <c r="N40" s="46"/>
      <c r="O40" s="129"/>
      <c r="P40" s="125"/>
      <c r="Q40" s="126"/>
      <c r="R40" s="126"/>
      <c r="S40" s="126"/>
      <c r="T40" s="126"/>
      <c r="U40" s="127"/>
      <c r="V40" s="126"/>
      <c r="W40" s="126"/>
      <c r="X40" s="126"/>
      <c r="Y40" s="127"/>
      <c r="Z40" s="126"/>
      <c r="AA40" s="126"/>
      <c r="AB40" s="126"/>
      <c r="AC40" s="127"/>
      <c r="AD40" s="124"/>
      <c r="AE40" s="46"/>
      <c r="AF40" s="129"/>
      <c r="AG40" s="125"/>
      <c r="AH40" s="126"/>
      <c r="AI40" s="126"/>
      <c r="AJ40" s="126"/>
      <c r="AK40" s="126"/>
      <c r="AL40" s="127"/>
      <c r="AM40" s="126"/>
      <c r="AN40" s="126"/>
      <c r="AO40" s="126"/>
      <c r="AP40" s="127"/>
      <c r="AQ40" s="126"/>
      <c r="AR40" s="126"/>
      <c r="AS40" s="126"/>
      <c r="AT40" s="138"/>
      <c r="AU40" s="124"/>
      <c r="AV40" s="46"/>
      <c r="AW40" s="129"/>
      <c r="AX40" s="125"/>
      <c r="AY40" s="126"/>
      <c r="AZ40" s="126"/>
      <c r="BA40" s="139"/>
      <c r="BB40" s="126"/>
      <c r="BC40" s="138"/>
      <c r="BD40" s="126"/>
      <c r="BE40" s="139"/>
      <c r="BF40" s="126"/>
      <c r="BG40" s="138"/>
      <c r="BH40" s="126"/>
      <c r="BI40" s="139"/>
      <c r="BJ40" s="126"/>
      <c r="BK40" s="39"/>
      <c r="BL40" s="129"/>
      <c r="BM40" s="125"/>
      <c r="BN40" s="126"/>
      <c r="BO40" s="126"/>
      <c r="BP40" s="520"/>
      <c r="BQ40" s="126"/>
      <c r="BR40" s="126"/>
      <c r="BS40" s="126"/>
      <c r="BT40" s="126"/>
      <c r="BU40" s="126"/>
      <c r="BV40" s="126"/>
      <c r="BW40" s="126"/>
      <c r="BX40" s="126"/>
      <c r="BY40" s="126"/>
      <c r="BZ40" s="126"/>
      <c r="CA40" s="126"/>
      <c r="CB40" s="39"/>
      <c r="CC40" s="129"/>
      <c r="CD40" s="125"/>
      <c r="CE40" s="126"/>
      <c r="CF40" s="126"/>
      <c r="CG40" s="127"/>
      <c r="CH40" s="126"/>
      <c r="CI40" s="46"/>
      <c r="CJ40" s="126"/>
      <c r="CK40" s="217"/>
      <c r="CL40" s="126"/>
      <c r="CM40" s="231"/>
      <c r="CN40" s="126"/>
      <c r="CO40" s="46"/>
      <c r="CP40" s="49"/>
      <c r="CQ40" s="195"/>
      <c r="CR40" s="196"/>
    </row>
    <row r="41" spans="1:99" ht="27" customHeight="1">
      <c r="A41" s="39"/>
      <c r="B41" s="60"/>
      <c r="C41" s="130" t="str">
        <f>PROPER(TEXT(D41,"JJJJ"))</f>
        <v>Mardi</v>
      </c>
      <c r="D41" s="131">
        <f>$D39+1</f>
        <v>43116</v>
      </c>
      <c r="E41" s="126"/>
      <c r="F41" s="132">
        <v>1004</v>
      </c>
      <c r="G41" s="126"/>
      <c r="H41" s="133">
        <v>0.14513888888888901</v>
      </c>
      <c r="I41" s="126"/>
      <c r="J41" s="132">
        <v>1009</v>
      </c>
      <c r="K41" s="126"/>
      <c r="L41" s="133">
        <v>0.48888888888888898</v>
      </c>
      <c r="M41" s="124"/>
      <c r="N41" s="46"/>
      <c r="O41" s="129"/>
      <c r="P41" s="130" t="str">
        <f>$C41</f>
        <v>Mardi</v>
      </c>
      <c r="Q41" s="131">
        <f>$D41</f>
        <v>43116</v>
      </c>
      <c r="R41" s="126"/>
      <c r="S41" s="47">
        <v>4.9479302415518127</v>
      </c>
      <c r="T41" s="126"/>
      <c r="U41" s="133">
        <v>0.99791666666666701</v>
      </c>
      <c r="V41" s="126"/>
      <c r="W41" s="47">
        <v>8.6999999999999993</v>
      </c>
      <c r="X41" s="126"/>
      <c r="Y41" s="133">
        <v>0.99861111111111101</v>
      </c>
      <c r="Z41" s="126"/>
      <c r="AA41" s="47">
        <v>13.1</v>
      </c>
      <c r="AB41" s="126"/>
      <c r="AC41" s="133">
        <v>0.54652777777777795</v>
      </c>
      <c r="AD41" s="124"/>
      <c r="AE41" s="46"/>
      <c r="AF41" s="129"/>
      <c r="AG41" s="130" t="str">
        <f>$C41</f>
        <v>Mardi</v>
      </c>
      <c r="AH41" s="131">
        <f>$D41</f>
        <v>43116</v>
      </c>
      <c r="AI41" s="126"/>
      <c r="AJ41" s="134">
        <v>35.200000000000003</v>
      </c>
      <c r="AK41" s="126"/>
      <c r="AL41" s="133">
        <v>0.22430555555555601</v>
      </c>
      <c r="AM41" s="126"/>
      <c r="AN41" s="134">
        <v>10.161388888888919</v>
      </c>
      <c r="AO41" s="126"/>
      <c r="AP41" s="133"/>
      <c r="AQ41" s="126"/>
      <c r="AR41" s="135" t="s">
        <v>41</v>
      </c>
      <c r="AS41" s="126"/>
      <c r="AT41" s="133">
        <v>2.9861111111111113E-2</v>
      </c>
      <c r="AU41" s="124"/>
      <c r="AV41" s="46"/>
      <c r="AW41" s="129"/>
      <c r="AX41" s="130" t="str">
        <f>$C41</f>
        <v>Mardi</v>
      </c>
      <c r="AY41" s="131">
        <f>$D41</f>
        <v>43116</v>
      </c>
      <c r="AZ41" s="126"/>
      <c r="BA41" s="136">
        <v>74</v>
      </c>
      <c r="BB41" s="126"/>
      <c r="BC41" s="133">
        <v>0.96041666666666703</v>
      </c>
      <c r="BD41" s="126"/>
      <c r="BE41" s="136">
        <v>88</v>
      </c>
      <c r="BF41" s="126"/>
      <c r="BG41" s="133">
        <v>0.44583333333333303</v>
      </c>
      <c r="BH41" s="126"/>
      <c r="BI41" s="136">
        <v>83.149650349650344</v>
      </c>
      <c r="BJ41" s="126"/>
      <c r="BK41" s="39"/>
      <c r="BL41" s="129"/>
      <c r="BM41" s="130" t="str">
        <f>$C41</f>
        <v>Mardi</v>
      </c>
      <c r="BN41" s="131">
        <f>$D41</f>
        <v>43116</v>
      </c>
      <c r="BO41" s="126"/>
      <c r="BP41" s="519">
        <v>4.0640000000000001</v>
      </c>
      <c r="BQ41" s="126"/>
      <c r="BR41" s="133">
        <v>7.5694444444444439E-2</v>
      </c>
      <c r="BS41" s="126"/>
      <c r="BT41" s="133">
        <v>0</v>
      </c>
      <c r="BU41" s="126"/>
      <c r="BV41" s="133">
        <v>5.8333333333333334E-2</v>
      </c>
      <c r="BW41" s="126"/>
      <c r="BX41" s="133">
        <v>0</v>
      </c>
      <c r="BY41" s="126"/>
      <c r="BZ41" s="133">
        <v>1.7361111111111112E-2</v>
      </c>
      <c r="CA41" s="126"/>
      <c r="CB41" s="39"/>
      <c r="CC41" s="129"/>
      <c r="CD41" s="130" t="str">
        <f>$C41</f>
        <v>Mardi</v>
      </c>
      <c r="CE41" s="131">
        <f>$D41</f>
        <v>43116</v>
      </c>
      <c r="CF41" s="126"/>
      <c r="CG41" s="133">
        <v>8.3333333333333332E-3</v>
      </c>
      <c r="CH41" s="126"/>
      <c r="CI41" s="46"/>
      <c r="CJ41" s="126"/>
      <c r="CK41" s="216">
        <v>2.2999999999999998</v>
      </c>
      <c r="CL41" s="126"/>
      <c r="CM41" s="230">
        <f>IF($CK41=0,"",$CK41*0.3539)</f>
        <v>0.81396999999999997</v>
      </c>
      <c r="CN41" s="126"/>
      <c r="CO41" s="46"/>
      <c r="CP41" s="49"/>
      <c r="CQ41" s="191">
        <f>D41</f>
        <v>43116</v>
      </c>
      <c r="CR41" s="192" t="str">
        <f>$C41</f>
        <v>Mardi</v>
      </c>
      <c r="CT41" s="475"/>
      <c r="CU41" s="475"/>
    </row>
    <row r="42" spans="1:99" ht="5.25" customHeight="1">
      <c r="A42" s="39"/>
      <c r="B42" s="60"/>
      <c r="C42" s="125"/>
      <c r="D42" s="126"/>
      <c r="E42" s="126"/>
      <c r="F42" s="137"/>
      <c r="G42" s="126"/>
      <c r="H42" s="127"/>
      <c r="I42" s="126"/>
      <c r="J42" s="137"/>
      <c r="K42" s="126"/>
      <c r="L42" s="127"/>
      <c r="M42" s="124"/>
      <c r="N42" s="46"/>
      <c r="O42" s="129"/>
      <c r="P42" s="125"/>
      <c r="Q42" s="126"/>
      <c r="R42" s="126"/>
      <c r="S42" s="126"/>
      <c r="T42" s="126"/>
      <c r="U42" s="127"/>
      <c r="V42" s="126"/>
      <c r="W42" s="126"/>
      <c r="X42" s="126"/>
      <c r="Y42" s="127"/>
      <c r="Z42" s="126"/>
      <c r="AA42" s="126"/>
      <c r="AB42" s="126"/>
      <c r="AC42" s="127"/>
      <c r="AD42" s="124"/>
      <c r="AE42" s="46"/>
      <c r="AF42" s="129"/>
      <c r="AG42" s="125"/>
      <c r="AH42" s="126"/>
      <c r="AI42" s="126"/>
      <c r="AJ42" s="126"/>
      <c r="AK42" s="126"/>
      <c r="AL42" s="127"/>
      <c r="AM42" s="126"/>
      <c r="AN42" s="126"/>
      <c r="AO42" s="126"/>
      <c r="AP42" s="127"/>
      <c r="AQ42" s="126"/>
      <c r="AR42" s="126"/>
      <c r="AS42" s="126"/>
      <c r="AT42" s="138"/>
      <c r="AU42" s="124"/>
      <c r="AV42" s="46"/>
      <c r="AW42" s="129"/>
      <c r="AX42" s="125"/>
      <c r="AY42" s="126"/>
      <c r="AZ42" s="126"/>
      <c r="BA42" s="139"/>
      <c r="BB42" s="126"/>
      <c r="BC42" s="138"/>
      <c r="BD42" s="126"/>
      <c r="BE42" s="139"/>
      <c r="BF42" s="126"/>
      <c r="BG42" s="138"/>
      <c r="BH42" s="126"/>
      <c r="BI42" s="139"/>
      <c r="BJ42" s="126"/>
      <c r="BK42" s="39"/>
      <c r="BL42" s="129"/>
      <c r="BM42" s="125"/>
      <c r="BN42" s="126"/>
      <c r="BO42" s="126"/>
      <c r="BP42" s="520"/>
      <c r="BQ42" s="126"/>
      <c r="BR42" s="126"/>
      <c r="BS42" s="126"/>
      <c r="BT42" s="126"/>
      <c r="BU42" s="126"/>
      <c r="BV42" s="126"/>
      <c r="BW42" s="126"/>
      <c r="BX42" s="126"/>
      <c r="BY42" s="126"/>
      <c r="BZ42" s="126"/>
      <c r="CA42" s="126"/>
      <c r="CB42" s="39"/>
      <c r="CC42" s="129"/>
      <c r="CD42" s="125"/>
      <c r="CE42" s="126"/>
      <c r="CF42" s="126"/>
      <c r="CG42" s="127"/>
      <c r="CH42" s="126"/>
      <c r="CI42" s="46"/>
      <c r="CJ42" s="126"/>
      <c r="CK42" s="217"/>
      <c r="CL42" s="126"/>
      <c r="CM42" s="231"/>
      <c r="CN42" s="126"/>
      <c r="CO42" s="46"/>
      <c r="CP42" s="49"/>
      <c r="CQ42" s="195"/>
      <c r="CR42" s="196"/>
    </row>
    <row r="43" spans="1:99" ht="27" customHeight="1">
      <c r="A43" s="39"/>
      <c r="B43" s="60"/>
      <c r="C43" s="130" t="str">
        <f>PROPER(TEXT(D43,"JJJJ"))</f>
        <v>Mercredi</v>
      </c>
      <c r="D43" s="131">
        <f>$D41+1</f>
        <v>43117</v>
      </c>
      <c r="E43" s="126"/>
      <c r="F43" s="132">
        <v>1006</v>
      </c>
      <c r="G43" s="126"/>
      <c r="H43" s="133">
        <v>9.7222222222222206E-3</v>
      </c>
      <c r="I43" s="126"/>
      <c r="J43" s="132">
        <v>1018</v>
      </c>
      <c r="K43" s="126"/>
      <c r="L43" s="133">
        <v>0.47430555555555598</v>
      </c>
      <c r="M43" s="124"/>
      <c r="N43" s="46"/>
      <c r="O43" s="129"/>
      <c r="P43" s="130" t="str">
        <f>$C43</f>
        <v>Mercredi</v>
      </c>
      <c r="Q43" s="131">
        <f>$D43</f>
        <v>43117</v>
      </c>
      <c r="R43" s="126"/>
      <c r="S43" s="47">
        <v>2.9067050457215071</v>
      </c>
      <c r="T43" s="126"/>
      <c r="U43" s="133">
        <v>0.32569444444444401</v>
      </c>
      <c r="V43" s="126"/>
      <c r="W43" s="47">
        <v>6.3</v>
      </c>
      <c r="X43" s="126"/>
      <c r="Y43" s="133">
        <v>0.35208333333333303</v>
      </c>
      <c r="Z43" s="126"/>
      <c r="AA43" s="47">
        <v>10.7</v>
      </c>
      <c r="AB43" s="126"/>
      <c r="AC43" s="133">
        <v>0.56458333333333299</v>
      </c>
      <c r="AD43" s="124"/>
      <c r="AE43" s="46"/>
      <c r="AF43" s="129"/>
      <c r="AG43" s="130" t="str">
        <f>$C43</f>
        <v>Mercredi</v>
      </c>
      <c r="AH43" s="131">
        <f>$D43</f>
        <v>43117</v>
      </c>
      <c r="AI43" s="126"/>
      <c r="AJ43" s="134">
        <v>40.4</v>
      </c>
      <c r="AK43" s="126"/>
      <c r="AL43" s="133">
        <v>2.0833333333333301E-2</v>
      </c>
      <c r="AM43" s="126"/>
      <c r="AN43" s="134">
        <v>8.4976157082748944</v>
      </c>
      <c r="AO43" s="126"/>
      <c r="AP43" s="133"/>
      <c r="AQ43" s="126"/>
      <c r="AR43" s="135" t="s">
        <v>41</v>
      </c>
      <c r="AS43" s="126"/>
      <c r="AT43" s="133">
        <v>6.0416666666666667E-2</v>
      </c>
      <c r="AU43" s="124"/>
      <c r="AV43" s="46"/>
      <c r="AW43" s="129"/>
      <c r="AX43" s="130" t="str">
        <f>$C43</f>
        <v>Mercredi</v>
      </c>
      <c r="AY43" s="131">
        <f>$D43</f>
        <v>43117</v>
      </c>
      <c r="AZ43" s="126"/>
      <c r="BA43" s="136">
        <v>62</v>
      </c>
      <c r="BB43" s="126"/>
      <c r="BC43" s="133">
        <v>0.59097222222222201</v>
      </c>
      <c r="BD43" s="126"/>
      <c r="BE43" s="136">
        <v>80</v>
      </c>
      <c r="BF43" s="126"/>
      <c r="BG43" s="133">
        <v>0.132638888888889</v>
      </c>
      <c r="BH43" s="126"/>
      <c r="BI43" s="136">
        <v>73.182328190743334</v>
      </c>
      <c r="BJ43" s="126"/>
      <c r="BK43" s="39"/>
      <c r="BL43" s="129"/>
      <c r="BM43" s="130" t="str">
        <f>$C43</f>
        <v>Mercredi</v>
      </c>
      <c r="BN43" s="131">
        <f>$D43</f>
        <v>43117</v>
      </c>
      <c r="BO43" s="126"/>
      <c r="BP43" s="519">
        <v>1.016</v>
      </c>
      <c r="BQ43" s="126"/>
      <c r="BR43" s="133">
        <v>2.9861111111111113E-2</v>
      </c>
      <c r="BS43" s="126"/>
      <c r="BT43" s="133">
        <v>2.9861111111111113E-2</v>
      </c>
      <c r="BU43" s="126"/>
      <c r="BV43" s="133">
        <v>0</v>
      </c>
      <c r="BW43" s="126"/>
      <c r="BX43" s="133">
        <v>0</v>
      </c>
      <c r="BY43" s="126"/>
      <c r="BZ43" s="133">
        <v>0</v>
      </c>
      <c r="CA43" s="126"/>
      <c r="CB43" s="39"/>
      <c r="CC43" s="129"/>
      <c r="CD43" s="130" t="str">
        <f>$C43</f>
        <v>Mercredi</v>
      </c>
      <c r="CE43" s="131">
        <f>$D43</f>
        <v>43117</v>
      </c>
      <c r="CF43" s="126"/>
      <c r="CG43" s="133">
        <v>0.16666666666666666</v>
      </c>
      <c r="CH43" s="126"/>
      <c r="CI43" s="46"/>
      <c r="CJ43" s="126"/>
      <c r="CK43" s="216">
        <v>4.7</v>
      </c>
      <c r="CL43" s="126"/>
      <c r="CM43" s="230">
        <f>IF($CK43=0,"",$CK43*0.3539)</f>
        <v>1.66333</v>
      </c>
      <c r="CN43" s="126"/>
      <c r="CO43" s="46"/>
      <c r="CP43" s="49"/>
      <c r="CQ43" s="191">
        <f>D43</f>
        <v>43117</v>
      </c>
      <c r="CR43" s="192" t="str">
        <f>$C43</f>
        <v>Mercredi</v>
      </c>
      <c r="CT43" s="475"/>
      <c r="CU43" s="475"/>
    </row>
    <row r="44" spans="1:99" ht="5.25" customHeight="1">
      <c r="A44" s="39"/>
      <c r="B44" s="60"/>
      <c r="C44" s="125"/>
      <c r="D44" s="126"/>
      <c r="E44" s="126"/>
      <c r="F44" s="137"/>
      <c r="G44" s="126"/>
      <c r="H44" s="127"/>
      <c r="I44" s="126"/>
      <c r="J44" s="137"/>
      <c r="K44" s="126"/>
      <c r="L44" s="127"/>
      <c r="M44" s="124"/>
      <c r="N44" s="46"/>
      <c r="O44" s="129"/>
      <c r="P44" s="125"/>
      <c r="Q44" s="126"/>
      <c r="R44" s="126"/>
      <c r="S44" s="126"/>
      <c r="T44" s="126"/>
      <c r="U44" s="127"/>
      <c r="V44" s="126"/>
      <c r="W44" s="126"/>
      <c r="X44" s="126"/>
      <c r="Y44" s="127"/>
      <c r="Z44" s="126"/>
      <c r="AA44" s="126"/>
      <c r="AB44" s="126"/>
      <c r="AC44" s="127"/>
      <c r="AD44" s="124"/>
      <c r="AE44" s="46"/>
      <c r="AF44" s="129"/>
      <c r="AG44" s="125"/>
      <c r="AH44" s="126"/>
      <c r="AI44" s="126"/>
      <c r="AJ44" s="126"/>
      <c r="AK44" s="126"/>
      <c r="AL44" s="127"/>
      <c r="AM44" s="126"/>
      <c r="AN44" s="126"/>
      <c r="AO44" s="126"/>
      <c r="AP44" s="127"/>
      <c r="AQ44" s="126"/>
      <c r="AR44" s="126"/>
      <c r="AS44" s="126"/>
      <c r="AT44" s="138"/>
      <c r="AU44" s="124"/>
      <c r="AV44" s="46"/>
      <c r="AW44" s="129"/>
      <c r="AX44" s="125"/>
      <c r="AY44" s="126"/>
      <c r="AZ44" s="126"/>
      <c r="BA44" s="139"/>
      <c r="BB44" s="126"/>
      <c r="BC44" s="138"/>
      <c r="BD44" s="126"/>
      <c r="BE44" s="139"/>
      <c r="BF44" s="126"/>
      <c r="BG44" s="138"/>
      <c r="BH44" s="126"/>
      <c r="BI44" s="139"/>
      <c r="BJ44" s="126"/>
      <c r="BK44" s="39"/>
      <c r="BL44" s="129"/>
      <c r="BM44" s="125"/>
      <c r="BN44" s="126"/>
      <c r="BO44" s="126"/>
      <c r="BP44" s="520"/>
      <c r="BQ44" s="126"/>
      <c r="BR44" s="126"/>
      <c r="BS44" s="126"/>
      <c r="BT44" s="126"/>
      <c r="BU44" s="126"/>
      <c r="BV44" s="126"/>
      <c r="BW44" s="126"/>
      <c r="BX44" s="126"/>
      <c r="BY44" s="126"/>
      <c r="BZ44" s="126"/>
      <c r="CA44" s="126"/>
      <c r="CB44" s="39"/>
      <c r="CC44" s="129"/>
      <c r="CD44" s="125"/>
      <c r="CE44" s="126"/>
      <c r="CF44" s="126"/>
      <c r="CG44" s="127"/>
      <c r="CH44" s="126"/>
      <c r="CI44" s="46"/>
      <c r="CJ44" s="126"/>
      <c r="CK44" s="217"/>
      <c r="CL44" s="126"/>
      <c r="CM44" s="231"/>
      <c r="CN44" s="126"/>
      <c r="CO44" s="46"/>
      <c r="CP44" s="49"/>
      <c r="CQ44" s="195"/>
      <c r="CR44" s="196"/>
      <c r="CU44" s="475"/>
    </row>
    <row r="45" spans="1:99" ht="27" customHeight="1">
      <c r="A45" s="39"/>
      <c r="B45" s="60"/>
      <c r="C45" s="130" t="str">
        <f>PROPER(TEXT(D45,"JJJJ"))</f>
        <v>Jeudi</v>
      </c>
      <c r="D45" s="131">
        <f>$D43+1</f>
        <v>43118</v>
      </c>
      <c r="E45" s="126"/>
      <c r="F45" s="132">
        <v>1008</v>
      </c>
      <c r="G45" s="126"/>
      <c r="H45" s="133">
        <v>0.65</v>
      </c>
      <c r="I45" s="126"/>
      <c r="J45" s="132">
        <v>1015</v>
      </c>
      <c r="K45" s="126"/>
      <c r="L45" s="133">
        <v>0</v>
      </c>
      <c r="M45" s="124"/>
      <c r="N45" s="46"/>
      <c r="O45" s="129"/>
      <c r="P45" s="130" t="str">
        <f>$C45</f>
        <v>Jeudi</v>
      </c>
      <c r="Q45" s="131">
        <f>$D45</f>
        <v>43118</v>
      </c>
      <c r="R45" s="126"/>
      <c r="S45" s="47">
        <v>5.690655149096477</v>
      </c>
      <c r="T45" s="126"/>
      <c r="U45" s="133">
        <v>1.38888888888889E-3</v>
      </c>
      <c r="V45" s="126"/>
      <c r="W45" s="47">
        <v>8.5</v>
      </c>
      <c r="X45" s="126"/>
      <c r="Y45" s="133">
        <v>0</v>
      </c>
      <c r="Z45" s="126"/>
      <c r="AA45" s="47">
        <v>12.5</v>
      </c>
      <c r="AB45" s="126"/>
      <c r="AC45" s="133">
        <v>0.67152777777777795</v>
      </c>
      <c r="AD45" s="124"/>
      <c r="AE45" s="46"/>
      <c r="AF45" s="129"/>
      <c r="AG45" s="130" t="str">
        <f>$C45</f>
        <v>Jeudi</v>
      </c>
      <c r="AH45" s="131">
        <f>$D45</f>
        <v>43118</v>
      </c>
      <c r="AI45" s="126"/>
      <c r="AJ45" s="134">
        <v>37.200000000000003</v>
      </c>
      <c r="AK45" s="126"/>
      <c r="AL45" s="133">
        <v>0.25763888888888897</v>
      </c>
      <c r="AM45" s="126"/>
      <c r="AN45" s="134">
        <v>11.424649859943987</v>
      </c>
      <c r="AO45" s="126"/>
      <c r="AP45" s="133"/>
      <c r="AQ45" s="126"/>
      <c r="AR45" s="135" t="s">
        <v>33</v>
      </c>
      <c r="AS45" s="126"/>
      <c r="AT45" s="133">
        <v>0.10347222222222222</v>
      </c>
      <c r="AU45" s="124"/>
      <c r="AV45" s="46"/>
      <c r="AW45" s="129"/>
      <c r="AX45" s="130" t="str">
        <f>$C45</f>
        <v>Jeudi</v>
      </c>
      <c r="AY45" s="131">
        <f>$D45</f>
        <v>43118</v>
      </c>
      <c r="AZ45" s="126"/>
      <c r="BA45" s="136">
        <v>76</v>
      </c>
      <c r="BB45" s="126"/>
      <c r="BC45" s="133">
        <v>4.1666666666666699E-2</v>
      </c>
      <c r="BD45" s="126"/>
      <c r="BE45" s="136">
        <v>89</v>
      </c>
      <c r="BF45" s="126"/>
      <c r="BG45" s="133">
        <v>0.63194444444444398</v>
      </c>
      <c r="BH45" s="126"/>
      <c r="BI45" s="136">
        <v>85.362745098039213</v>
      </c>
      <c r="BJ45" s="126"/>
      <c r="BK45" s="39"/>
      <c r="BL45" s="129"/>
      <c r="BM45" s="130" t="str">
        <f>$C45</f>
        <v>Jeudi</v>
      </c>
      <c r="BN45" s="131">
        <f>$D45</f>
        <v>43118</v>
      </c>
      <c r="BO45" s="126"/>
      <c r="BP45" s="519">
        <v>7.0960000000000001</v>
      </c>
      <c r="BQ45" s="126"/>
      <c r="BR45" s="133">
        <v>0.15555555555555556</v>
      </c>
      <c r="BS45" s="126"/>
      <c r="BT45" s="133">
        <v>2.7083333333333334E-2</v>
      </c>
      <c r="BU45" s="126"/>
      <c r="BV45" s="133">
        <v>0</v>
      </c>
      <c r="BW45" s="126"/>
      <c r="BX45" s="133">
        <v>0.1125</v>
      </c>
      <c r="BY45" s="126"/>
      <c r="BZ45" s="133">
        <v>1.5972222222222221E-2</v>
      </c>
      <c r="CA45" s="126"/>
      <c r="CB45" s="39"/>
      <c r="CC45" s="129"/>
      <c r="CD45" s="130" t="str">
        <f>$C45</f>
        <v>Jeudi</v>
      </c>
      <c r="CE45" s="131">
        <f>$D45</f>
        <v>43118</v>
      </c>
      <c r="CF45" s="126"/>
      <c r="CG45" s="133">
        <v>0</v>
      </c>
      <c r="CH45" s="126"/>
      <c r="CI45" s="46"/>
      <c r="CJ45" s="126"/>
      <c r="CK45" s="216">
        <v>1</v>
      </c>
      <c r="CL45" s="126"/>
      <c r="CM45" s="230">
        <f>IF($CK45=0,"",$CK45*0.3539)</f>
        <v>0.35389999999999999</v>
      </c>
      <c r="CN45" s="126"/>
      <c r="CO45" s="46"/>
      <c r="CP45" s="49"/>
      <c r="CQ45" s="191">
        <f>D45</f>
        <v>43118</v>
      </c>
      <c r="CR45" s="192" t="str">
        <f>$C45</f>
        <v>Jeudi</v>
      </c>
      <c r="CT45" s="475"/>
      <c r="CU45" s="475"/>
    </row>
    <row r="46" spans="1:99" ht="5.25" customHeight="1">
      <c r="A46" s="39"/>
      <c r="B46" s="60"/>
      <c r="C46" s="125"/>
      <c r="D46" s="126"/>
      <c r="E46" s="126"/>
      <c r="F46" s="137"/>
      <c r="G46" s="126"/>
      <c r="H46" s="127"/>
      <c r="I46" s="126"/>
      <c r="J46" s="137"/>
      <c r="K46" s="126"/>
      <c r="L46" s="127"/>
      <c r="M46" s="124"/>
      <c r="N46" s="46"/>
      <c r="O46" s="129"/>
      <c r="P46" s="125"/>
      <c r="Q46" s="126"/>
      <c r="R46" s="126"/>
      <c r="S46" s="126"/>
      <c r="T46" s="126"/>
      <c r="U46" s="127"/>
      <c r="V46" s="126"/>
      <c r="W46" s="126"/>
      <c r="X46" s="126"/>
      <c r="Y46" s="127"/>
      <c r="Z46" s="126"/>
      <c r="AA46" s="126"/>
      <c r="AB46" s="126"/>
      <c r="AC46" s="127"/>
      <c r="AD46" s="124"/>
      <c r="AE46" s="46"/>
      <c r="AF46" s="129"/>
      <c r="AG46" s="125"/>
      <c r="AH46" s="126"/>
      <c r="AI46" s="126"/>
      <c r="AJ46" s="126"/>
      <c r="AK46" s="126"/>
      <c r="AL46" s="127"/>
      <c r="AM46" s="126"/>
      <c r="AN46" s="126"/>
      <c r="AO46" s="126"/>
      <c r="AP46" s="127"/>
      <c r="AQ46" s="126"/>
      <c r="AR46" s="126"/>
      <c r="AS46" s="126"/>
      <c r="AT46" s="138"/>
      <c r="AU46" s="124"/>
      <c r="AV46" s="46"/>
      <c r="AW46" s="129"/>
      <c r="AX46" s="125"/>
      <c r="AY46" s="126"/>
      <c r="AZ46" s="126"/>
      <c r="BA46" s="139"/>
      <c r="BB46" s="126"/>
      <c r="BC46" s="138"/>
      <c r="BD46" s="126"/>
      <c r="BE46" s="139"/>
      <c r="BF46" s="126"/>
      <c r="BG46" s="138"/>
      <c r="BH46" s="126"/>
      <c r="BI46" s="139"/>
      <c r="BJ46" s="126"/>
      <c r="BK46" s="39"/>
      <c r="BL46" s="129"/>
      <c r="BM46" s="125"/>
      <c r="BN46" s="126"/>
      <c r="BO46" s="126"/>
      <c r="BP46" s="520"/>
      <c r="BQ46" s="126"/>
      <c r="BR46" s="126"/>
      <c r="BS46" s="126"/>
      <c r="BT46" s="126"/>
      <c r="BU46" s="126"/>
      <c r="BV46" s="126"/>
      <c r="BW46" s="126"/>
      <c r="BX46" s="126"/>
      <c r="BY46" s="126"/>
      <c r="BZ46" s="126"/>
      <c r="CA46" s="126"/>
      <c r="CB46" s="39"/>
      <c r="CC46" s="129"/>
      <c r="CD46" s="125"/>
      <c r="CE46" s="126"/>
      <c r="CF46" s="126"/>
      <c r="CG46" s="127"/>
      <c r="CH46" s="126"/>
      <c r="CI46" s="46"/>
      <c r="CJ46" s="126"/>
      <c r="CK46" s="217">
        <v>4.3</v>
      </c>
      <c r="CL46" s="126"/>
      <c r="CM46" s="231"/>
      <c r="CN46" s="126"/>
      <c r="CO46" s="46"/>
      <c r="CP46" s="49"/>
      <c r="CQ46" s="195"/>
      <c r="CR46" s="196"/>
      <c r="CU46" s="475"/>
    </row>
    <row r="47" spans="1:99" ht="27" customHeight="1" thickBot="1">
      <c r="A47" s="39"/>
      <c r="B47" s="60"/>
      <c r="C47" s="130" t="str">
        <f>PROPER(TEXT(D47,"JJJJ"))</f>
        <v>Vendredi</v>
      </c>
      <c r="D47" s="131">
        <f>$D45+1</f>
        <v>43119</v>
      </c>
      <c r="E47" s="126"/>
      <c r="F47" s="132">
        <v>1010</v>
      </c>
      <c r="G47" s="126"/>
      <c r="H47" s="133">
        <v>9.7222222222222206E-3</v>
      </c>
      <c r="I47" s="126"/>
      <c r="J47" s="132">
        <v>1020</v>
      </c>
      <c r="K47" s="126"/>
      <c r="L47" s="133">
        <v>0.68263888888888902</v>
      </c>
      <c r="M47" s="124"/>
      <c r="N47" s="46"/>
      <c r="O47" s="129"/>
      <c r="P47" s="130" t="str">
        <f>$C47</f>
        <v>Vendredi</v>
      </c>
      <c r="Q47" s="131">
        <f>$D47</f>
        <v>43119</v>
      </c>
      <c r="R47" s="126"/>
      <c r="S47" s="47">
        <v>5.0548966432475062</v>
      </c>
      <c r="T47" s="126"/>
      <c r="U47" s="133">
        <v>0.42777777777777798</v>
      </c>
      <c r="V47" s="126"/>
      <c r="W47" s="47">
        <v>6.3</v>
      </c>
      <c r="X47" s="126"/>
      <c r="Y47" s="133">
        <v>0.91319444444444497</v>
      </c>
      <c r="Z47" s="126"/>
      <c r="AA47" s="47">
        <v>11.3</v>
      </c>
      <c r="AB47" s="126"/>
      <c r="AC47" s="133">
        <v>0.61319444444444404</v>
      </c>
      <c r="AD47" s="124"/>
      <c r="AE47" s="46"/>
      <c r="AF47" s="129"/>
      <c r="AG47" s="130" t="str">
        <f>$C47</f>
        <v>Vendredi</v>
      </c>
      <c r="AH47" s="131">
        <f>$D47</f>
        <v>43119</v>
      </c>
      <c r="AI47" s="126"/>
      <c r="AJ47" s="134">
        <v>20.399999999999999</v>
      </c>
      <c r="AK47" s="126"/>
      <c r="AL47" s="133">
        <v>0.62083333333333302</v>
      </c>
      <c r="AM47" s="126"/>
      <c r="AN47" s="134">
        <v>2.0705882352941174</v>
      </c>
      <c r="AO47" s="126"/>
      <c r="AP47" s="133"/>
      <c r="AQ47" s="126"/>
      <c r="AR47" s="135" t="s">
        <v>37</v>
      </c>
      <c r="AS47" s="126"/>
      <c r="AT47" s="133">
        <v>0.68402777777777779</v>
      </c>
      <c r="AU47" s="124"/>
      <c r="AV47" s="46"/>
      <c r="AW47" s="129"/>
      <c r="AX47" s="130" t="str">
        <f>$C47</f>
        <v>Vendredi</v>
      </c>
      <c r="AY47" s="131">
        <f>$D47</f>
        <v>43119</v>
      </c>
      <c r="AZ47" s="126"/>
      <c r="BA47" s="136">
        <v>67</v>
      </c>
      <c r="BB47" s="126"/>
      <c r="BC47" s="133">
        <v>0.67986111111111103</v>
      </c>
      <c r="BD47" s="126"/>
      <c r="BE47" s="136">
        <v>84</v>
      </c>
      <c r="BF47" s="126"/>
      <c r="BG47" s="133">
        <v>6.2500000000000003E-3</v>
      </c>
      <c r="BH47" s="126"/>
      <c r="BI47" s="136">
        <v>78.348739495798313</v>
      </c>
      <c r="BJ47" s="126"/>
      <c r="BK47" s="39"/>
      <c r="BL47" s="129"/>
      <c r="BM47" s="130" t="str">
        <f>$C47</f>
        <v>Vendredi</v>
      </c>
      <c r="BN47" s="131">
        <f>$D47</f>
        <v>43119</v>
      </c>
      <c r="BO47" s="126"/>
      <c r="BP47" s="519">
        <v>2.016</v>
      </c>
      <c r="BQ47" s="126"/>
      <c r="BR47" s="133">
        <v>2.2222222222222223E-2</v>
      </c>
      <c r="BS47" s="126"/>
      <c r="BT47" s="133">
        <v>0</v>
      </c>
      <c r="BU47" s="126"/>
      <c r="BV47" s="133">
        <v>0</v>
      </c>
      <c r="BW47" s="126"/>
      <c r="BX47" s="133">
        <v>2.2222222222222223E-2</v>
      </c>
      <c r="BY47" s="126"/>
      <c r="BZ47" s="133">
        <v>0</v>
      </c>
      <c r="CA47" s="126"/>
      <c r="CB47" s="39"/>
      <c r="CC47" s="129"/>
      <c r="CD47" s="130" t="str">
        <f>$C47</f>
        <v>Vendredi</v>
      </c>
      <c r="CE47" s="131">
        <f>$D47</f>
        <v>43119</v>
      </c>
      <c r="CF47" s="126"/>
      <c r="CG47" s="133">
        <v>0.16250000000000001</v>
      </c>
      <c r="CH47" s="126"/>
      <c r="CI47" s="46"/>
      <c r="CJ47" s="126"/>
      <c r="CK47" s="216">
        <v>4.3</v>
      </c>
      <c r="CL47" s="126"/>
      <c r="CM47" s="230">
        <f>IF($CK47=0,"",$CK47*0.3539)</f>
        <v>1.5217699999999998</v>
      </c>
      <c r="CN47" s="126"/>
      <c r="CO47" s="46"/>
      <c r="CP47" s="49"/>
      <c r="CQ47" s="197">
        <f>D47</f>
        <v>43119</v>
      </c>
      <c r="CR47" s="198" t="str">
        <f>$C47</f>
        <v>Vendredi</v>
      </c>
      <c r="CT47" s="475"/>
      <c r="CU47" s="475"/>
    </row>
    <row r="48" spans="1:99" ht="5.25" customHeight="1" thickTop="1">
      <c r="A48" s="39"/>
      <c r="B48" s="60"/>
      <c r="C48" s="125"/>
      <c r="D48" s="126"/>
      <c r="E48" s="126"/>
      <c r="F48" s="137"/>
      <c r="G48" s="126"/>
      <c r="H48" s="127"/>
      <c r="I48" s="126"/>
      <c r="J48" s="137"/>
      <c r="K48" s="126"/>
      <c r="L48" s="127"/>
      <c r="M48" s="124"/>
      <c r="N48" s="46"/>
      <c r="O48" s="129"/>
      <c r="P48" s="125"/>
      <c r="Q48" s="126"/>
      <c r="R48" s="126"/>
      <c r="S48" s="126"/>
      <c r="T48" s="126"/>
      <c r="U48" s="127"/>
      <c r="V48" s="126"/>
      <c r="W48" s="126"/>
      <c r="X48" s="126"/>
      <c r="Y48" s="127"/>
      <c r="Z48" s="126"/>
      <c r="AA48" s="126"/>
      <c r="AB48" s="126"/>
      <c r="AC48" s="127"/>
      <c r="AD48" s="124"/>
      <c r="AE48" s="46"/>
      <c r="AF48" s="129"/>
      <c r="AG48" s="125"/>
      <c r="AH48" s="126"/>
      <c r="AI48" s="126"/>
      <c r="AJ48" s="126"/>
      <c r="AK48" s="126"/>
      <c r="AL48" s="127"/>
      <c r="AM48" s="126"/>
      <c r="AN48" s="126"/>
      <c r="AO48" s="126"/>
      <c r="AP48" s="127"/>
      <c r="AQ48" s="126"/>
      <c r="AR48" s="126"/>
      <c r="AS48" s="126"/>
      <c r="AT48" s="138"/>
      <c r="AU48" s="124"/>
      <c r="AV48" s="46"/>
      <c r="AW48" s="129"/>
      <c r="AX48" s="125"/>
      <c r="AY48" s="126"/>
      <c r="AZ48" s="126"/>
      <c r="BA48" s="139"/>
      <c r="BB48" s="126"/>
      <c r="BC48" s="138"/>
      <c r="BD48" s="126"/>
      <c r="BE48" s="139"/>
      <c r="BF48" s="126"/>
      <c r="BG48" s="138"/>
      <c r="BH48" s="126"/>
      <c r="BI48" s="139"/>
      <c r="BJ48" s="126"/>
      <c r="BK48" s="39"/>
      <c r="BL48" s="129"/>
      <c r="BM48" s="125"/>
      <c r="BN48" s="126"/>
      <c r="BO48" s="126"/>
      <c r="BP48" s="520"/>
      <c r="BQ48" s="126"/>
      <c r="BR48" s="126"/>
      <c r="BS48" s="126"/>
      <c r="BT48" s="126"/>
      <c r="BU48" s="126"/>
      <c r="BV48" s="126"/>
      <c r="BW48" s="126"/>
      <c r="BX48" s="126"/>
      <c r="BY48" s="126"/>
      <c r="BZ48" s="126"/>
      <c r="CA48" s="126"/>
      <c r="CB48" s="39"/>
      <c r="CC48" s="129"/>
      <c r="CD48" s="125"/>
      <c r="CE48" s="126"/>
      <c r="CF48" s="126"/>
      <c r="CG48" s="127"/>
      <c r="CH48" s="126"/>
      <c r="CI48" s="46"/>
      <c r="CJ48" s="126"/>
      <c r="CK48" s="217"/>
      <c r="CL48" s="126"/>
      <c r="CM48" s="231"/>
      <c r="CN48" s="126"/>
      <c r="CO48" s="46"/>
      <c r="CP48" s="49"/>
      <c r="CQ48" s="195"/>
      <c r="CR48" s="196"/>
      <c r="CU48" s="475"/>
    </row>
    <row r="49" spans="1:99" ht="27" customHeight="1">
      <c r="A49" s="39"/>
      <c r="B49" s="60"/>
      <c r="C49" s="130" t="str">
        <f>PROPER(TEXT(D49,"JJJJ"))</f>
        <v>Samedi</v>
      </c>
      <c r="D49" s="131">
        <f>$D47+1</f>
        <v>43120</v>
      </c>
      <c r="E49" s="126"/>
      <c r="F49" s="132">
        <v>1002</v>
      </c>
      <c r="G49" s="126"/>
      <c r="H49" s="133">
        <v>0.374305555555556</v>
      </c>
      <c r="I49" s="126"/>
      <c r="J49" s="132">
        <v>1015</v>
      </c>
      <c r="K49" s="126"/>
      <c r="L49" s="133">
        <v>0</v>
      </c>
      <c r="M49" s="124"/>
      <c r="N49" s="46"/>
      <c r="O49" s="129"/>
      <c r="P49" s="130" t="str">
        <f>$C49</f>
        <v>Samedi</v>
      </c>
      <c r="Q49" s="131">
        <f>$D49</f>
        <v>43120</v>
      </c>
      <c r="R49" s="126"/>
      <c r="S49" s="47">
        <v>5.52970530754469</v>
      </c>
      <c r="T49" s="126"/>
      <c r="U49" s="133">
        <v>0.12361111111111101</v>
      </c>
      <c r="V49" s="126"/>
      <c r="W49" s="47">
        <v>6.2</v>
      </c>
      <c r="X49" s="126"/>
      <c r="Y49" s="133">
        <v>4.5833333333333302E-2</v>
      </c>
      <c r="Z49" s="126"/>
      <c r="AA49" s="47">
        <v>12.9</v>
      </c>
      <c r="AB49" s="126"/>
      <c r="AC49" s="133">
        <v>0.62361111111111101</v>
      </c>
      <c r="AD49" s="124"/>
      <c r="AE49" s="46"/>
      <c r="AF49" s="129"/>
      <c r="AG49" s="130" t="str">
        <f>$C49</f>
        <v>Samedi</v>
      </c>
      <c r="AH49" s="131">
        <f>$D49</f>
        <v>43120</v>
      </c>
      <c r="AI49" s="126"/>
      <c r="AJ49" s="134">
        <v>44.4</v>
      </c>
      <c r="AK49" s="126"/>
      <c r="AL49" s="133">
        <v>0.38055555555555598</v>
      </c>
      <c r="AM49" s="126"/>
      <c r="AN49" s="134">
        <v>11.542777777777795</v>
      </c>
      <c r="AO49" s="126"/>
      <c r="AP49" s="133"/>
      <c r="AQ49" s="126"/>
      <c r="AR49" s="135" t="s">
        <v>41</v>
      </c>
      <c r="AS49" s="126"/>
      <c r="AT49" s="133">
        <v>0.11736111111111111</v>
      </c>
      <c r="AU49" s="124"/>
      <c r="AV49" s="46"/>
      <c r="AW49" s="129"/>
      <c r="AX49" s="130" t="str">
        <f>$C49</f>
        <v>Samedi</v>
      </c>
      <c r="AY49" s="131">
        <f>$D49</f>
        <v>43120</v>
      </c>
      <c r="AZ49" s="126"/>
      <c r="BA49" s="136">
        <v>78</v>
      </c>
      <c r="BB49" s="126"/>
      <c r="BC49" s="133">
        <v>0</v>
      </c>
      <c r="BD49" s="126"/>
      <c r="BE49" s="136">
        <v>91</v>
      </c>
      <c r="BF49" s="126"/>
      <c r="BG49" s="133">
        <v>0.72291666666666698</v>
      </c>
      <c r="BH49" s="126"/>
      <c r="BI49" s="136">
        <v>87.42307692307692</v>
      </c>
      <c r="BJ49" s="126"/>
      <c r="BK49" s="39"/>
      <c r="BL49" s="129"/>
      <c r="BM49" s="130" t="str">
        <f>$C49</f>
        <v>Samedi</v>
      </c>
      <c r="BN49" s="131">
        <f>$D49</f>
        <v>43120</v>
      </c>
      <c r="BO49" s="126"/>
      <c r="BP49" s="519">
        <v>24.097999999999999</v>
      </c>
      <c r="BQ49" s="126"/>
      <c r="BR49" s="133">
        <v>0.22916666666666666</v>
      </c>
      <c r="BS49" s="126"/>
      <c r="BT49" s="133">
        <v>9.375E-2</v>
      </c>
      <c r="BU49" s="126"/>
      <c r="BV49" s="133">
        <v>0.13125000000000001</v>
      </c>
      <c r="BW49" s="126"/>
      <c r="BX49" s="133">
        <v>4.1666666666666666E-3</v>
      </c>
      <c r="BY49" s="126"/>
      <c r="BZ49" s="133">
        <v>0</v>
      </c>
      <c r="CA49" s="126"/>
      <c r="CB49" s="39"/>
      <c r="CC49" s="129"/>
      <c r="CD49" s="130" t="str">
        <f>$C49</f>
        <v>Samedi</v>
      </c>
      <c r="CE49" s="131">
        <f>$D49</f>
        <v>43120</v>
      </c>
      <c r="CF49" s="126"/>
      <c r="CG49" s="133">
        <v>0</v>
      </c>
      <c r="CH49" s="126"/>
      <c r="CI49" s="46"/>
      <c r="CJ49" s="126"/>
      <c r="CK49" s="216">
        <v>0.9</v>
      </c>
      <c r="CL49" s="126"/>
      <c r="CM49" s="230">
        <f>IF($CK49=0,"",$CK49*0.3539)</f>
        <v>0.31851000000000002</v>
      </c>
      <c r="CN49" s="126"/>
      <c r="CO49" s="46"/>
      <c r="CP49" s="49"/>
      <c r="CQ49" s="191">
        <f>D49</f>
        <v>43120</v>
      </c>
      <c r="CR49" s="192" t="str">
        <f>$C49</f>
        <v>Samedi</v>
      </c>
      <c r="CT49" s="475"/>
      <c r="CU49" s="475"/>
    </row>
    <row r="50" spans="1:99" ht="5.25" customHeight="1">
      <c r="A50" s="39"/>
      <c r="B50" s="60"/>
      <c r="C50" s="125"/>
      <c r="D50" s="126"/>
      <c r="E50" s="126"/>
      <c r="F50" s="137"/>
      <c r="G50" s="126"/>
      <c r="H50" s="127"/>
      <c r="I50" s="126"/>
      <c r="J50" s="137"/>
      <c r="K50" s="126"/>
      <c r="L50" s="127"/>
      <c r="M50" s="124"/>
      <c r="N50" s="46"/>
      <c r="O50" s="129"/>
      <c r="P50" s="125"/>
      <c r="Q50" s="126"/>
      <c r="R50" s="126"/>
      <c r="S50" s="126"/>
      <c r="T50" s="126"/>
      <c r="U50" s="127"/>
      <c r="V50" s="126"/>
      <c r="W50" s="126"/>
      <c r="X50" s="126"/>
      <c r="Y50" s="127"/>
      <c r="Z50" s="126"/>
      <c r="AA50" s="126"/>
      <c r="AB50" s="126"/>
      <c r="AC50" s="127"/>
      <c r="AD50" s="124"/>
      <c r="AE50" s="46"/>
      <c r="AF50" s="129"/>
      <c r="AG50" s="125"/>
      <c r="AH50" s="126"/>
      <c r="AI50" s="126"/>
      <c r="AJ50" s="126"/>
      <c r="AK50" s="126"/>
      <c r="AL50" s="127"/>
      <c r="AM50" s="126"/>
      <c r="AN50" s="126"/>
      <c r="AO50" s="126"/>
      <c r="AP50" s="127"/>
      <c r="AQ50" s="126"/>
      <c r="AR50" s="126"/>
      <c r="AS50" s="126"/>
      <c r="AT50" s="138"/>
      <c r="AU50" s="124"/>
      <c r="AV50" s="46"/>
      <c r="AW50" s="129"/>
      <c r="AX50" s="125"/>
      <c r="AY50" s="126"/>
      <c r="AZ50" s="126"/>
      <c r="BA50" s="139"/>
      <c r="BB50" s="126"/>
      <c r="BC50" s="138"/>
      <c r="BD50" s="126"/>
      <c r="BE50" s="139"/>
      <c r="BF50" s="126"/>
      <c r="BG50" s="138"/>
      <c r="BH50" s="126"/>
      <c r="BI50" s="139"/>
      <c r="BJ50" s="126"/>
      <c r="BK50" s="39"/>
      <c r="BL50" s="129"/>
      <c r="BM50" s="125"/>
      <c r="BN50" s="126"/>
      <c r="BO50" s="126"/>
      <c r="BP50" s="520"/>
      <c r="BQ50" s="126"/>
      <c r="BR50" s="126"/>
      <c r="BS50" s="126"/>
      <c r="BT50" s="126"/>
      <c r="BU50" s="126"/>
      <c r="BV50" s="126"/>
      <c r="BW50" s="126"/>
      <c r="BX50" s="126"/>
      <c r="BY50" s="126"/>
      <c r="BZ50" s="126"/>
      <c r="CA50" s="126"/>
      <c r="CB50" s="39"/>
      <c r="CC50" s="129"/>
      <c r="CD50" s="125"/>
      <c r="CE50" s="126"/>
      <c r="CF50" s="126"/>
      <c r="CG50" s="127"/>
      <c r="CH50" s="126"/>
      <c r="CI50" s="46"/>
      <c r="CJ50" s="126"/>
      <c r="CK50" s="217"/>
      <c r="CL50" s="126"/>
      <c r="CM50" s="231"/>
      <c r="CN50" s="126"/>
      <c r="CO50" s="46"/>
      <c r="CP50" s="49"/>
      <c r="CQ50" s="195"/>
      <c r="CR50" s="196"/>
      <c r="CU50" s="475"/>
    </row>
    <row r="51" spans="1:99" ht="27" customHeight="1" thickBot="1">
      <c r="A51" s="39"/>
      <c r="B51" s="60"/>
      <c r="C51" s="130" t="str">
        <f>PROPER(TEXT(D51,"JJJJ"))</f>
        <v>Dimanche</v>
      </c>
      <c r="D51" s="131">
        <f>$D49+1</f>
        <v>43121</v>
      </c>
      <c r="E51" s="126"/>
      <c r="F51" s="132">
        <v>1010</v>
      </c>
      <c r="G51" s="126"/>
      <c r="H51" s="133">
        <v>0</v>
      </c>
      <c r="I51" s="126"/>
      <c r="J51" s="132">
        <v>1017</v>
      </c>
      <c r="K51" s="126"/>
      <c r="L51" s="133">
        <v>0.530555555555556</v>
      </c>
      <c r="M51" s="124"/>
      <c r="N51" s="46"/>
      <c r="O51" s="129"/>
      <c r="P51" s="130" t="str">
        <f>$C51</f>
        <v>Dimanche</v>
      </c>
      <c r="Q51" s="131">
        <f>$D51</f>
        <v>43121</v>
      </c>
      <c r="R51" s="126"/>
      <c r="S51" s="47">
        <v>11.8</v>
      </c>
      <c r="T51" s="126"/>
      <c r="U51" s="133">
        <v>0.84583333333333299</v>
      </c>
      <c r="V51" s="126"/>
      <c r="W51" s="47">
        <v>11.8</v>
      </c>
      <c r="X51" s="126"/>
      <c r="Y51" s="133">
        <v>0.84583333333333299</v>
      </c>
      <c r="Z51" s="126"/>
      <c r="AA51" s="47">
        <v>12.9</v>
      </c>
      <c r="AB51" s="126"/>
      <c r="AC51" s="133">
        <v>0.61250000000000004</v>
      </c>
      <c r="AD51" s="124"/>
      <c r="AE51" s="46"/>
      <c r="AF51" s="129"/>
      <c r="AG51" s="130" t="str">
        <f>$C51</f>
        <v>Dimanche</v>
      </c>
      <c r="AH51" s="131">
        <f>$D51</f>
        <v>43121</v>
      </c>
      <c r="AI51" s="126"/>
      <c r="AJ51" s="134">
        <v>25.6</v>
      </c>
      <c r="AK51" s="126"/>
      <c r="AL51" s="133">
        <v>1.0416666666666701E-2</v>
      </c>
      <c r="AM51" s="126"/>
      <c r="AN51" s="134">
        <v>7.4747222222222289</v>
      </c>
      <c r="AO51" s="126"/>
      <c r="AP51" s="133"/>
      <c r="AQ51" s="126"/>
      <c r="AR51" s="135" t="s">
        <v>41</v>
      </c>
      <c r="AS51" s="126"/>
      <c r="AT51" s="133">
        <v>0.18888888888888888</v>
      </c>
      <c r="AU51" s="124"/>
      <c r="AV51" s="46"/>
      <c r="AW51" s="129"/>
      <c r="AX51" s="130" t="str">
        <f>$C51</f>
        <v>Dimanche</v>
      </c>
      <c r="AY51" s="131">
        <f>$D51</f>
        <v>43121</v>
      </c>
      <c r="AZ51" s="126"/>
      <c r="BA51" s="136">
        <v>88</v>
      </c>
      <c r="BB51" s="126"/>
      <c r="BC51" s="133">
        <v>0.12291666666666699</v>
      </c>
      <c r="BD51" s="126"/>
      <c r="BE51" s="136">
        <v>92</v>
      </c>
      <c r="BF51" s="126"/>
      <c r="BG51" s="133">
        <v>0.37152777777777801</v>
      </c>
      <c r="BH51" s="126"/>
      <c r="BI51" s="136">
        <v>90.379720279720274</v>
      </c>
      <c r="BJ51" s="126"/>
      <c r="BK51" s="39"/>
      <c r="BL51" s="129"/>
      <c r="BM51" s="130" t="str">
        <f>$C51</f>
        <v>Dimanche</v>
      </c>
      <c r="BN51" s="131">
        <f>$D51</f>
        <v>43121</v>
      </c>
      <c r="BO51" s="126"/>
      <c r="BP51" s="519">
        <v>1.016</v>
      </c>
      <c r="BQ51" s="126"/>
      <c r="BR51" s="133">
        <v>3.7499999999999999E-2</v>
      </c>
      <c r="BS51" s="126"/>
      <c r="BT51" s="133">
        <v>3.7499999999999999E-2</v>
      </c>
      <c r="BU51" s="126"/>
      <c r="BV51" s="133">
        <v>0</v>
      </c>
      <c r="BW51" s="126"/>
      <c r="BX51" s="133">
        <v>0</v>
      </c>
      <c r="BY51" s="126"/>
      <c r="BZ51" s="133">
        <v>0</v>
      </c>
      <c r="CA51" s="126"/>
      <c r="CB51" s="39"/>
      <c r="CC51" s="129"/>
      <c r="CD51" s="130" t="str">
        <f>$C51</f>
        <v>Dimanche</v>
      </c>
      <c r="CE51" s="131">
        <f>$D51</f>
        <v>43121</v>
      </c>
      <c r="CF51" s="126"/>
      <c r="CG51" s="133">
        <v>0</v>
      </c>
      <c r="CH51" s="126"/>
      <c r="CI51" s="46"/>
      <c r="CJ51" s="126"/>
      <c r="CK51" s="216">
        <v>0.9</v>
      </c>
      <c r="CL51" s="126"/>
      <c r="CM51" s="230">
        <f>IF($CK51=0,"",$CK51*0.3539)</f>
        <v>0.31851000000000002</v>
      </c>
      <c r="CN51" s="126"/>
      <c r="CO51" s="46"/>
      <c r="CP51" s="49"/>
      <c r="CQ51" s="191">
        <f>D51</f>
        <v>43121</v>
      </c>
      <c r="CR51" s="192" t="str">
        <f>$C51</f>
        <v>Dimanche</v>
      </c>
      <c r="CT51" s="475"/>
      <c r="CU51" s="475"/>
    </row>
    <row r="52" spans="1:99" ht="27" customHeight="1" thickTop="1" thickBot="1">
      <c r="A52" s="55"/>
      <c r="B52" s="60"/>
      <c r="C52" s="125"/>
      <c r="D52" s="126"/>
      <c r="E52" s="126"/>
      <c r="F52" s="137"/>
      <c r="G52" s="126"/>
      <c r="H52" s="127"/>
      <c r="I52" s="126"/>
      <c r="J52" s="137"/>
      <c r="K52" s="126"/>
      <c r="L52" s="127"/>
      <c r="M52" s="124"/>
      <c r="N52" s="128"/>
      <c r="O52" s="129"/>
      <c r="P52" s="125"/>
      <c r="Q52" s="126"/>
      <c r="R52" s="126"/>
      <c r="S52" s="126"/>
      <c r="T52" s="126"/>
      <c r="U52" s="127"/>
      <c r="V52" s="126"/>
      <c r="W52" s="126"/>
      <c r="X52" s="126"/>
      <c r="Y52" s="127"/>
      <c r="Z52" s="126"/>
      <c r="AA52" s="126"/>
      <c r="AB52" s="126"/>
      <c r="AC52" s="127"/>
      <c r="AD52" s="124"/>
      <c r="AE52" s="128"/>
      <c r="AF52" s="129"/>
      <c r="AG52" s="125"/>
      <c r="AH52" s="126"/>
      <c r="AI52" s="126"/>
      <c r="AJ52" s="126"/>
      <c r="AK52" s="126"/>
      <c r="AL52" s="127"/>
      <c r="AM52" s="126"/>
      <c r="AN52" s="126"/>
      <c r="AO52" s="126"/>
      <c r="AP52" s="127"/>
      <c r="AQ52" s="126"/>
      <c r="AR52" s="126"/>
      <c r="AS52" s="126"/>
      <c r="AT52" s="138"/>
      <c r="AU52" s="124"/>
      <c r="AV52" s="128"/>
      <c r="AW52" s="129"/>
      <c r="AX52" s="125"/>
      <c r="AY52" s="126"/>
      <c r="AZ52" s="126"/>
      <c r="BA52" s="139"/>
      <c r="BB52" s="126"/>
      <c r="BC52" s="138"/>
      <c r="BD52" s="126"/>
      <c r="BE52" s="139"/>
      <c r="BF52" s="126"/>
      <c r="BG52" s="138"/>
      <c r="BH52" s="126"/>
      <c r="BI52" s="139"/>
      <c r="BJ52" s="126"/>
      <c r="BK52" s="39"/>
      <c r="BL52" s="129"/>
      <c r="BM52" s="125"/>
      <c r="BN52" s="126"/>
      <c r="BO52" s="126"/>
      <c r="BP52" s="520"/>
      <c r="BQ52" s="126"/>
      <c r="BR52" s="127"/>
      <c r="BS52" s="126"/>
      <c r="BT52" s="127"/>
      <c r="BU52" s="126"/>
      <c r="BV52" s="127"/>
      <c r="BW52" s="126"/>
      <c r="BX52" s="127"/>
      <c r="BY52" s="126"/>
      <c r="BZ52" s="127"/>
      <c r="CA52" s="126"/>
      <c r="CB52" s="39"/>
      <c r="CC52" s="129"/>
      <c r="CD52" s="125"/>
      <c r="CE52" s="126"/>
      <c r="CF52" s="126"/>
      <c r="CG52" s="127"/>
      <c r="CH52" s="126"/>
      <c r="CI52" s="128"/>
      <c r="CJ52" s="126"/>
      <c r="CK52" s="217"/>
      <c r="CL52" s="126"/>
      <c r="CM52" s="231"/>
      <c r="CN52" s="126"/>
      <c r="CO52" s="128"/>
      <c r="CP52" s="482"/>
      <c r="CQ52" s="628"/>
      <c r="CR52" s="629"/>
      <c r="CU52" s="475"/>
    </row>
    <row r="53" spans="1:99" ht="27" customHeight="1" thickTop="1">
      <c r="A53" s="39"/>
      <c r="B53" s="60"/>
      <c r="C53" s="130" t="str">
        <f>PROPER(TEXT(D53,"JJJJ"))</f>
        <v>Lundi</v>
      </c>
      <c r="D53" s="131">
        <f>$D51+1</f>
        <v>43122</v>
      </c>
      <c r="E53" s="126"/>
      <c r="F53" s="132">
        <v>1012</v>
      </c>
      <c r="G53" s="126"/>
      <c r="H53" s="133">
        <v>0.36388888888888898</v>
      </c>
      <c r="I53" s="126"/>
      <c r="J53" s="132">
        <v>1022</v>
      </c>
      <c r="K53" s="126"/>
      <c r="L53" s="133">
        <v>0.94722222222222197</v>
      </c>
      <c r="M53" s="124"/>
      <c r="N53" s="46"/>
      <c r="O53" s="129"/>
      <c r="P53" s="130" t="str">
        <f>$C53</f>
        <v>Lundi</v>
      </c>
      <c r="Q53" s="131">
        <f>$D53</f>
        <v>43122</v>
      </c>
      <c r="R53" s="126"/>
      <c r="S53" s="47">
        <v>6.6</v>
      </c>
      <c r="T53" s="126"/>
      <c r="U53" s="133">
        <v>0.98402777777777795</v>
      </c>
      <c r="V53" s="126"/>
      <c r="W53" s="47">
        <v>6.6</v>
      </c>
      <c r="X53" s="126"/>
      <c r="Y53" s="133">
        <v>0.98402777777777795</v>
      </c>
      <c r="Z53" s="126"/>
      <c r="AA53" s="47">
        <v>13.9</v>
      </c>
      <c r="AB53" s="126"/>
      <c r="AC53" s="133">
        <v>0.54722222222222205</v>
      </c>
      <c r="AD53" s="124"/>
      <c r="AE53" s="46"/>
      <c r="AF53" s="129"/>
      <c r="AG53" s="130" t="str">
        <f>$C53</f>
        <v>Lundi</v>
      </c>
      <c r="AH53" s="131">
        <f>$D53</f>
        <v>43122</v>
      </c>
      <c r="AI53" s="126"/>
      <c r="AJ53" s="134">
        <v>40.799999999999997</v>
      </c>
      <c r="AK53" s="126"/>
      <c r="AL53" s="133">
        <v>0.46250000000000002</v>
      </c>
      <c r="AM53" s="126"/>
      <c r="AN53" s="134">
        <v>9.1755555555555635</v>
      </c>
      <c r="AO53" s="126"/>
      <c r="AP53" s="133"/>
      <c r="AQ53" s="126"/>
      <c r="AR53" s="135" t="s">
        <v>39</v>
      </c>
      <c r="AS53" s="126"/>
      <c r="AT53" s="133">
        <v>0.26805555555555555</v>
      </c>
      <c r="AU53" s="124"/>
      <c r="AV53" s="46"/>
      <c r="AW53" s="129"/>
      <c r="AX53" s="130" t="str">
        <f>$C53</f>
        <v>Lundi</v>
      </c>
      <c r="AY53" s="131">
        <f>$D53</f>
        <v>43122</v>
      </c>
      <c r="AZ53" s="126"/>
      <c r="BA53" s="136">
        <v>71</v>
      </c>
      <c r="BB53" s="126"/>
      <c r="BC53" s="133">
        <v>0.69930555555555596</v>
      </c>
      <c r="BD53" s="126"/>
      <c r="BE53" s="136">
        <v>92</v>
      </c>
      <c r="BF53" s="126"/>
      <c r="BG53" s="133">
        <v>0.40833333333333299</v>
      </c>
      <c r="BH53" s="126"/>
      <c r="BI53" s="136">
        <v>85.376923076923077</v>
      </c>
      <c r="BJ53" s="126"/>
      <c r="BK53" s="39"/>
      <c r="BL53" s="129"/>
      <c r="BM53" s="130" t="str">
        <f>$C53</f>
        <v>Lundi</v>
      </c>
      <c r="BN53" s="131">
        <f>$D53</f>
        <v>43122</v>
      </c>
      <c r="BO53" s="126"/>
      <c r="BP53" s="519">
        <v>2.032</v>
      </c>
      <c r="BQ53" s="126"/>
      <c r="BR53" s="133">
        <v>2.5694444444444443E-2</v>
      </c>
      <c r="BS53" s="126"/>
      <c r="BT53" s="133">
        <v>2.5694444444444443E-2</v>
      </c>
      <c r="BU53" s="126"/>
      <c r="BV53" s="133">
        <v>0</v>
      </c>
      <c r="BW53" s="126"/>
      <c r="BX53" s="133">
        <v>0</v>
      </c>
      <c r="BY53" s="126"/>
      <c r="BZ53" s="133">
        <v>0</v>
      </c>
      <c r="CA53" s="126"/>
      <c r="CB53" s="39"/>
      <c r="CC53" s="129"/>
      <c r="CD53" s="130" t="str">
        <f>$C53</f>
        <v>Lundi</v>
      </c>
      <c r="CE53" s="131">
        <f>$D53</f>
        <v>43122</v>
      </c>
      <c r="CF53" s="126"/>
      <c r="CG53" s="133">
        <v>3.3333333333333333E-2</v>
      </c>
      <c r="CH53" s="126"/>
      <c r="CI53" s="46"/>
      <c r="CJ53" s="126"/>
      <c r="CK53" s="216">
        <v>3.9</v>
      </c>
      <c r="CL53" s="126"/>
      <c r="CM53" s="230">
        <f>IF($CK53=0,"",$CK53*0.3539)</f>
        <v>1.3802099999999999</v>
      </c>
      <c r="CN53" s="126"/>
      <c r="CO53" s="46"/>
      <c r="CP53" s="49"/>
      <c r="CQ53" s="191">
        <f>D53</f>
        <v>43122</v>
      </c>
      <c r="CR53" s="192" t="str">
        <f>$C53</f>
        <v>Lundi</v>
      </c>
      <c r="CT53" s="475"/>
      <c r="CU53" s="475"/>
    </row>
    <row r="54" spans="1:99" ht="5.25" customHeight="1">
      <c r="A54" s="39"/>
      <c r="B54" s="60"/>
      <c r="C54" s="125"/>
      <c r="D54" s="126"/>
      <c r="E54" s="126"/>
      <c r="F54" s="137"/>
      <c r="G54" s="126"/>
      <c r="H54" s="127"/>
      <c r="I54" s="126"/>
      <c r="J54" s="137"/>
      <c r="K54" s="126"/>
      <c r="L54" s="127"/>
      <c r="M54" s="124"/>
      <c r="N54" s="46"/>
      <c r="O54" s="129"/>
      <c r="P54" s="125"/>
      <c r="Q54" s="126"/>
      <c r="R54" s="126"/>
      <c r="S54" s="126"/>
      <c r="T54" s="126"/>
      <c r="U54" s="127"/>
      <c r="V54" s="126"/>
      <c r="W54" s="126"/>
      <c r="X54" s="126"/>
      <c r="Y54" s="127"/>
      <c r="Z54" s="126"/>
      <c r="AA54" s="126"/>
      <c r="AB54" s="126"/>
      <c r="AC54" s="127"/>
      <c r="AD54" s="124"/>
      <c r="AE54" s="46"/>
      <c r="AF54" s="129"/>
      <c r="AG54" s="125"/>
      <c r="AH54" s="126"/>
      <c r="AI54" s="126"/>
      <c r="AJ54" s="126"/>
      <c r="AK54" s="126"/>
      <c r="AL54" s="127"/>
      <c r="AM54" s="126"/>
      <c r="AN54" s="126"/>
      <c r="AO54" s="126"/>
      <c r="AP54" s="127"/>
      <c r="AQ54" s="126"/>
      <c r="AR54" s="126"/>
      <c r="AS54" s="126"/>
      <c r="AT54" s="138"/>
      <c r="AU54" s="124"/>
      <c r="AV54" s="46"/>
      <c r="AW54" s="129"/>
      <c r="AX54" s="125"/>
      <c r="AY54" s="126"/>
      <c r="AZ54" s="126"/>
      <c r="BA54" s="139"/>
      <c r="BB54" s="126"/>
      <c r="BC54" s="138"/>
      <c r="BD54" s="126"/>
      <c r="BE54" s="139"/>
      <c r="BF54" s="126"/>
      <c r="BG54" s="138"/>
      <c r="BH54" s="126"/>
      <c r="BI54" s="139"/>
      <c r="BJ54" s="126"/>
      <c r="BK54" s="39"/>
      <c r="BL54" s="129"/>
      <c r="BM54" s="125"/>
      <c r="BN54" s="126"/>
      <c r="BO54" s="126"/>
      <c r="BP54" s="520"/>
      <c r="BQ54" s="126"/>
      <c r="BR54" s="126"/>
      <c r="BS54" s="126"/>
      <c r="BT54" s="126"/>
      <c r="BU54" s="126"/>
      <c r="BV54" s="126"/>
      <c r="BW54" s="126"/>
      <c r="BX54" s="126"/>
      <c r="BY54" s="126"/>
      <c r="BZ54" s="126"/>
      <c r="CA54" s="126"/>
      <c r="CB54" s="39"/>
      <c r="CC54" s="129"/>
      <c r="CD54" s="125"/>
      <c r="CE54" s="126"/>
      <c r="CF54" s="126"/>
      <c r="CG54" s="127"/>
      <c r="CH54" s="126"/>
      <c r="CI54" s="46"/>
      <c r="CJ54" s="126"/>
      <c r="CK54" s="217"/>
      <c r="CL54" s="126"/>
      <c r="CM54" s="231"/>
      <c r="CN54" s="126"/>
      <c r="CO54" s="46"/>
      <c r="CP54" s="49"/>
      <c r="CQ54" s="193"/>
      <c r="CR54" s="194"/>
    </row>
    <row r="55" spans="1:99" ht="27" customHeight="1">
      <c r="A55" s="39"/>
      <c r="B55" s="60"/>
      <c r="C55" s="130" t="str">
        <f>PROPER(TEXT(D55,"JJJJ"))</f>
        <v>Mardi</v>
      </c>
      <c r="D55" s="131">
        <f>$D53+1</f>
        <v>43123</v>
      </c>
      <c r="E55" s="126"/>
      <c r="F55" s="132">
        <v>1019</v>
      </c>
      <c r="G55" s="126"/>
      <c r="H55" s="133">
        <v>0.25972222222222202</v>
      </c>
      <c r="I55" s="126"/>
      <c r="J55" s="132">
        <v>1022</v>
      </c>
      <c r="K55" s="126"/>
      <c r="L55" s="133">
        <v>0</v>
      </c>
      <c r="M55" s="124"/>
      <c r="N55" s="46"/>
      <c r="O55" s="129"/>
      <c r="P55" s="130" t="str">
        <f>$C55</f>
        <v>Mardi</v>
      </c>
      <c r="Q55" s="131">
        <f>$D55</f>
        <v>43123</v>
      </c>
      <c r="R55" s="126"/>
      <c r="S55" s="47">
        <v>6.1</v>
      </c>
      <c r="T55" s="126"/>
      <c r="U55" s="133">
        <v>5.7638888888888899E-2</v>
      </c>
      <c r="V55" s="126"/>
      <c r="W55" s="47">
        <v>6.1</v>
      </c>
      <c r="X55" s="126"/>
      <c r="Y55" s="133">
        <v>5.7638888888888899E-2</v>
      </c>
      <c r="Z55" s="126"/>
      <c r="AA55" s="47">
        <v>14.3</v>
      </c>
      <c r="AB55" s="126"/>
      <c r="AC55" s="133">
        <v>0.55416666666666703</v>
      </c>
      <c r="AD55" s="124"/>
      <c r="AE55" s="46"/>
      <c r="AF55" s="129"/>
      <c r="AG55" s="130" t="str">
        <f>$C55</f>
        <v>Mardi</v>
      </c>
      <c r="AH55" s="131">
        <f>$D55</f>
        <v>43123</v>
      </c>
      <c r="AI55" s="126"/>
      <c r="AJ55" s="134">
        <v>23.6</v>
      </c>
      <c r="AK55" s="126"/>
      <c r="AL55" s="133">
        <v>0.67291666666666705</v>
      </c>
      <c r="AM55" s="126"/>
      <c r="AN55" s="134">
        <v>5.2505555555555636</v>
      </c>
      <c r="AO55" s="126"/>
      <c r="AP55" s="133"/>
      <c r="AQ55" s="126"/>
      <c r="AR55" s="135" t="s">
        <v>39</v>
      </c>
      <c r="AS55" s="126"/>
      <c r="AT55" s="133">
        <v>0.37291666666666667</v>
      </c>
      <c r="AU55" s="124"/>
      <c r="AV55" s="46"/>
      <c r="AW55" s="129"/>
      <c r="AX55" s="130" t="str">
        <f>$C55</f>
        <v>Mardi</v>
      </c>
      <c r="AY55" s="131">
        <f>$D55</f>
        <v>43123</v>
      </c>
      <c r="AZ55" s="126"/>
      <c r="BA55" s="136">
        <v>81</v>
      </c>
      <c r="BB55" s="126"/>
      <c r="BC55" s="133">
        <v>0</v>
      </c>
      <c r="BD55" s="126"/>
      <c r="BE55" s="136">
        <v>92</v>
      </c>
      <c r="BF55" s="126"/>
      <c r="BG55" s="133">
        <v>0.50624999999999998</v>
      </c>
      <c r="BH55" s="126"/>
      <c r="BI55" s="136">
        <v>87.103496503496501</v>
      </c>
      <c r="BJ55" s="126"/>
      <c r="BK55" s="39"/>
      <c r="BL55" s="129"/>
      <c r="BM55" s="130" t="str">
        <f>$C55</f>
        <v>Mardi</v>
      </c>
      <c r="BN55" s="131">
        <f>$D55</f>
        <v>43123</v>
      </c>
      <c r="BO55" s="126"/>
      <c r="BP55" s="519">
        <v>2.032</v>
      </c>
      <c r="BQ55" s="126"/>
      <c r="BR55" s="133">
        <v>5.9722222222222225E-2</v>
      </c>
      <c r="BS55" s="126"/>
      <c r="BT55" s="133">
        <v>0</v>
      </c>
      <c r="BU55" s="126"/>
      <c r="BV55" s="133">
        <v>2.9861111111111113E-2</v>
      </c>
      <c r="BW55" s="126"/>
      <c r="BX55" s="133">
        <v>0</v>
      </c>
      <c r="BY55" s="126"/>
      <c r="BZ55" s="133">
        <v>2.9861111111111113E-2</v>
      </c>
      <c r="CA55" s="126"/>
      <c r="CB55" s="39"/>
      <c r="CC55" s="129"/>
      <c r="CD55" s="130" t="str">
        <f>$C55</f>
        <v>Mardi</v>
      </c>
      <c r="CE55" s="131">
        <f>$D55</f>
        <v>43123</v>
      </c>
      <c r="CF55" s="126"/>
      <c r="CG55" s="133">
        <v>8.3333333333333332E-3</v>
      </c>
      <c r="CH55" s="126"/>
      <c r="CI55" s="46"/>
      <c r="CJ55" s="126"/>
      <c r="CK55" s="216">
        <v>2.5</v>
      </c>
      <c r="CL55" s="126"/>
      <c r="CM55" s="230">
        <f>IF($CK55=0,"",$CK55*0.3539)</f>
        <v>0.88474999999999993</v>
      </c>
      <c r="CN55" s="126"/>
      <c r="CO55" s="46"/>
      <c r="CP55" s="49"/>
      <c r="CQ55" s="191">
        <f>D55</f>
        <v>43123</v>
      </c>
      <c r="CR55" s="192" t="str">
        <f>$C55</f>
        <v>Mardi</v>
      </c>
      <c r="CT55" s="475"/>
      <c r="CU55" s="475"/>
    </row>
    <row r="56" spans="1:99" ht="5.25" customHeight="1">
      <c r="A56" s="39"/>
      <c r="B56" s="60"/>
      <c r="C56" s="125"/>
      <c r="D56" s="126"/>
      <c r="E56" s="126"/>
      <c r="F56" s="137"/>
      <c r="G56" s="126"/>
      <c r="H56" s="127"/>
      <c r="I56" s="126"/>
      <c r="J56" s="137"/>
      <c r="K56" s="126"/>
      <c r="L56" s="127"/>
      <c r="M56" s="124"/>
      <c r="N56" s="46"/>
      <c r="O56" s="129"/>
      <c r="P56" s="125"/>
      <c r="Q56" s="126"/>
      <c r="R56" s="126"/>
      <c r="S56" s="126"/>
      <c r="T56" s="126"/>
      <c r="U56" s="127"/>
      <c r="V56" s="126"/>
      <c r="W56" s="126"/>
      <c r="X56" s="126"/>
      <c r="Y56" s="127"/>
      <c r="Z56" s="126"/>
      <c r="AA56" s="126"/>
      <c r="AB56" s="126"/>
      <c r="AC56" s="127"/>
      <c r="AD56" s="124"/>
      <c r="AE56" s="46"/>
      <c r="AF56" s="129"/>
      <c r="AG56" s="125"/>
      <c r="AH56" s="126"/>
      <c r="AI56" s="126"/>
      <c r="AJ56" s="126"/>
      <c r="AK56" s="126"/>
      <c r="AL56" s="127"/>
      <c r="AM56" s="126"/>
      <c r="AN56" s="126"/>
      <c r="AO56" s="126"/>
      <c r="AP56" s="127"/>
      <c r="AQ56" s="126"/>
      <c r="AR56" s="126"/>
      <c r="AS56" s="126"/>
      <c r="AT56" s="138"/>
      <c r="AU56" s="124"/>
      <c r="AV56" s="46"/>
      <c r="AW56" s="129"/>
      <c r="AX56" s="125"/>
      <c r="AY56" s="126"/>
      <c r="AZ56" s="126"/>
      <c r="BA56" s="139"/>
      <c r="BB56" s="126"/>
      <c r="BC56" s="138"/>
      <c r="BD56" s="126"/>
      <c r="BE56" s="139"/>
      <c r="BF56" s="126"/>
      <c r="BG56" s="138"/>
      <c r="BH56" s="126"/>
      <c r="BI56" s="139"/>
      <c r="BJ56" s="126"/>
      <c r="BK56" s="39"/>
      <c r="BL56" s="129"/>
      <c r="BM56" s="125"/>
      <c r="BN56" s="126"/>
      <c r="BO56" s="126"/>
      <c r="BP56" s="520"/>
      <c r="BQ56" s="126"/>
      <c r="BR56" s="126"/>
      <c r="BS56" s="126"/>
      <c r="BT56" s="126"/>
      <c r="BU56" s="126"/>
      <c r="BV56" s="126"/>
      <c r="BW56" s="126"/>
      <c r="BX56" s="126"/>
      <c r="BY56" s="126"/>
      <c r="BZ56" s="126"/>
      <c r="CA56" s="126"/>
      <c r="CB56" s="39"/>
      <c r="CC56" s="129"/>
      <c r="CD56" s="125"/>
      <c r="CE56" s="126"/>
      <c r="CF56" s="126"/>
      <c r="CG56" s="127"/>
      <c r="CH56" s="126"/>
      <c r="CI56" s="46"/>
      <c r="CJ56" s="126"/>
      <c r="CK56" s="217"/>
      <c r="CL56" s="126"/>
      <c r="CM56" s="231"/>
      <c r="CN56" s="126"/>
      <c r="CO56" s="46"/>
      <c r="CP56" s="49"/>
      <c r="CQ56" s="199"/>
      <c r="CR56" s="200"/>
    </row>
    <row r="57" spans="1:99" ht="27" customHeight="1" thickBot="1">
      <c r="A57" s="39"/>
      <c r="B57" s="60"/>
      <c r="C57" s="130" t="str">
        <f>PROPER(TEXT(D57,"JJJJ"))</f>
        <v>Mercredi</v>
      </c>
      <c r="D57" s="131">
        <f>$D55+1</f>
        <v>43124</v>
      </c>
      <c r="E57" s="126"/>
      <c r="F57" s="132">
        <v>1012</v>
      </c>
      <c r="G57" s="126"/>
      <c r="H57" s="133">
        <v>0.85347222222222197</v>
      </c>
      <c r="I57" s="126"/>
      <c r="J57" s="132">
        <v>1022</v>
      </c>
      <c r="K57" s="126"/>
      <c r="L57" s="133">
        <v>0</v>
      </c>
      <c r="M57" s="124"/>
      <c r="N57" s="46"/>
      <c r="O57" s="129"/>
      <c r="P57" s="130" t="str">
        <f>$C57</f>
        <v>Mercredi</v>
      </c>
      <c r="Q57" s="131">
        <f>$D57</f>
        <v>43124</v>
      </c>
      <c r="R57" s="126"/>
      <c r="S57" s="47">
        <v>11.5</v>
      </c>
      <c r="T57" s="126"/>
      <c r="U57" s="133">
        <v>0.39583333333333298</v>
      </c>
      <c r="V57" s="126"/>
      <c r="W57" s="47">
        <v>11.5</v>
      </c>
      <c r="X57" s="126"/>
      <c r="Y57" s="133">
        <v>0.39583333333333298</v>
      </c>
      <c r="Z57" s="126"/>
      <c r="AA57" s="47">
        <v>13.2</v>
      </c>
      <c r="AB57" s="126"/>
      <c r="AC57" s="133">
        <v>0.63055555555555598</v>
      </c>
      <c r="AD57" s="124"/>
      <c r="AE57" s="46"/>
      <c r="AF57" s="129"/>
      <c r="AG57" s="130" t="str">
        <f>$C57</f>
        <v>Mercredi</v>
      </c>
      <c r="AH57" s="131">
        <f>$D57</f>
        <v>43124</v>
      </c>
      <c r="AI57" s="126"/>
      <c r="AJ57" s="134">
        <v>39.6</v>
      </c>
      <c r="AK57" s="126"/>
      <c r="AL57" s="133">
        <v>0.95208333333333295</v>
      </c>
      <c r="AM57" s="126"/>
      <c r="AN57" s="134">
        <v>8.4175000000000022</v>
      </c>
      <c r="AO57" s="126"/>
      <c r="AP57" s="133"/>
      <c r="AQ57" s="126"/>
      <c r="AR57" s="135" t="s">
        <v>37</v>
      </c>
      <c r="AS57" s="126"/>
      <c r="AT57" s="133">
        <v>0.14027777777777778</v>
      </c>
      <c r="AU57" s="124"/>
      <c r="AV57" s="46"/>
      <c r="AW57" s="129"/>
      <c r="AX57" s="130" t="str">
        <f>$C57</f>
        <v>Mercredi</v>
      </c>
      <c r="AY57" s="131">
        <f>$D57</f>
        <v>43124</v>
      </c>
      <c r="AZ57" s="126"/>
      <c r="BA57" s="136">
        <v>84</v>
      </c>
      <c r="BB57" s="126"/>
      <c r="BC57" s="133">
        <v>0.66805555555555596</v>
      </c>
      <c r="BD57" s="126"/>
      <c r="BE57" s="136">
        <v>90</v>
      </c>
      <c r="BF57" s="126"/>
      <c r="BG57" s="133">
        <v>9.5833333333333298E-2</v>
      </c>
      <c r="BH57" s="126"/>
      <c r="BI57" s="136">
        <v>87.798601398601392</v>
      </c>
      <c r="BJ57" s="126"/>
      <c r="BK57" s="39"/>
      <c r="BL57" s="129"/>
      <c r="BM57" s="130" t="str">
        <f>$C57</f>
        <v>Mercredi</v>
      </c>
      <c r="BN57" s="131">
        <f>$D57</f>
        <v>43124</v>
      </c>
      <c r="BO57" s="126"/>
      <c r="BP57" s="519">
        <v>3.048</v>
      </c>
      <c r="BQ57" s="126"/>
      <c r="BR57" s="133">
        <v>6.0416666666666667E-2</v>
      </c>
      <c r="BS57" s="126"/>
      <c r="BT57" s="133">
        <v>0</v>
      </c>
      <c r="BU57" s="126"/>
      <c r="BV57" s="133">
        <v>0</v>
      </c>
      <c r="BW57" s="126"/>
      <c r="BX57" s="133">
        <v>0</v>
      </c>
      <c r="BY57" s="126"/>
      <c r="BZ57" s="133">
        <v>6.0416666666666667E-2</v>
      </c>
      <c r="CA57" s="126"/>
      <c r="CB57" s="39"/>
      <c r="CC57" s="129"/>
      <c r="CD57" s="130" t="str">
        <f>$C57</f>
        <v>Mercredi</v>
      </c>
      <c r="CE57" s="131">
        <f>$D57</f>
        <v>43124</v>
      </c>
      <c r="CF57" s="126"/>
      <c r="CG57" s="133">
        <v>0</v>
      </c>
      <c r="CH57" s="126"/>
      <c r="CI57" s="46"/>
      <c r="CJ57" s="126"/>
      <c r="CK57" s="216">
        <v>2</v>
      </c>
      <c r="CL57" s="126"/>
      <c r="CM57" s="230">
        <f>IF($CK57=0,"",$CK57*0.3539)</f>
        <v>0.70779999999999998</v>
      </c>
      <c r="CN57" s="126"/>
      <c r="CO57" s="46"/>
      <c r="CP57" s="49"/>
      <c r="CQ57" s="197">
        <f>D57</f>
        <v>43124</v>
      </c>
      <c r="CR57" s="198" t="str">
        <f>$C57</f>
        <v>Mercredi</v>
      </c>
      <c r="CT57" s="475"/>
      <c r="CU57" s="475"/>
    </row>
    <row r="58" spans="1:99" ht="5.25" customHeight="1" thickTop="1">
      <c r="A58" s="39"/>
      <c r="B58" s="60"/>
      <c r="C58" s="125"/>
      <c r="D58" s="126"/>
      <c r="E58" s="126"/>
      <c r="F58" s="137"/>
      <c r="G58" s="126"/>
      <c r="H58" s="127"/>
      <c r="I58" s="126"/>
      <c r="J58" s="137"/>
      <c r="K58" s="126"/>
      <c r="L58" s="127"/>
      <c r="M58" s="124"/>
      <c r="N58" s="46"/>
      <c r="O58" s="129"/>
      <c r="P58" s="125"/>
      <c r="Q58" s="126"/>
      <c r="R58" s="126"/>
      <c r="S58" s="126"/>
      <c r="T58" s="126"/>
      <c r="U58" s="127"/>
      <c r="V58" s="126"/>
      <c r="W58" s="126"/>
      <c r="X58" s="126"/>
      <c r="Y58" s="127"/>
      <c r="Z58" s="126"/>
      <c r="AA58" s="126"/>
      <c r="AB58" s="126"/>
      <c r="AC58" s="127"/>
      <c r="AD58" s="124"/>
      <c r="AE58" s="46"/>
      <c r="AF58" s="129"/>
      <c r="AG58" s="125"/>
      <c r="AH58" s="126"/>
      <c r="AI58" s="126"/>
      <c r="AJ58" s="126"/>
      <c r="AK58" s="126"/>
      <c r="AL58" s="127"/>
      <c r="AM58" s="126"/>
      <c r="AN58" s="126"/>
      <c r="AO58" s="126"/>
      <c r="AP58" s="127"/>
      <c r="AQ58" s="126"/>
      <c r="AR58" s="126"/>
      <c r="AS58" s="126"/>
      <c r="AT58" s="138"/>
      <c r="AU58" s="124"/>
      <c r="AV58" s="46"/>
      <c r="AW58" s="129"/>
      <c r="AX58" s="125"/>
      <c r="AY58" s="126"/>
      <c r="AZ58" s="126"/>
      <c r="BA58" s="139"/>
      <c r="BB58" s="126"/>
      <c r="BC58" s="138"/>
      <c r="BD58" s="126"/>
      <c r="BE58" s="139"/>
      <c r="BF58" s="126"/>
      <c r="BG58" s="138"/>
      <c r="BH58" s="126"/>
      <c r="BI58" s="139"/>
      <c r="BJ58" s="126"/>
      <c r="BK58" s="39"/>
      <c r="BL58" s="129"/>
      <c r="BM58" s="125"/>
      <c r="BN58" s="126"/>
      <c r="BO58" s="126"/>
      <c r="BP58" s="520"/>
      <c r="BQ58" s="126"/>
      <c r="BR58" s="126"/>
      <c r="BS58" s="126"/>
      <c r="BT58" s="126"/>
      <c r="BU58" s="126"/>
      <c r="BV58" s="126"/>
      <c r="BW58" s="126"/>
      <c r="BX58" s="126"/>
      <c r="BY58" s="126"/>
      <c r="BZ58" s="126"/>
      <c r="CA58" s="126"/>
      <c r="CB58" s="39"/>
      <c r="CC58" s="129"/>
      <c r="CD58" s="125"/>
      <c r="CE58" s="126"/>
      <c r="CF58" s="126"/>
      <c r="CG58" s="127"/>
      <c r="CH58" s="126"/>
      <c r="CI58" s="46"/>
      <c r="CJ58" s="126"/>
      <c r="CK58" s="217"/>
      <c r="CL58" s="126"/>
      <c r="CM58" s="231"/>
      <c r="CN58" s="126"/>
      <c r="CO58" s="46"/>
      <c r="CP58" s="49"/>
      <c r="CQ58" s="199"/>
      <c r="CR58" s="200"/>
    </row>
    <row r="59" spans="1:99" ht="27" customHeight="1">
      <c r="A59" s="39"/>
      <c r="B59" s="60"/>
      <c r="C59" s="130" t="str">
        <f>PROPER(TEXT(D59,"JJJJ"))</f>
        <v>Jeudi</v>
      </c>
      <c r="D59" s="131">
        <f>$D57+1</f>
        <v>43125</v>
      </c>
      <c r="E59" s="126"/>
      <c r="F59" s="132">
        <v>1008</v>
      </c>
      <c r="G59" s="126"/>
      <c r="H59" s="133">
        <v>0.55138888888888904</v>
      </c>
      <c r="I59" s="126"/>
      <c r="J59" s="132">
        <v>1013</v>
      </c>
      <c r="K59" s="126"/>
      <c r="L59" s="133">
        <v>0</v>
      </c>
      <c r="M59" s="124"/>
      <c r="N59" s="46"/>
      <c r="O59" s="129"/>
      <c r="P59" s="130" t="str">
        <f>$C59</f>
        <v>Jeudi</v>
      </c>
      <c r="Q59" s="131">
        <f>$D59</f>
        <v>43125</v>
      </c>
      <c r="R59" s="126"/>
      <c r="S59" s="47">
        <v>6.6352200000000003</v>
      </c>
      <c r="T59" s="126"/>
      <c r="U59" s="133">
        <v>0.96319444444444402</v>
      </c>
      <c r="V59" s="126"/>
      <c r="W59" s="47">
        <v>6.7</v>
      </c>
      <c r="X59" s="126"/>
      <c r="Y59" s="133">
        <v>0.98958333333333304</v>
      </c>
      <c r="Z59" s="126"/>
      <c r="AA59" s="47">
        <v>11</v>
      </c>
      <c r="AB59" s="126"/>
      <c r="AC59" s="133">
        <v>0</v>
      </c>
      <c r="AD59" s="124"/>
      <c r="AE59" s="46"/>
      <c r="AF59" s="129"/>
      <c r="AG59" s="130" t="str">
        <f>$C59</f>
        <v>Jeudi</v>
      </c>
      <c r="AH59" s="131">
        <f>$D59</f>
        <v>43125</v>
      </c>
      <c r="AI59" s="126"/>
      <c r="AJ59" s="134">
        <v>16</v>
      </c>
      <c r="AK59" s="126"/>
      <c r="AL59" s="133">
        <v>0.60763888888888895</v>
      </c>
      <c r="AM59" s="126"/>
      <c r="AN59" s="134">
        <v>2.2569444444444455</v>
      </c>
      <c r="AO59" s="126"/>
      <c r="AP59" s="133"/>
      <c r="AQ59" s="126"/>
      <c r="AR59" s="135" t="s">
        <v>37</v>
      </c>
      <c r="AS59" s="126"/>
      <c r="AT59" s="133">
        <v>0.57222222222222219</v>
      </c>
      <c r="AU59" s="124"/>
      <c r="AV59" s="46"/>
      <c r="AW59" s="129"/>
      <c r="AX59" s="130" t="str">
        <f>$C59</f>
        <v>Jeudi</v>
      </c>
      <c r="AY59" s="131">
        <f>$D59</f>
        <v>43125</v>
      </c>
      <c r="AZ59" s="126"/>
      <c r="BA59" s="136">
        <v>86</v>
      </c>
      <c r="BB59" s="126"/>
      <c r="BC59" s="133">
        <v>0.61458333333333304</v>
      </c>
      <c r="BD59" s="126"/>
      <c r="BE59" s="136">
        <v>89</v>
      </c>
      <c r="BF59" s="126"/>
      <c r="BG59" s="133">
        <v>4.1666666666666701E-3</v>
      </c>
      <c r="BH59" s="126"/>
      <c r="BI59" s="136">
        <v>87.408391608391611</v>
      </c>
      <c r="BJ59" s="126"/>
      <c r="BK59" s="39"/>
      <c r="BL59" s="129"/>
      <c r="BM59" s="130" t="str">
        <f>$C59</f>
        <v>Jeudi</v>
      </c>
      <c r="BN59" s="131">
        <f>$D59</f>
        <v>43125</v>
      </c>
      <c r="BO59" s="126"/>
      <c r="BP59" s="519">
        <v>12.446</v>
      </c>
      <c r="BQ59" s="126"/>
      <c r="BR59" s="133">
        <v>0.20972222222222223</v>
      </c>
      <c r="BS59" s="126"/>
      <c r="BT59" s="133">
        <v>9.3055555555555558E-2</v>
      </c>
      <c r="BU59" s="126"/>
      <c r="BV59" s="133">
        <v>0.11319444444444444</v>
      </c>
      <c r="BW59" s="126"/>
      <c r="BX59" s="133">
        <v>3.472222222222222E-3</v>
      </c>
      <c r="BY59" s="126"/>
      <c r="BZ59" s="133">
        <v>0</v>
      </c>
      <c r="CA59" s="126"/>
      <c r="CB59" s="39"/>
      <c r="CC59" s="129"/>
      <c r="CD59" s="130" t="str">
        <f>$C59</f>
        <v>Jeudi</v>
      </c>
      <c r="CE59" s="131">
        <f>$D59</f>
        <v>43125</v>
      </c>
      <c r="CF59" s="126"/>
      <c r="CG59" s="133">
        <v>0</v>
      </c>
      <c r="CH59" s="126"/>
      <c r="CI59" s="46"/>
      <c r="CJ59" s="126"/>
      <c r="CK59" s="216">
        <v>0.8</v>
      </c>
      <c r="CL59" s="126"/>
      <c r="CM59" s="230">
        <f>IF($CK59=0,"",$CK59*0.3539)</f>
        <v>0.28311999999999998</v>
      </c>
      <c r="CN59" s="126"/>
      <c r="CO59" s="46"/>
      <c r="CP59" s="49"/>
      <c r="CQ59" s="191">
        <f>D59</f>
        <v>43125</v>
      </c>
      <c r="CR59" s="192" t="str">
        <f>$C59</f>
        <v>Jeudi</v>
      </c>
      <c r="CT59" s="475"/>
      <c r="CU59" s="475"/>
    </row>
    <row r="60" spans="1:99" ht="5.25" customHeight="1">
      <c r="A60" s="39"/>
      <c r="B60" s="60"/>
      <c r="C60" s="125"/>
      <c r="D60" s="126"/>
      <c r="E60" s="126"/>
      <c r="F60" s="137"/>
      <c r="G60" s="126"/>
      <c r="H60" s="127"/>
      <c r="I60" s="126"/>
      <c r="J60" s="137"/>
      <c r="K60" s="126"/>
      <c r="L60" s="127"/>
      <c r="M60" s="124"/>
      <c r="N60" s="46"/>
      <c r="O60" s="129"/>
      <c r="P60" s="125"/>
      <c r="Q60" s="126"/>
      <c r="R60" s="126"/>
      <c r="S60" s="126"/>
      <c r="T60" s="126"/>
      <c r="U60" s="127"/>
      <c r="V60" s="126"/>
      <c r="W60" s="126"/>
      <c r="X60" s="126"/>
      <c r="Y60" s="127"/>
      <c r="Z60" s="126"/>
      <c r="AA60" s="126"/>
      <c r="AB60" s="126"/>
      <c r="AC60" s="127"/>
      <c r="AD60" s="124"/>
      <c r="AE60" s="46"/>
      <c r="AF60" s="129"/>
      <c r="AG60" s="125"/>
      <c r="AH60" s="126"/>
      <c r="AI60" s="126"/>
      <c r="AJ60" s="126"/>
      <c r="AK60" s="126"/>
      <c r="AL60" s="127"/>
      <c r="AM60" s="126"/>
      <c r="AN60" s="126"/>
      <c r="AO60" s="126"/>
      <c r="AP60" s="127"/>
      <c r="AQ60" s="126"/>
      <c r="AR60" s="126"/>
      <c r="AS60" s="126"/>
      <c r="AT60" s="138"/>
      <c r="AU60" s="124"/>
      <c r="AV60" s="46"/>
      <c r="AW60" s="129"/>
      <c r="AX60" s="125"/>
      <c r="AY60" s="126"/>
      <c r="AZ60" s="126"/>
      <c r="BA60" s="139"/>
      <c r="BB60" s="126"/>
      <c r="BC60" s="138"/>
      <c r="BD60" s="126"/>
      <c r="BE60" s="139"/>
      <c r="BF60" s="126"/>
      <c r="BG60" s="138"/>
      <c r="BH60" s="126"/>
      <c r="BI60" s="139"/>
      <c r="BJ60" s="126"/>
      <c r="BK60" s="39"/>
      <c r="BL60" s="129"/>
      <c r="BM60" s="125"/>
      <c r="BN60" s="126"/>
      <c r="BO60" s="126"/>
      <c r="BP60" s="520"/>
      <c r="BQ60" s="126"/>
      <c r="BR60" s="126"/>
      <c r="BS60" s="126"/>
      <c r="BT60" s="126"/>
      <c r="BU60" s="126"/>
      <c r="BV60" s="126"/>
      <c r="BW60" s="126"/>
      <c r="BX60" s="126"/>
      <c r="BY60" s="126"/>
      <c r="BZ60" s="126"/>
      <c r="CA60" s="126"/>
      <c r="CB60" s="39"/>
      <c r="CC60" s="129"/>
      <c r="CD60" s="125"/>
      <c r="CE60" s="126"/>
      <c r="CF60" s="126"/>
      <c r="CG60" s="127"/>
      <c r="CH60" s="126"/>
      <c r="CI60" s="46"/>
      <c r="CJ60" s="126"/>
      <c r="CK60" s="217"/>
      <c r="CL60" s="126"/>
      <c r="CM60" s="231"/>
      <c r="CN60" s="126"/>
      <c r="CO60" s="46"/>
      <c r="CP60" s="49"/>
      <c r="CQ60" s="195"/>
      <c r="CR60" s="196"/>
      <c r="CU60" s="475"/>
    </row>
    <row r="61" spans="1:99" ht="27" customHeight="1" thickBot="1">
      <c r="A61" s="39"/>
      <c r="B61" s="60"/>
      <c r="C61" s="130" t="str">
        <f>PROPER(TEXT(D61,"JJJJ"))</f>
        <v>Vendredi</v>
      </c>
      <c r="D61" s="131">
        <f>$D59+1</f>
        <v>43126</v>
      </c>
      <c r="E61" s="126"/>
      <c r="F61" s="132">
        <v>1010</v>
      </c>
      <c r="G61" s="126"/>
      <c r="H61" s="133">
        <v>2.0138888888888901E-2</v>
      </c>
      <c r="I61" s="126"/>
      <c r="J61" s="132">
        <v>1024</v>
      </c>
      <c r="K61" s="126"/>
      <c r="L61" s="133">
        <v>0.97847222222222197</v>
      </c>
      <c r="M61" s="124"/>
      <c r="N61" s="46"/>
      <c r="O61" s="129"/>
      <c r="P61" s="130" t="str">
        <f>$C61</f>
        <v>Vendredi</v>
      </c>
      <c r="Q61" s="131">
        <f>$D61</f>
        <v>43126</v>
      </c>
      <c r="R61" s="126"/>
      <c r="S61" s="47">
        <v>2.6</v>
      </c>
      <c r="T61" s="126"/>
      <c r="U61" s="133">
        <v>0.33333333333333298</v>
      </c>
      <c r="V61" s="126"/>
      <c r="W61" s="47">
        <v>2.6</v>
      </c>
      <c r="X61" s="126"/>
      <c r="Y61" s="133">
        <v>0.33333333333333298</v>
      </c>
      <c r="Z61" s="126"/>
      <c r="AA61" s="47">
        <v>10.9</v>
      </c>
      <c r="AB61" s="126"/>
      <c r="AC61" s="133">
        <v>0.58958333333333302</v>
      </c>
      <c r="AD61" s="124"/>
      <c r="AE61" s="46"/>
      <c r="AF61" s="129"/>
      <c r="AG61" s="130" t="str">
        <f>$C61</f>
        <v>Vendredi</v>
      </c>
      <c r="AH61" s="131">
        <f>$D61</f>
        <v>43126</v>
      </c>
      <c r="AI61" s="126"/>
      <c r="AJ61" s="134">
        <v>19.2</v>
      </c>
      <c r="AK61" s="126"/>
      <c r="AL61" s="133">
        <v>0.47430555555555598</v>
      </c>
      <c r="AM61" s="126"/>
      <c r="AN61" s="134">
        <v>2.8052777777777789</v>
      </c>
      <c r="AO61" s="126"/>
      <c r="AP61" s="133"/>
      <c r="AQ61" s="126"/>
      <c r="AR61" s="135" t="s">
        <v>36</v>
      </c>
      <c r="AS61" s="126"/>
      <c r="AT61" s="133">
        <v>0.65555555555555556</v>
      </c>
      <c r="AU61" s="124"/>
      <c r="AV61" s="46"/>
      <c r="AW61" s="129"/>
      <c r="AX61" s="130" t="str">
        <f>$C61</f>
        <v>Vendredi</v>
      </c>
      <c r="AY61" s="131">
        <f>$D61</f>
        <v>43126</v>
      </c>
      <c r="AZ61" s="126"/>
      <c r="BA61" s="136">
        <v>71</v>
      </c>
      <c r="BB61" s="126"/>
      <c r="BC61" s="133">
        <v>0.66736111111111096</v>
      </c>
      <c r="BD61" s="126"/>
      <c r="BE61" s="136">
        <v>88</v>
      </c>
      <c r="BF61" s="126"/>
      <c r="BG61" s="133">
        <v>0.453472222222222</v>
      </c>
      <c r="BH61" s="126"/>
      <c r="BI61" s="136">
        <v>79.841958041958037</v>
      </c>
      <c r="BJ61" s="126"/>
      <c r="BK61" s="39"/>
      <c r="BL61" s="129"/>
      <c r="BM61" s="130" t="str">
        <f>$C61</f>
        <v>Vendredi</v>
      </c>
      <c r="BN61" s="131">
        <f>$D61</f>
        <v>43126</v>
      </c>
      <c r="BO61" s="126"/>
      <c r="BP61" s="519">
        <v>0</v>
      </c>
      <c r="BQ61" s="126"/>
      <c r="BR61" s="133">
        <v>0</v>
      </c>
      <c r="BS61" s="126"/>
      <c r="BT61" s="133">
        <v>0</v>
      </c>
      <c r="BU61" s="126"/>
      <c r="BV61" s="133">
        <v>0</v>
      </c>
      <c r="BW61" s="126"/>
      <c r="BX61" s="133">
        <v>0</v>
      </c>
      <c r="BY61" s="126"/>
      <c r="BZ61" s="133">
        <v>0</v>
      </c>
      <c r="CA61" s="126"/>
      <c r="CB61" s="39"/>
      <c r="CC61" s="129"/>
      <c r="CD61" s="130" t="str">
        <f>$C61</f>
        <v>Vendredi</v>
      </c>
      <c r="CE61" s="131">
        <f>$D61</f>
        <v>43126</v>
      </c>
      <c r="CF61" s="126"/>
      <c r="CG61" s="133">
        <v>0.29583333333333334</v>
      </c>
      <c r="CH61" s="126"/>
      <c r="CI61" s="46"/>
      <c r="CJ61" s="126"/>
      <c r="CK61" s="216">
        <v>6</v>
      </c>
      <c r="CL61" s="126"/>
      <c r="CM61" s="230">
        <f>IF($CK61=0,"",$CK61*0.3539)</f>
        <v>2.1234000000000002</v>
      </c>
      <c r="CN61" s="126"/>
      <c r="CO61" s="46"/>
      <c r="CP61" s="49"/>
      <c r="CQ61" s="197">
        <f>D61</f>
        <v>43126</v>
      </c>
      <c r="CR61" s="198" t="str">
        <f>$C61</f>
        <v>Vendredi</v>
      </c>
      <c r="CT61" s="475"/>
      <c r="CU61" s="475"/>
    </row>
    <row r="62" spans="1:99" ht="5.25" customHeight="1" thickTop="1">
      <c r="A62" s="39"/>
      <c r="B62" s="60"/>
      <c r="C62" s="125"/>
      <c r="D62" s="126"/>
      <c r="E62" s="126"/>
      <c r="F62" s="137"/>
      <c r="G62" s="126"/>
      <c r="H62" s="127"/>
      <c r="I62" s="126"/>
      <c r="J62" s="137"/>
      <c r="K62" s="126"/>
      <c r="L62" s="127"/>
      <c r="M62" s="124"/>
      <c r="N62" s="46"/>
      <c r="O62" s="129"/>
      <c r="P62" s="125"/>
      <c r="Q62" s="126"/>
      <c r="R62" s="126"/>
      <c r="S62" s="126"/>
      <c r="T62" s="126"/>
      <c r="U62" s="127"/>
      <c r="V62" s="126"/>
      <c r="W62" s="126"/>
      <c r="X62" s="126"/>
      <c r="Y62" s="127"/>
      <c r="Z62" s="126"/>
      <c r="AA62" s="126"/>
      <c r="AB62" s="126"/>
      <c r="AC62" s="127"/>
      <c r="AD62" s="124"/>
      <c r="AE62" s="46"/>
      <c r="AF62" s="129"/>
      <c r="AG62" s="125"/>
      <c r="AH62" s="126"/>
      <c r="AI62" s="126"/>
      <c r="AJ62" s="126"/>
      <c r="AK62" s="126"/>
      <c r="AL62" s="127"/>
      <c r="AM62" s="126"/>
      <c r="AN62" s="126"/>
      <c r="AO62" s="126"/>
      <c r="AP62" s="127"/>
      <c r="AQ62" s="126"/>
      <c r="AR62" s="126"/>
      <c r="AS62" s="126"/>
      <c r="AT62" s="138"/>
      <c r="AU62" s="124"/>
      <c r="AV62" s="46"/>
      <c r="AW62" s="129"/>
      <c r="AX62" s="125"/>
      <c r="AY62" s="126"/>
      <c r="AZ62" s="126"/>
      <c r="BA62" s="139"/>
      <c r="BB62" s="126"/>
      <c r="BC62" s="138"/>
      <c r="BD62" s="126"/>
      <c r="BE62" s="139"/>
      <c r="BF62" s="126"/>
      <c r="BG62" s="138"/>
      <c r="BH62" s="126"/>
      <c r="BI62" s="139"/>
      <c r="BJ62" s="126"/>
      <c r="BK62" s="39"/>
      <c r="BL62" s="129"/>
      <c r="BM62" s="125"/>
      <c r="BN62" s="126"/>
      <c r="BO62" s="126"/>
      <c r="BP62" s="520"/>
      <c r="BQ62" s="126"/>
      <c r="BR62" s="126"/>
      <c r="BS62" s="126"/>
      <c r="BT62" s="126"/>
      <c r="BU62" s="126"/>
      <c r="BV62" s="126"/>
      <c r="BW62" s="126"/>
      <c r="BX62" s="126"/>
      <c r="BY62" s="126"/>
      <c r="BZ62" s="126"/>
      <c r="CA62" s="126"/>
      <c r="CB62" s="39"/>
      <c r="CC62" s="129"/>
      <c r="CD62" s="125"/>
      <c r="CE62" s="126"/>
      <c r="CF62" s="126"/>
      <c r="CG62" s="127"/>
      <c r="CH62" s="126"/>
      <c r="CI62" s="46"/>
      <c r="CJ62" s="126"/>
      <c r="CK62" s="217"/>
      <c r="CL62" s="126"/>
      <c r="CM62" s="231"/>
      <c r="CN62" s="126"/>
      <c r="CO62" s="46"/>
      <c r="CP62" s="49"/>
      <c r="CQ62" s="195"/>
      <c r="CR62" s="196"/>
      <c r="CU62" s="475"/>
    </row>
    <row r="63" spans="1:99" ht="27" customHeight="1">
      <c r="A63" s="39"/>
      <c r="B63" s="60"/>
      <c r="C63" s="130" t="str">
        <f>PROPER(TEXT(D63,"JJJJ"))</f>
        <v>Samedi</v>
      </c>
      <c r="D63" s="131">
        <f>$D61+1</f>
        <v>43127</v>
      </c>
      <c r="E63" s="126"/>
      <c r="F63" s="132">
        <v>1023</v>
      </c>
      <c r="G63" s="126"/>
      <c r="H63" s="133">
        <v>0</v>
      </c>
      <c r="I63" s="126"/>
      <c r="J63" s="132">
        <v>1032</v>
      </c>
      <c r="K63" s="126"/>
      <c r="L63" s="133">
        <v>0.88402777777777797</v>
      </c>
      <c r="M63" s="124"/>
      <c r="N63" s="46"/>
      <c r="O63" s="129"/>
      <c r="P63" s="130" t="str">
        <f>$C63</f>
        <v>Samedi</v>
      </c>
      <c r="Q63" s="131">
        <f>$D63</f>
        <v>43127</v>
      </c>
      <c r="R63" s="126"/>
      <c r="S63" s="47">
        <v>1.2</v>
      </c>
      <c r="T63" s="126"/>
      <c r="U63" s="133">
        <v>0.327777777777778</v>
      </c>
      <c r="V63" s="126"/>
      <c r="W63" s="47">
        <v>1.2</v>
      </c>
      <c r="X63" s="126"/>
      <c r="Y63" s="133">
        <v>0.327777777777778</v>
      </c>
      <c r="Z63" s="126"/>
      <c r="AA63" s="47">
        <v>10.7</v>
      </c>
      <c r="AB63" s="126"/>
      <c r="AC63" s="133">
        <v>0.63472222222222197</v>
      </c>
      <c r="AD63" s="124"/>
      <c r="AE63" s="46"/>
      <c r="AF63" s="129"/>
      <c r="AG63" s="130" t="str">
        <f>$C63</f>
        <v>Samedi</v>
      </c>
      <c r="AH63" s="131">
        <f>$D63</f>
        <v>43127</v>
      </c>
      <c r="AI63" s="126"/>
      <c r="AJ63" s="134">
        <v>12.4</v>
      </c>
      <c r="AK63" s="126"/>
      <c r="AL63" s="133">
        <v>0.68055555555555602</v>
      </c>
      <c r="AM63" s="126"/>
      <c r="AN63" s="134">
        <v>1.9183333333333352</v>
      </c>
      <c r="AO63" s="126"/>
      <c r="AP63" s="133"/>
      <c r="AQ63" s="126"/>
      <c r="AR63" s="135" t="s">
        <v>41</v>
      </c>
      <c r="AS63" s="126"/>
      <c r="AT63" s="133">
        <v>0.61388888888888893</v>
      </c>
      <c r="AU63" s="124"/>
      <c r="AV63" s="46"/>
      <c r="AW63" s="129"/>
      <c r="AX63" s="130" t="str">
        <f>$C63</f>
        <v>Samedi</v>
      </c>
      <c r="AY63" s="131">
        <f>$D63</f>
        <v>43127</v>
      </c>
      <c r="AZ63" s="126"/>
      <c r="BA63" s="136">
        <v>66</v>
      </c>
      <c r="BB63" s="126"/>
      <c r="BC63" s="133">
        <v>0.60208333333333297</v>
      </c>
      <c r="BD63" s="126"/>
      <c r="BE63" s="136">
        <v>83</v>
      </c>
      <c r="BF63" s="126"/>
      <c r="BG63" s="133">
        <v>0.44236111111111098</v>
      </c>
      <c r="BH63" s="126"/>
      <c r="BI63" s="136">
        <v>76.402097902097907</v>
      </c>
      <c r="BJ63" s="126"/>
      <c r="BK63" s="39"/>
      <c r="BL63" s="129"/>
      <c r="BM63" s="130" t="str">
        <f>$C63</f>
        <v>Samedi</v>
      </c>
      <c r="BN63" s="131">
        <f>$D63</f>
        <v>43127</v>
      </c>
      <c r="BO63" s="126"/>
      <c r="BP63" s="519">
        <v>0</v>
      </c>
      <c r="BQ63" s="126"/>
      <c r="BR63" s="133">
        <v>0</v>
      </c>
      <c r="BS63" s="126"/>
      <c r="BT63" s="133">
        <v>0</v>
      </c>
      <c r="BU63" s="126"/>
      <c r="BV63" s="133">
        <v>0</v>
      </c>
      <c r="BW63" s="126"/>
      <c r="BX63" s="133">
        <v>0</v>
      </c>
      <c r="BY63" s="126"/>
      <c r="BZ63" s="133">
        <v>0</v>
      </c>
      <c r="CA63" s="126"/>
      <c r="CB63" s="39"/>
      <c r="CC63" s="129"/>
      <c r="CD63" s="130" t="str">
        <f>$C63</f>
        <v>Samedi</v>
      </c>
      <c r="CE63" s="131">
        <f>$D63</f>
        <v>43127</v>
      </c>
      <c r="CF63" s="126"/>
      <c r="CG63" s="133">
        <v>0.27916666666666667</v>
      </c>
      <c r="CH63" s="126"/>
      <c r="CI63" s="46"/>
      <c r="CJ63" s="126"/>
      <c r="CK63" s="216">
        <v>6.2</v>
      </c>
      <c r="CL63" s="126"/>
      <c r="CM63" s="230">
        <f>IF($CK63=0,"",$CK63*0.3539)</f>
        <v>2.1941799999999998</v>
      </c>
      <c r="CN63" s="126"/>
      <c r="CO63" s="46"/>
      <c r="CP63" s="49"/>
      <c r="CQ63" s="191">
        <f>D63</f>
        <v>43127</v>
      </c>
      <c r="CR63" s="192" t="str">
        <f>$C63</f>
        <v>Samedi</v>
      </c>
      <c r="CT63" s="475"/>
      <c r="CU63" s="475"/>
    </row>
    <row r="64" spans="1:99" ht="5.25" customHeight="1">
      <c r="A64" s="39"/>
      <c r="B64" s="60"/>
      <c r="C64" s="125"/>
      <c r="D64" s="126"/>
      <c r="E64" s="126"/>
      <c r="F64" s="137"/>
      <c r="G64" s="126"/>
      <c r="H64" s="127"/>
      <c r="I64" s="126"/>
      <c r="J64" s="137"/>
      <c r="K64" s="126"/>
      <c r="L64" s="127"/>
      <c r="M64" s="124"/>
      <c r="N64" s="46"/>
      <c r="O64" s="129"/>
      <c r="P64" s="125"/>
      <c r="Q64" s="126"/>
      <c r="R64" s="126"/>
      <c r="S64" s="126"/>
      <c r="T64" s="126"/>
      <c r="U64" s="127"/>
      <c r="V64" s="126"/>
      <c r="W64" s="126"/>
      <c r="X64" s="126"/>
      <c r="Y64" s="127"/>
      <c r="Z64" s="126"/>
      <c r="AA64" s="126"/>
      <c r="AB64" s="126"/>
      <c r="AC64" s="127"/>
      <c r="AD64" s="124"/>
      <c r="AE64" s="46"/>
      <c r="AF64" s="129"/>
      <c r="AG64" s="125"/>
      <c r="AH64" s="126"/>
      <c r="AI64" s="126"/>
      <c r="AJ64" s="126"/>
      <c r="AK64" s="126"/>
      <c r="AL64" s="127"/>
      <c r="AM64" s="126"/>
      <c r="AN64" s="126"/>
      <c r="AO64" s="126"/>
      <c r="AP64" s="127"/>
      <c r="AQ64" s="126"/>
      <c r="AR64" s="126"/>
      <c r="AS64" s="126"/>
      <c r="AT64" s="138"/>
      <c r="AU64" s="124"/>
      <c r="AV64" s="46"/>
      <c r="AW64" s="129"/>
      <c r="AX64" s="125"/>
      <c r="AY64" s="126"/>
      <c r="AZ64" s="126"/>
      <c r="BA64" s="139"/>
      <c r="BB64" s="126"/>
      <c r="BC64" s="138"/>
      <c r="BD64" s="126"/>
      <c r="BE64" s="139"/>
      <c r="BF64" s="126"/>
      <c r="BG64" s="138"/>
      <c r="BH64" s="126"/>
      <c r="BI64" s="139"/>
      <c r="BJ64" s="126"/>
      <c r="BK64" s="39"/>
      <c r="BL64" s="129"/>
      <c r="BM64" s="125"/>
      <c r="BN64" s="126"/>
      <c r="BO64" s="126"/>
      <c r="BP64" s="520"/>
      <c r="BQ64" s="126"/>
      <c r="BR64" s="126"/>
      <c r="BS64" s="126"/>
      <c r="BT64" s="126"/>
      <c r="BU64" s="126"/>
      <c r="BV64" s="126"/>
      <c r="BW64" s="126"/>
      <c r="BX64" s="126"/>
      <c r="BY64" s="126"/>
      <c r="BZ64" s="126"/>
      <c r="CA64" s="126"/>
      <c r="CB64" s="39"/>
      <c r="CC64" s="129"/>
      <c r="CD64" s="125"/>
      <c r="CE64" s="126"/>
      <c r="CF64" s="126"/>
      <c r="CG64" s="127"/>
      <c r="CH64" s="126"/>
      <c r="CI64" s="46"/>
      <c r="CJ64" s="126"/>
      <c r="CK64" s="217"/>
      <c r="CL64" s="126"/>
      <c r="CM64" s="231"/>
      <c r="CN64" s="126"/>
      <c r="CO64" s="46"/>
      <c r="CP64" s="49"/>
      <c r="CQ64" s="195"/>
      <c r="CR64" s="196"/>
      <c r="CU64" s="475"/>
    </row>
    <row r="65" spans="1:115" ht="27" customHeight="1" thickBot="1">
      <c r="A65" s="39"/>
      <c r="B65" s="60"/>
      <c r="C65" s="130" t="s">
        <v>17</v>
      </c>
      <c r="D65" s="131">
        <f>$D63+1</f>
        <v>43128</v>
      </c>
      <c r="E65" s="126"/>
      <c r="F65" s="132">
        <v>1030</v>
      </c>
      <c r="G65" s="126"/>
      <c r="H65" s="133">
        <v>9.7222222222222206E-3</v>
      </c>
      <c r="I65" s="126"/>
      <c r="J65" s="132">
        <v>1036</v>
      </c>
      <c r="K65" s="126"/>
      <c r="L65" s="133">
        <v>0.45763888888888898</v>
      </c>
      <c r="M65" s="124"/>
      <c r="N65" s="46"/>
      <c r="O65" s="129"/>
      <c r="P65" s="130" t="str">
        <f>$C65</f>
        <v>Dimanche</v>
      </c>
      <c r="Q65" s="131">
        <f>$D65</f>
        <v>43128</v>
      </c>
      <c r="R65" s="126"/>
      <c r="S65" s="47">
        <v>3.3790620965332003</v>
      </c>
      <c r="T65" s="126"/>
      <c r="U65" s="133">
        <v>0.249305555555556</v>
      </c>
      <c r="V65" s="126"/>
      <c r="W65" s="47">
        <v>5.6</v>
      </c>
      <c r="X65" s="126"/>
      <c r="Y65" s="133">
        <v>0.26180555555555601</v>
      </c>
      <c r="Z65" s="126"/>
      <c r="AA65" s="47">
        <v>11</v>
      </c>
      <c r="AB65" s="126"/>
      <c r="AC65" s="133">
        <v>0.68263888888888902</v>
      </c>
      <c r="AD65" s="124"/>
      <c r="AE65" s="46"/>
      <c r="AF65" s="129"/>
      <c r="AG65" s="130" t="str">
        <f>$C65</f>
        <v>Dimanche</v>
      </c>
      <c r="AH65" s="131">
        <f>$D65</f>
        <v>43128</v>
      </c>
      <c r="AI65" s="126"/>
      <c r="AJ65" s="134">
        <v>13.2</v>
      </c>
      <c r="AK65" s="126"/>
      <c r="AL65" s="133">
        <v>0.71458333333333302</v>
      </c>
      <c r="AM65" s="126"/>
      <c r="AN65" s="134">
        <v>4.3649999999999967</v>
      </c>
      <c r="AO65" s="126"/>
      <c r="AP65" s="133"/>
      <c r="AQ65" s="126"/>
      <c r="AR65" s="135" t="s">
        <v>40</v>
      </c>
      <c r="AS65" s="126"/>
      <c r="AT65" s="133">
        <v>0.19444444444444445</v>
      </c>
      <c r="AU65" s="124"/>
      <c r="AV65" s="46"/>
      <c r="AW65" s="129"/>
      <c r="AX65" s="130" t="str">
        <f>$C65</f>
        <v>Dimanche</v>
      </c>
      <c r="AY65" s="131">
        <f>$D65</f>
        <v>43128</v>
      </c>
      <c r="AZ65" s="126"/>
      <c r="BA65" s="136">
        <v>78</v>
      </c>
      <c r="BB65" s="126"/>
      <c r="BC65" s="133">
        <v>0</v>
      </c>
      <c r="BD65" s="126"/>
      <c r="BE65" s="136">
        <v>91</v>
      </c>
      <c r="BF65" s="126"/>
      <c r="BG65" s="133">
        <v>0.86736111111111103</v>
      </c>
      <c r="BH65" s="126"/>
      <c r="BI65" s="136">
        <v>85.247552447552451</v>
      </c>
      <c r="BJ65" s="126"/>
      <c r="BK65" s="39"/>
      <c r="BL65" s="129"/>
      <c r="BM65" s="130" t="str">
        <f>$C65</f>
        <v>Dimanche</v>
      </c>
      <c r="BN65" s="131">
        <f>$D65</f>
        <v>43128</v>
      </c>
      <c r="BO65" s="126"/>
      <c r="BP65" s="519">
        <v>0</v>
      </c>
      <c r="BQ65" s="126"/>
      <c r="BR65" s="133">
        <v>0</v>
      </c>
      <c r="BS65" s="126"/>
      <c r="BT65" s="133">
        <v>0</v>
      </c>
      <c r="BU65" s="126"/>
      <c r="BV65" s="133">
        <v>0</v>
      </c>
      <c r="BW65" s="126"/>
      <c r="BX65" s="133">
        <v>0</v>
      </c>
      <c r="BY65" s="126"/>
      <c r="BZ65" s="133">
        <v>0</v>
      </c>
      <c r="CA65" s="126"/>
      <c r="CB65" s="39"/>
      <c r="CC65" s="129"/>
      <c r="CD65" s="130" t="str">
        <f>$C65</f>
        <v>Dimanche</v>
      </c>
      <c r="CE65" s="131">
        <f>$D65</f>
        <v>43128</v>
      </c>
      <c r="CF65" s="126"/>
      <c r="CG65" s="133">
        <v>0</v>
      </c>
      <c r="CH65" s="126"/>
      <c r="CI65" s="46"/>
      <c r="CJ65" s="126"/>
      <c r="CK65" s="216">
        <v>1.3</v>
      </c>
      <c r="CL65" s="126"/>
      <c r="CM65" s="230">
        <f>IF($CK65=0,"",$CK65*0.3539)</f>
        <v>0.46006999999999998</v>
      </c>
      <c r="CN65" s="126"/>
      <c r="CO65" s="46"/>
      <c r="CP65" s="49"/>
      <c r="CQ65" s="191">
        <f>D65</f>
        <v>43128</v>
      </c>
      <c r="CR65" s="192" t="str">
        <f>$C65</f>
        <v>Dimanche</v>
      </c>
      <c r="CT65" s="475"/>
      <c r="CU65" s="475"/>
    </row>
    <row r="66" spans="1:115" ht="27" customHeight="1" thickTop="1" thickBot="1">
      <c r="A66" s="55"/>
      <c r="B66" s="60"/>
      <c r="C66" s="125"/>
      <c r="D66" s="126"/>
      <c r="E66" s="126"/>
      <c r="F66" s="137"/>
      <c r="G66" s="126"/>
      <c r="H66" s="127"/>
      <c r="I66" s="126"/>
      <c r="J66" s="137"/>
      <c r="K66" s="126"/>
      <c r="L66" s="127"/>
      <c r="M66" s="124"/>
      <c r="N66" s="128"/>
      <c r="O66" s="129"/>
      <c r="P66" s="125"/>
      <c r="Q66" s="126"/>
      <c r="R66" s="126"/>
      <c r="S66" s="126"/>
      <c r="T66" s="126"/>
      <c r="U66" s="127"/>
      <c r="V66" s="126"/>
      <c r="W66" s="126"/>
      <c r="X66" s="126"/>
      <c r="Y66" s="127"/>
      <c r="Z66" s="126"/>
      <c r="AA66" s="126"/>
      <c r="AB66" s="126"/>
      <c r="AC66" s="127"/>
      <c r="AD66" s="124"/>
      <c r="AE66" s="128"/>
      <c r="AF66" s="129"/>
      <c r="AG66" s="125"/>
      <c r="AH66" s="126"/>
      <c r="AI66" s="126"/>
      <c r="AJ66" s="126"/>
      <c r="AK66" s="126"/>
      <c r="AL66" s="127"/>
      <c r="AM66" s="126"/>
      <c r="AN66" s="126"/>
      <c r="AO66" s="126"/>
      <c r="AP66" s="127"/>
      <c r="AQ66" s="126"/>
      <c r="AR66" s="126"/>
      <c r="AS66" s="126"/>
      <c r="AT66" s="138"/>
      <c r="AU66" s="124"/>
      <c r="AV66" s="128"/>
      <c r="AW66" s="129"/>
      <c r="AX66" s="125"/>
      <c r="AY66" s="126"/>
      <c r="AZ66" s="126"/>
      <c r="BA66" s="139"/>
      <c r="BB66" s="126"/>
      <c r="BC66" s="138"/>
      <c r="BD66" s="126"/>
      <c r="BE66" s="139"/>
      <c r="BF66" s="126"/>
      <c r="BG66" s="138"/>
      <c r="BH66" s="126"/>
      <c r="BI66" s="139"/>
      <c r="BJ66" s="126"/>
      <c r="BK66" s="39"/>
      <c r="BL66" s="129"/>
      <c r="BM66" s="125"/>
      <c r="BN66" s="126"/>
      <c r="BO66" s="126"/>
      <c r="BP66" s="520"/>
      <c r="BQ66" s="126"/>
      <c r="BR66" s="127"/>
      <c r="BS66" s="126"/>
      <c r="BT66" s="127"/>
      <c r="BU66" s="126"/>
      <c r="BV66" s="127"/>
      <c r="BW66" s="126"/>
      <c r="BX66" s="127"/>
      <c r="BY66" s="126"/>
      <c r="BZ66" s="127"/>
      <c r="CA66" s="126"/>
      <c r="CB66" s="39"/>
      <c r="CC66" s="129"/>
      <c r="CD66" s="125"/>
      <c r="CE66" s="126"/>
      <c r="CF66" s="126"/>
      <c r="CG66" s="127"/>
      <c r="CH66" s="126"/>
      <c r="CI66" s="128"/>
      <c r="CJ66" s="126"/>
      <c r="CK66" s="217"/>
      <c r="CL66" s="126"/>
      <c r="CM66" s="231"/>
      <c r="CN66" s="126"/>
      <c r="CO66" s="128"/>
      <c r="CP66" s="482"/>
      <c r="CQ66" s="628"/>
      <c r="CR66" s="629"/>
      <c r="CU66" s="475"/>
    </row>
    <row r="67" spans="1:115" ht="27" customHeight="1" thickTop="1">
      <c r="A67" s="39"/>
      <c r="B67" s="60"/>
      <c r="C67" s="130" t="str">
        <f>PROPER(TEXT(D67,"JJJJ"))</f>
        <v>Lundi</v>
      </c>
      <c r="D67" s="131">
        <f>$D65+1</f>
        <v>43129</v>
      </c>
      <c r="E67" s="126"/>
      <c r="F67" s="132">
        <v>1029</v>
      </c>
      <c r="G67" s="126"/>
      <c r="H67" s="133">
        <v>0.655555555555556</v>
      </c>
      <c r="I67" s="126"/>
      <c r="J67" s="132">
        <v>1033</v>
      </c>
      <c r="K67" s="126"/>
      <c r="L67" s="133">
        <v>0</v>
      </c>
      <c r="M67" s="124"/>
      <c r="N67" s="46"/>
      <c r="O67" s="129"/>
      <c r="P67" s="130" t="str">
        <f>$C67</f>
        <v>Lundi</v>
      </c>
      <c r="Q67" s="131">
        <f>$D67</f>
        <v>43129</v>
      </c>
      <c r="R67" s="126"/>
      <c r="S67" s="47">
        <v>9.6999999999999993</v>
      </c>
      <c r="T67" s="126"/>
      <c r="U67" s="133">
        <v>0.94652777777777797</v>
      </c>
      <c r="V67" s="126"/>
      <c r="W67" s="47">
        <v>9.6999999999999993</v>
      </c>
      <c r="X67" s="126"/>
      <c r="Y67" s="133">
        <v>0.94652777777777797</v>
      </c>
      <c r="Z67" s="126"/>
      <c r="AA67" s="47">
        <v>12.3</v>
      </c>
      <c r="AB67" s="126"/>
      <c r="AC67" s="133">
        <v>0.59583333333333299</v>
      </c>
      <c r="AD67" s="124"/>
      <c r="AE67" s="46"/>
      <c r="AF67" s="129"/>
      <c r="AG67" s="130" t="str">
        <f>$C67</f>
        <v>Lundi</v>
      </c>
      <c r="AH67" s="131">
        <f>$D67</f>
        <v>43129</v>
      </c>
      <c r="AI67" s="126"/>
      <c r="AJ67" s="134">
        <v>14.4</v>
      </c>
      <c r="AK67" s="126"/>
      <c r="AL67" s="133">
        <v>0.46458333333333302</v>
      </c>
      <c r="AM67" s="126"/>
      <c r="AN67" s="134">
        <v>2.3500000000000036</v>
      </c>
      <c r="AO67" s="126"/>
      <c r="AP67" s="133"/>
      <c r="AQ67" s="126"/>
      <c r="AR67" s="135" t="s">
        <v>33</v>
      </c>
      <c r="AS67" s="126"/>
      <c r="AT67" s="133">
        <v>0.57847222222222228</v>
      </c>
      <c r="AU67" s="124"/>
      <c r="AV67" s="46"/>
      <c r="AW67" s="129"/>
      <c r="AX67" s="130" t="str">
        <f>$C67</f>
        <v>Lundi</v>
      </c>
      <c r="AY67" s="131">
        <f>$D67</f>
        <v>43129</v>
      </c>
      <c r="AZ67" s="126"/>
      <c r="BA67" s="136">
        <v>84</v>
      </c>
      <c r="BB67" s="126"/>
      <c r="BC67" s="133">
        <v>0.65486111111111101</v>
      </c>
      <c r="BD67" s="126"/>
      <c r="BE67" s="136">
        <v>91</v>
      </c>
      <c r="BF67" s="126"/>
      <c r="BG67" s="133">
        <v>0</v>
      </c>
      <c r="BH67" s="126"/>
      <c r="BI67" s="136">
        <v>87.983916083916085</v>
      </c>
      <c r="BJ67" s="126"/>
      <c r="BK67" s="39"/>
      <c r="BL67" s="129"/>
      <c r="BM67" s="130" t="str">
        <f>$C67</f>
        <v>Lundi</v>
      </c>
      <c r="BN67" s="131">
        <f>$D67</f>
        <v>43129</v>
      </c>
      <c r="BO67" s="126"/>
      <c r="BP67" s="519">
        <v>1.016</v>
      </c>
      <c r="BQ67" s="126"/>
      <c r="BR67" s="133">
        <v>1.5277777777777777E-2</v>
      </c>
      <c r="BS67" s="126"/>
      <c r="BT67" s="133">
        <v>0</v>
      </c>
      <c r="BU67" s="126"/>
      <c r="BV67" s="133">
        <v>1.5277777777777777E-2</v>
      </c>
      <c r="BW67" s="126"/>
      <c r="BX67" s="133">
        <v>0</v>
      </c>
      <c r="BY67" s="126"/>
      <c r="BZ67" s="133">
        <v>0</v>
      </c>
      <c r="CA67" s="126"/>
      <c r="CB67" s="39"/>
      <c r="CC67" s="129"/>
      <c r="CD67" s="130" t="str">
        <f>$C67</f>
        <v>Lundi</v>
      </c>
      <c r="CE67" s="131">
        <f>$D67</f>
        <v>43129</v>
      </c>
      <c r="CF67" s="126"/>
      <c r="CG67" s="133">
        <v>0</v>
      </c>
      <c r="CH67" s="126"/>
      <c r="CI67" s="46"/>
      <c r="CJ67" s="126"/>
      <c r="CK67" s="216">
        <v>2.2000000000000002</v>
      </c>
      <c r="CL67" s="126"/>
      <c r="CM67" s="230">
        <f>IF($CK67=0,"",$CK67*0.3539)</f>
        <v>0.77858000000000005</v>
      </c>
      <c r="CN67" s="126"/>
      <c r="CO67" s="46"/>
      <c r="CP67" s="49"/>
      <c r="CQ67" s="191">
        <f>D67</f>
        <v>43129</v>
      </c>
      <c r="CR67" s="192" t="str">
        <f>$C67</f>
        <v>Lundi</v>
      </c>
      <c r="CT67" s="475"/>
      <c r="CU67" s="475"/>
    </row>
    <row r="68" spans="1:115" ht="5.25" customHeight="1">
      <c r="A68" s="39"/>
      <c r="B68" s="60"/>
      <c r="C68" s="125"/>
      <c r="D68" s="126"/>
      <c r="E68" s="126"/>
      <c r="F68" s="137"/>
      <c r="G68" s="126"/>
      <c r="H68" s="127"/>
      <c r="I68" s="126"/>
      <c r="J68" s="137"/>
      <c r="K68" s="126"/>
      <c r="L68" s="127"/>
      <c r="M68" s="124"/>
      <c r="N68" s="46"/>
      <c r="O68" s="129"/>
      <c r="P68" s="125"/>
      <c r="Q68" s="126"/>
      <c r="R68" s="126"/>
      <c r="S68" s="126"/>
      <c r="T68" s="126"/>
      <c r="U68" s="127"/>
      <c r="V68" s="126"/>
      <c r="W68" s="126"/>
      <c r="X68" s="126"/>
      <c r="Y68" s="127"/>
      <c r="Z68" s="126"/>
      <c r="AA68" s="126"/>
      <c r="AB68" s="126"/>
      <c r="AC68" s="127"/>
      <c r="AD68" s="124"/>
      <c r="AE68" s="46"/>
      <c r="AF68" s="129"/>
      <c r="AG68" s="125"/>
      <c r="AH68" s="126"/>
      <c r="AI68" s="126"/>
      <c r="AJ68" s="126"/>
      <c r="AK68" s="126"/>
      <c r="AL68" s="127"/>
      <c r="AM68" s="126"/>
      <c r="AN68" s="126"/>
      <c r="AO68" s="126"/>
      <c r="AP68" s="127"/>
      <c r="AQ68" s="126"/>
      <c r="AR68" s="126"/>
      <c r="AS68" s="126"/>
      <c r="AT68" s="138"/>
      <c r="AU68" s="124"/>
      <c r="AV68" s="46"/>
      <c r="AW68" s="129"/>
      <c r="AX68" s="125"/>
      <c r="AY68" s="126"/>
      <c r="AZ68" s="126"/>
      <c r="BA68" s="139"/>
      <c r="BB68" s="126"/>
      <c r="BC68" s="138"/>
      <c r="BD68" s="126"/>
      <c r="BE68" s="139"/>
      <c r="BF68" s="126"/>
      <c r="BG68" s="138"/>
      <c r="BH68" s="126"/>
      <c r="BI68" s="139"/>
      <c r="BJ68" s="126"/>
      <c r="BK68" s="39"/>
      <c r="BL68" s="129"/>
      <c r="BM68" s="125"/>
      <c r="BN68" s="126"/>
      <c r="BO68" s="126"/>
      <c r="BP68" s="520"/>
      <c r="BQ68" s="126"/>
      <c r="BR68" s="126"/>
      <c r="BS68" s="126"/>
      <c r="BT68" s="126"/>
      <c r="BU68" s="126"/>
      <c r="BV68" s="126"/>
      <c r="BW68" s="126"/>
      <c r="BX68" s="126"/>
      <c r="BY68" s="126"/>
      <c r="BZ68" s="126"/>
      <c r="CA68" s="126"/>
      <c r="CB68" s="39"/>
      <c r="CC68" s="129"/>
      <c r="CD68" s="125"/>
      <c r="CE68" s="126"/>
      <c r="CF68" s="126"/>
      <c r="CG68" s="127"/>
      <c r="CH68" s="126"/>
      <c r="CI68" s="46"/>
      <c r="CJ68" s="126"/>
      <c r="CK68" s="217"/>
      <c r="CL68" s="126"/>
      <c r="CM68" s="231"/>
      <c r="CN68" s="126"/>
      <c r="CO68" s="46"/>
      <c r="CP68" s="49"/>
      <c r="CQ68" s="193"/>
      <c r="CR68" s="194"/>
    </row>
    <row r="69" spans="1:115" ht="27" customHeight="1">
      <c r="A69" s="39"/>
      <c r="B69" s="60"/>
      <c r="C69" s="130" t="str">
        <f>PROPER(TEXT(D69,"JJJJ"))</f>
        <v>Mardi</v>
      </c>
      <c r="D69" s="131">
        <f>$D67+1</f>
        <v>43130</v>
      </c>
      <c r="E69" s="126"/>
      <c r="F69" s="132">
        <v>1022</v>
      </c>
      <c r="G69" s="126"/>
      <c r="H69" s="133">
        <v>0.88472222222222197</v>
      </c>
      <c r="I69" s="126"/>
      <c r="J69" s="132">
        <v>1029</v>
      </c>
      <c r="K69" s="126"/>
      <c r="L69" s="133">
        <v>0</v>
      </c>
      <c r="M69" s="124"/>
      <c r="N69" s="46"/>
      <c r="O69" s="129"/>
      <c r="P69" s="130" t="str">
        <f>$C69</f>
        <v>Mardi</v>
      </c>
      <c r="Q69" s="131">
        <f>$D69</f>
        <v>43130</v>
      </c>
      <c r="R69" s="126"/>
      <c r="S69" s="47">
        <v>8.382213632450485</v>
      </c>
      <c r="T69" s="126"/>
      <c r="U69" s="133">
        <v>0.97361111111111098</v>
      </c>
      <c r="V69" s="126"/>
      <c r="W69" s="47">
        <v>9.1999999999999993</v>
      </c>
      <c r="X69" s="126"/>
      <c r="Y69" s="133">
        <v>0.94166666666666698</v>
      </c>
      <c r="Z69" s="126"/>
      <c r="AA69" s="47">
        <v>13</v>
      </c>
      <c r="AB69" s="126"/>
      <c r="AC69" s="133">
        <v>0.60069444444444398</v>
      </c>
      <c r="AD69" s="124"/>
      <c r="AE69" s="46"/>
      <c r="AF69" s="129"/>
      <c r="AG69" s="130" t="str">
        <f>$C69</f>
        <v>Mardi</v>
      </c>
      <c r="AH69" s="131">
        <f>$D69</f>
        <v>43130</v>
      </c>
      <c r="AI69" s="126"/>
      <c r="AJ69" s="134">
        <v>13.2</v>
      </c>
      <c r="AK69" s="126"/>
      <c r="AL69" s="133">
        <v>0.563194444444444</v>
      </c>
      <c r="AM69" s="126"/>
      <c r="AN69" s="134">
        <v>1.528888888888891</v>
      </c>
      <c r="AO69" s="126"/>
      <c r="AP69" s="133"/>
      <c r="AQ69" s="126"/>
      <c r="AR69" s="135" t="s">
        <v>33</v>
      </c>
      <c r="AS69" s="126"/>
      <c r="AT69" s="133">
        <v>0.6958333333333333</v>
      </c>
      <c r="AU69" s="124"/>
      <c r="AV69" s="46"/>
      <c r="AW69" s="129"/>
      <c r="AX69" s="130" t="str">
        <f>$C69</f>
        <v>Mardi</v>
      </c>
      <c r="AY69" s="131">
        <f>$D69</f>
        <v>43130</v>
      </c>
      <c r="AZ69" s="126"/>
      <c r="BA69" s="136">
        <v>76</v>
      </c>
      <c r="BB69" s="126"/>
      <c r="BC69" s="133">
        <v>0.57291666666666696</v>
      </c>
      <c r="BD69" s="126"/>
      <c r="BE69" s="136">
        <v>88</v>
      </c>
      <c r="BF69" s="126"/>
      <c r="BG69" s="133">
        <v>0</v>
      </c>
      <c r="BH69" s="126"/>
      <c r="BI69" s="136">
        <v>83.579720279720277</v>
      </c>
      <c r="BJ69" s="126"/>
      <c r="BK69" s="39"/>
      <c r="BL69" s="129"/>
      <c r="BM69" s="130" t="str">
        <f>$C69</f>
        <v>Mardi</v>
      </c>
      <c r="BN69" s="131">
        <f>$D69</f>
        <v>43130</v>
      </c>
      <c r="BO69" s="126"/>
      <c r="BP69" s="519">
        <v>2.3199999999999998</v>
      </c>
      <c r="BQ69" s="126"/>
      <c r="BR69" s="133">
        <v>1.3888888888888888E-2</v>
      </c>
      <c r="BS69" s="126"/>
      <c r="BT69" s="133">
        <v>0</v>
      </c>
      <c r="BU69" s="126"/>
      <c r="BV69" s="133">
        <v>0</v>
      </c>
      <c r="BW69" s="126"/>
      <c r="BX69" s="133">
        <v>1.3888888888888888E-2</v>
      </c>
      <c r="BY69" s="126"/>
      <c r="BZ69" s="133">
        <v>0</v>
      </c>
      <c r="CA69" s="126"/>
      <c r="CB69" s="39"/>
      <c r="CC69" s="129"/>
      <c r="CD69" s="130" t="str">
        <f>$C69</f>
        <v>Mardi</v>
      </c>
      <c r="CE69" s="131">
        <f>$D69</f>
        <v>43130</v>
      </c>
      <c r="CF69" s="126"/>
      <c r="CG69" s="133">
        <v>1.6666666666666666E-2</v>
      </c>
      <c r="CH69" s="126"/>
      <c r="CI69" s="46"/>
      <c r="CJ69" s="126"/>
      <c r="CK69" s="216">
        <v>2.2999999999999998</v>
      </c>
      <c r="CL69" s="126"/>
      <c r="CM69" s="230">
        <f>IF($CK69=0,"",$CK69*0.3539)</f>
        <v>0.81396999999999997</v>
      </c>
      <c r="CN69" s="126"/>
      <c r="CO69" s="46"/>
      <c r="CP69" s="49"/>
      <c r="CQ69" s="191">
        <f>D69</f>
        <v>43130</v>
      </c>
      <c r="CR69" s="192" t="str">
        <f>$C69</f>
        <v>Mardi</v>
      </c>
      <c r="CT69" s="475"/>
      <c r="CU69" s="475"/>
    </row>
    <row r="70" spans="1:115" ht="5.25" customHeight="1">
      <c r="A70" s="39"/>
      <c r="B70" s="60"/>
      <c r="C70" s="125"/>
      <c r="D70" s="126"/>
      <c r="E70" s="126"/>
      <c r="F70" s="137"/>
      <c r="G70" s="126"/>
      <c r="H70" s="127"/>
      <c r="I70" s="126"/>
      <c r="J70" s="137"/>
      <c r="K70" s="126"/>
      <c r="L70" s="127"/>
      <c r="M70" s="124"/>
      <c r="N70" s="46"/>
      <c r="O70" s="129"/>
      <c r="P70" s="125"/>
      <c r="Q70" s="126"/>
      <c r="R70" s="126"/>
      <c r="S70" s="126"/>
      <c r="T70" s="126"/>
      <c r="U70" s="127"/>
      <c r="V70" s="126"/>
      <c r="W70" s="126"/>
      <c r="X70" s="126"/>
      <c r="Y70" s="127"/>
      <c r="Z70" s="126"/>
      <c r="AA70" s="126"/>
      <c r="AB70" s="126"/>
      <c r="AC70" s="127"/>
      <c r="AD70" s="124"/>
      <c r="AE70" s="46"/>
      <c r="AF70" s="129"/>
      <c r="AG70" s="125"/>
      <c r="AH70" s="126"/>
      <c r="AI70" s="126"/>
      <c r="AJ70" s="126"/>
      <c r="AK70" s="126"/>
      <c r="AL70" s="127"/>
      <c r="AM70" s="126"/>
      <c r="AN70" s="126"/>
      <c r="AO70" s="126"/>
      <c r="AP70" s="127"/>
      <c r="AQ70" s="126"/>
      <c r="AR70" s="126"/>
      <c r="AS70" s="126"/>
      <c r="AT70" s="138"/>
      <c r="AU70" s="124"/>
      <c r="AV70" s="46"/>
      <c r="AW70" s="129"/>
      <c r="AX70" s="125"/>
      <c r="AY70" s="126"/>
      <c r="AZ70" s="126"/>
      <c r="BA70" s="139"/>
      <c r="BB70" s="126"/>
      <c r="BC70" s="138"/>
      <c r="BD70" s="126"/>
      <c r="BE70" s="139"/>
      <c r="BF70" s="126"/>
      <c r="BG70" s="138"/>
      <c r="BH70" s="126"/>
      <c r="BI70" s="139"/>
      <c r="BJ70" s="126"/>
      <c r="BK70" s="39"/>
      <c r="BL70" s="129"/>
      <c r="BM70" s="125"/>
      <c r="BN70" s="126"/>
      <c r="BO70" s="126"/>
      <c r="BP70" s="520"/>
      <c r="BQ70" s="126"/>
      <c r="BR70" s="126"/>
      <c r="BS70" s="126"/>
      <c r="BT70" s="126"/>
      <c r="BU70" s="126"/>
      <c r="BV70" s="126"/>
      <c r="BW70" s="126"/>
      <c r="BX70" s="126"/>
      <c r="BY70" s="126"/>
      <c r="BZ70" s="126"/>
      <c r="CA70" s="126"/>
      <c r="CB70" s="39"/>
      <c r="CC70" s="129"/>
      <c r="CD70" s="125"/>
      <c r="CE70" s="126"/>
      <c r="CF70" s="126"/>
      <c r="CG70" s="127"/>
      <c r="CH70" s="126"/>
      <c r="CI70" s="46"/>
      <c r="CJ70" s="126"/>
      <c r="CK70" s="217"/>
      <c r="CL70" s="126"/>
      <c r="CM70" s="231"/>
      <c r="CN70" s="126"/>
      <c r="CO70" s="46"/>
      <c r="CP70" s="49"/>
      <c r="CQ70" s="199"/>
      <c r="CR70" s="200"/>
    </row>
    <row r="71" spans="1:115" ht="27" customHeight="1" thickBot="1">
      <c r="A71" s="39"/>
      <c r="B71" s="60"/>
      <c r="C71" s="130" t="str">
        <f>PROPER(TEXT(D71,"JJJJ"))</f>
        <v>Mercredi</v>
      </c>
      <c r="D71" s="131">
        <f>$D69+1</f>
        <v>43131</v>
      </c>
      <c r="E71" s="126"/>
      <c r="F71" s="132">
        <v>1006</v>
      </c>
      <c r="G71" s="126"/>
      <c r="H71" s="133">
        <v>0.936805555555556</v>
      </c>
      <c r="I71" s="126"/>
      <c r="J71" s="132">
        <v>1022</v>
      </c>
      <c r="K71" s="126"/>
      <c r="L71" s="133">
        <v>0</v>
      </c>
      <c r="M71" s="124"/>
      <c r="N71" s="46"/>
      <c r="O71" s="129"/>
      <c r="P71" s="130" t="str">
        <f>$C71</f>
        <v>Mercredi</v>
      </c>
      <c r="Q71" s="131">
        <f>$D71</f>
        <v>43131</v>
      </c>
      <c r="R71" s="126"/>
      <c r="S71" s="47">
        <v>5.1785322501316493</v>
      </c>
      <c r="T71" s="126"/>
      <c r="U71" s="133">
        <v>0.99305555555555602</v>
      </c>
      <c r="V71" s="126"/>
      <c r="W71" s="47">
        <v>7.4</v>
      </c>
      <c r="X71" s="126"/>
      <c r="Y71" s="133">
        <v>0.99305555555555602</v>
      </c>
      <c r="Z71" s="126"/>
      <c r="AA71" s="47">
        <v>11.1</v>
      </c>
      <c r="AB71" s="126"/>
      <c r="AC71" s="133">
        <v>0.500694444444444</v>
      </c>
      <c r="AD71" s="124"/>
      <c r="AE71" s="46"/>
      <c r="AF71" s="129"/>
      <c r="AG71" s="130" t="str">
        <f>$C71</f>
        <v>Mercredi</v>
      </c>
      <c r="AH71" s="131">
        <f>$D71</f>
        <v>43131</v>
      </c>
      <c r="AI71" s="126"/>
      <c r="AJ71" s="134">
        <v>33.200000000000003</v>
      </c>
      <c r="AK71" s="126"/>
      <c r="AL71" s="133">
        <v>0.64375000000000004</v>
      </c>
      <c r="AM71" s="126"/>
      <c r="AN71" s="134">
        <v>7.6177777777777562</v>
      </c>
      <c r="AO71" s="126"/>
      <c r="AP71" s="133"/>
      <c r="AQ71" s="126"/>
      <c r="AR71" s="135" t="s">
        <v>37</v>
      </c>
      <c r="AS71" s="126"/>
      <c r="AT71" s="133">
        <v>0.24930555555555556</v>
      </c>
      <c r="AU71" s="124"/>
      <c r="AV71" s="46"/>
      <c r="AW71" s="129"/>
      <c r="AX71" s="130" t="str">
        <f>$C71</f>
        <v>Mercredi</v>
      </c>
      <c r="AY71" s="131">
        <f>$D71</f>
        <v>43131</v>
      </c>
      <c r="AZ71" s="126"/>
      <c r="BA71" s="136">
        <v>82</v>
      </c>
      <c r="BB71" s="126"/>
      <c r="BC71" s="133">
        <v>0.47152777777777799</v>
      </c>
      <c r="BD71" s="126"/>
      <c r="BE71" s="136">
        <v>89</v>
      </c>
      <c r="BF71" s="126"/>
      <c r="BG71" s="133">
        <v>0.7</v>
      </c>
      <c r="BH71" s="126"/>
      <c r="BI71" s="136">
        <v>86.218181818181819</v>
      </c>
      <c r="BJ71" s="126"/>
      <c r="BK71" s="39"/>
      <c r="BL71" s="129"/>
      <c r="BM71" s="130" t="str">
        <f>$C71</f>
        <v>Mercredi</v>
      </c>
      <c r="BN71" s="131">
        <f>$D71</f>
        <v>43131</v>
      </c>
      <c r="BO71" s="126"/>
      <c r="BP71" s="519">
        <v>11.93</v>
      </c>
      <c r="BQ71" s="126"/>
      <c r="BR71" s="133">
        <v>0.23194444444444445</v>
      </c>
      <c r="BS71" s="126"/>
      <c r="BT71" s="133">
        <v>0</v>
      </c>
      <c r="BU71" s="126"/>
      <c r="BV71" s="133">
        <v>0</v>
      </c>
      <c r="BW71" s="126"/>
      <c r="BX71" s="133">
        <v>0.13333333333333333</v>
      </c>
      <c r="BY71" s="126"/>
      <c r="BZ71" s="133">
        <v>9.930555555555555E-2</v>
      </c>
      <c r="CA71" s="126"/>
      <c r="CB71" s="39"/>
      <c r="CC71" s="129"/>
      <c r="CD71" s="130" t="str">
        <f>$C71</f>
        <v>Mercredi</v>
      </c>
      <c r="CE71" s="131">
        <f>$D71</f>
        <v>43131</v>
      </c>
      <c r="CF71" s="126"/>
      <c r="CG71" s="133">
        <v>0</v>
      </c>
      <c r="CH71" s="126"/>
      <c r="CI71" s="46"/>
      <c r="CJ71" s="126"/>
      <c r="CK71" s="216">
        <v>1.5</v>
      </c>
      <c r="CL71" s="126"/>
      <c r="CM71" s="230">
        <f>IF($CK71=0,"",$CK71*0.3539)</f>
        <v>0.53085000000000004</v>
      </c>
      <c r="CN71" s="126"/>
      <c r="CO71" s="46"/>
      <c r="CP71" s="49"/>
      <c r="CQ71" s="197">
        <f>D71</f>
        <v>43131</v>
      </c>
      <c r="CR71" s="198" t="str">
        <f>$C71</f>
        <v>Mercredi</v>
      </c>
      <c r="CT71" s="475"/>
      <c r="CU71" s="475"/>
    </row>
    <row r="72" spans="1:115" ht="12.75" customHeight="1" thickTop="1">
      <c r="A72" s="55"/>
      <c r="B72" s="60"/>
      <c r="C72" s="125"/>
      <c r="D72" s="126"/>
      <c r="E72" s="126"/>
      <c r="F72" s="137"/>
      <c r="G72" s="126"/>
      <c r="H72" s="127"/>
      <c r="I72" s="126"/>
      <c r="J72" s="137"/>
      <c r="K72" s="126"/>
      <c r="L72" s="127"/>
      <c r="M72" s="124"/>
      <c r="N72" s="128"/>
      <c r="O72" s="129"/>
      <c r="P72" s="125"/>
      <c r="Q72" s="126"/>
      <c r="R72" s="126"/>
      <c r="S72" s="126"/>
      <c r="T72" s="126"/>
      <c r="U72" s="127"/>
      <c r="V72" s="126"/>
      <c r="W72" s="126"/>
      <c r="X72" s="126"/>
      <c r="Y72" s="127"/>
      <c r="Z72" s="126"/>
      <c r="AA72" s="126"/>
      <c r="AB72" s="126"/>
      <c r="AC72" s="127"/>
      <c r="AD72" s="124"/>
      <c r="AE72" s="128"/>
      <c r="AF72" s="129"/>
      <c r="AG72" s="125"/>
      <c r="AH72" s="126"/>
      <c r="AI72" s="126"/>
      <c r="AJ72" s="126"/>
      <c r="AK72" s="126"/>
      <c r="AL72" s="127"/>
      <c r="AM72" s="126"/>
      <c r="AN72" s="126"/>
      <c r="AO72" s="126"/>
      <c r="AP72" s="127"/>
      <c r="AQ72" s="126"/>
      <c r="AR72" s="126"/>
      <c r="AS72" s="126"/>
      <c r="AT72" s="138"/>
      <c r="AU72" s="124"/>
      <c r="AV72" s="128"/>
      <c r="AW72" s="129"/>
      <c r="AX72" s="125"/>
      <c r="AY72" s="126"/>
      <c r="AZ72" s="126"/>
      <c r="BA72" s="139"/>
      <c r="BB72" s="126"/>
      <c r="BC72" s="139"/>
      <c r="BD72" s="126"/>
      <c r="BE72" s="139"/>
      <c r="BF72" s="126"/>
      <c r="BG72" s="139"/>
      <c r="BH72" s="126"/>
      <c r="BI72" s="139"/>
      <c r="BJ72" s="126"/>
      <c r="BK72" s="39"/>
      <c r="BL72" s="129"/>
      <c r="BM72" s="125"/>
      <c r="BN72" s="126"/>
      <c r="BO72" s="126"/>
      <c r="BP72" s="126"/>
      <c r="BQ72" s="126"/>
      <c r="BR72" s="127"/>
      <c r="BS72" s="126"/>
      <c r="BT72" s="127"/>
      <c r="BU72" s="126"/>
      <c r="BV72" s="127"/>
      <c r="BW72" s="126"/>
      <c r="BX72" s="127"/>
      <c r="BY72" s="126"/>
      <c r="BZ72" s="127"/>
      <c r="CA72" s="126"/>
      <c r="CB72" s="39"/>
      <c r="CC72" s="129"/>
      <c r="CD72" s="125"/>
      <c r="CE72" s="126"/>
      <c r="CF72" s="126"/>
      <c r="CG72" s="127"/>
      <c r="CH72" s="126"/>
      <c r="CI72" s="128"/>
      <c r="CJ72" s="126"/>
      <c r="CK72" s="127"/>
      <c r="CL72" s="126"/>
      <c r="CM72" s="231"/>
      <c r="CN72" s="126"/>
      <c r="CO72" s="128"/>
      <c r="CP72" s="482"/>
    </row>
    <row r="73" spans="1:115" ht="12.75" customHeight="1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  <c r="AK73" s="55"/>
      <c r="AL73" s="55"/>
      <c r="AM73" s="55"/>
      <c r="AN73" s="55"/>
      <c r="AO73" s="55"/>
      <c r="AP73" s="55"/>
      <c r="AQ73" s="55"/>
      <c r="AR73" s="55"/>
      <c r="AS73" s="55"/>
      <c r="AT73" s="55"/>
      <c r="AU73" s="55"/>
      <c r="AV73" s="55"/>
      <c r="AW73" s="55"/>
      <c r="AX73" s="55"/>
      <c r="AY73" s="55"/>
      <c r="AZ73" s="55"/>
      <c r="BA73" s="55"/>
      <c r="BB73" s="55"/>
      <c r="BC73" s="55"/>
      <c r="BD73" s="55"/>
      <c r="BE73" s="55"/>
      <c r="BF73" s="55"/>
      <c r="BG73" s="55"/>
      <c r="BH73" s="55"/>
      <c r="BI73" s="55"/>
      <c r="BJ73" s="55"/>
      <c r="BK73" s="55"/>
      <c r="BL73" s="55"/>
      <c r="BM73" s="55"/>
      <c r="BN73" s="55"/>
      <c r="BO73" s="55"/>
      <c r="BP73" s="55"/>
      <c r="BQ73" s="55"/>
      <c r="BR73" s="55"/>
      <c r="BS73" s="55"/>
      <c r="BT73" s="55"/>
      <c r="BU73" s="55"/>
      <c r="BV73" s="55"/>
      <c r="BW73" s="55"/>
      <c r="BX73" s="55"/>
      <c r="BY73" s="55"/>
      <c r="BZ73" s="55"/>
      <c r="CA73" s="55"/>
      <c r="CB73" s="55"/>
      <c r="CC73" s="55"/>
      <c r="CD73" s="55"/>
      <c r="CE73" s="55"/>
      <c r="CF73" s="55"/>
      <c r="CG73" s="55"/>
      <c r="CH73" s="55"/>
      <c r="CI73" s="55"/>
      <c r="CJ73" s="55"/>
      <c r="CK73" s="55"/>
      <c r="CL73" s="55"/>
      <c r="CM73" s="55"/>
      <c r="CN73" s="55"/>
      <c r="CO73" s="55"/>
      <c r="CP73" s="483"/>
    </row>
    <row r="74" spans="1:115" ht="12.75" customHeight="1">
      <c r="A74" s="166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166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S74" s="49"/>
      <c r="AT74" s="49"/>
      <c r="AU74" s="49"/>
      <c r="AV74" s="166"/>
      <c r="AZ74" s="49"/>
      <c r="BA74" s="49"/>
      <c r="BB74" s="49"/>
      <c r="BC74" s="49"/>
      <c r="BD74" s="49"/>
      <c r="BE74" s="49"/>
      <c r="BF74" s="49"/>
      <c r="BG74" s="49"/>
      <c r="BH74" s="49"/>
      <c r="BI74" s="49"/>
      <c r="BJ74" s="49"/>
      <c r="BK74" s="49"/>
      <c r="BL74" s="49"/>
      <c r="BM74" s="49"/>
      <c r="BN74" s="49"/>
      <c r="BO74" s="49"/>
      <c r="BP74" s="49"/>
      <c r="BQ74" s="49"/>
      <c r="BR74" s="49"/>
      <c r="BS74" s="49"/>
      <c r="BT74" s="49"/>
      <c r="BU74" s="49"/>
      <c r="BV74" s="49"/>
      <c r="BW74" s="49"/>
      <c r="BX74" s="49"/>
      <c r="BY74" s="49"/>
      <c r="BZ74" s="49"/>
      <c r="CA74" s="49"/>
      <c r="CB74" s="49"/>
      <c r="CC74" s="49"/>
      <c r="CD74" s="49"/>
      <c r="CE74" s="49"/>
      <c r="CF74" s="49"/>
      <c r="CG74" s="49"/>
      <c r="CH74" s="49"/>
      <c r="CJ74" s="49"/>
      <c r="CK74" s="49"/>
      <c r="CL74" s="49"/>
      <c r="CM74" s="49"/>
      <c r="CN74" s="49"/>
    </row>
    <row r="75" spans="1:115" ht="12.75" customHeight="1">
      <c r="A75" s="166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166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CH75" s="141"/>
      <c r="CN75" s="141"/>
    </row>
    <row r="76" spans="1:115">
      <c r="C76" s="49"/>
      <c r="D76" s="49"/>
      <c r="E76" s="49"/>
      <c r="CH76" s="141"/>
      <c r="CN76" s="141"/>
    </row>
    <row r="77" spans="1:115">
      <c r="A77" s="49"/>
      <c r="C77" s="49"/>
      <c r="D77" s="49"/>
      <c r="E77" s="49"/>
    </row>
    <row r="78" spans="1:115" s="9" customFormat="1">
      <c r="A78" s="49"/>
      <c r="B78"/>
      <c r="C78" s="49"/>
      <c r="D78" s="49"/>
      <c r="E78" s="49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CG78"/>
      <c r="CH78"/>
      <c r="CJ78"/>
      <c r="CK78"/>
      <c r="CM78"/>
      <c r="CN78"/>
      <c r="CQ78"/>
      <c r="CR78"/>
      <c r="CS78" s="140"/>
      <c r="CT78" s="140"/>
      <c r="CU78" s="140"/>
    </row>
    <row r="79" spans="1:115" s="9" customFormat="1">
      <c r="A79" s="49"/>
      <c r="C79" s="49"/>
      <c r="D79" s="49"/>
      <c r="E79" s="4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CG79"/>
      <c r="CJ79"/>
      <c r="CK79"/>
      <c r="CM79"/>
      <c r="CQ79"/>
      <c r="CR79"/>
      <c r="CS79" s="140"/>
      <c r="CT79" s="454"/>
      <c r="CU79" s="459"/>
      <c r="CV79" s="240"/>
      <c r="CW79" s="241" t="s">
        <v>21</v>
      </c>
      <c r="CX79" s="242"/>
      <c r="CY79" s="240"/>
      <c r="CZ79" s="240"/>
      <c r="DA79" s="240"/>
      <c r="DB79" s="240"/>
      <c r="DC79" s="240"/>
      <c r="DD79" s="240"/>
      <c r="DE79" s="240"/>
      <c r="DF79" s="240"/>
      <c r="DG79" s="255">
        <v>0.35389999999999999</v>
      </c>
      <c r="DH79" s="634" t="s">
        <v>105</v>
      </c>
      <c r="DI79" s="250"/>
      <c r="DJ79" s="250"/>
      <c r="DK79" s="264" t="s">
        <v>102</v>
      </c>
    </row>
    <row r="80" spans="1:115" s="9" customFormat="1">
      <c r="A80" s="49"/>
      <c r="C80" s="49"/>
      <c r="D80" s="49"/>
      <c r="E80" s="49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CG80"/>
      <c r="CJ80"/>
      <c r="CK80"/>
      <c r="CM80"/>
      <c r="CQ80"/>
      <c r="CR80"/>
      <c r="CS80" s="140"/>
      <c r="CT80" s="455" t="s">
        <v>18</v>
      </c>
      <c r="CU80" s="460" t="s">
        <v>19</v>
      </c>
      <c r="CV80" s="243" t="s">
        <v>20</v>
      </c>
      <c r="CW80" s="244" t="s">
        <v>103</v>
      </c>
      <c r="CX80" s="245" t="s">
        <v>104</v>
      </c>
      <c r="CY80" s="243" t="s">
        <v>22</v>
      </c>
      <c r="CZ80" s="243" t="s">
        <v>23</v>
      </c>
      <c r="DA80" s="243" t="s">
        <v>24</v>
      </c>
      <c r="DB80" s="243" t="s">
        <v>25</v>
      </c>
      <c r="DC80" s="243" t="s">
        <v>26</v>
      </c>
      <c r="DD80" s="243" t="s">
        <v>27</v>
      </c>
      <c r="DE80" s="243" t="s">
        <v>28</v>
      </c>
      <c r="DF80" s="243" t="s">
        <v>29</v>
      </c>
      <c r="DG80" s="635" t="s">
        <v>111</v>
      </c>
      <c r="DH80" s="636" t="s">
        <v>106</v>
      </c>
      <c r="DI80" s="248"/>
      <c r="DJ80" s="637" t="s">
        <v>107</v>
      </c>
      <c r="DK80" s="265">
        <f>DJ89-DJ90</f>
        <v>12151.072549999999</v>
      </c>
    </row>
    <row r="81" spans="1:115" s="9" customFormat="1">
      <c r="A81" s="49"/>
      <c r="C81" s="49"/>
      <c r="D81" s="49"/>
      <c r="E81" s="49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CK81"/>
      <c r="CM81"/>
      <c r="CQ81"/>
      <c r="CR81"/>
      <c r="CS81" s="140"/>
      <c r="CT81" s="456">
        <v>0</v>
      </c>
      <c r="CU81" s="461">
        <v>0</v>
      </c>
      <c r="CV81" s="373">
        <v>0</v>
      </c>
      <c r="CW81" s="373">
        <v>0</v>
      </c>
      <c r="CX81" s="373">
        <v>236.4</v>
      </c>
      <c r="CY81" s="373">
        <v>333.2</v>
      </c>
      <c r="CZ81" s="373">
        <v>342.1</v>
      </c>
      <c r="DA81" s="373">
        <v>410.1</v>
      </c>
      <c r="DB81" s="373">
        <v>396.9</v>
      </c>
      <c r="DC81" s="373">
        <v>276.10000000000002</v>
      </c>
      <c r="DD81" s="373">
        <v>177.9</v>
      </c>
      <c r="DE81" s="373">
        <v>118.7</v>
      </c>
      <c r="DF81" s="373">
        <v>101.5</v>
      </c>
      <c r="DG81" s="247"/>
      <c r="DH81"/>
      <c r="DI81"/>
      <c r="DJ81"/>
      <c r="DK81" s="251"/>
    </row>
    <row r="82" spans="1:115" s="9" customFormat="1">
      <c r="A82" s="38"/>
      <c r="B82" s="142"/>
      <c r="C82" s="49"/>
      <c r="D82" s="49"/>
      <c r="E82" s="49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CK82"/>
      <c r="CM82"/>
      <c r="CQ82"/>
      <c r="CR82"/>
      <c r="CS82" s="140"/>
      <c r="CT82" s="456">
        <v>85.9</v>
      </c>
      <c r="CU82" s="461">
        <v>150.80000000000001</v>
      </c>
      <c r="CV82" s="373">
        <v>290.3</v>
      </c>
      <c r="CW82" s="373">
        <v>106.4</v>
      </c>
      <c r="CX82" s="373">
        <v>234.8</v>
      </c>
      <c r="CY82" s="373">
        <v>377.2</v>
      </c>
      <c r="CZ82" s="373">
        <v>417.5</v>
      </c>
      <c r="DA82" s="373">
        <v>381.1</v>
      </c>
      <c r="DB82" s="373">
        <v>343.7</v>
      </c>
      <c r="DC82" s="373">
        <v>333.9</v>
      </c>
      <c r="DD82" s="373">
        <v>188.5</v>
      </c>
      <c r="DE82" s="373">
        <v>104.4</v>
      </c>
      <c r="DF82" s="373">
        <v>81</v>
      </c>
      <c r="DG82" s="252" t="s">
        <v>108</v>
      </c>
      <c r="DH82" s="249">
        <f>SUM(CX81:DF81)+SUM(CT82:CW82)</f>
        <v>3026.3</v>
      </c>
      <c r="DI82" s="638">
        <f>DH82*$DG$79</f>
        <v>1071.00757</v>
      </c>
      <c r="DJ82" s="638">
        <v>1062</v>
      </c>
      <c r="DK82" s="251"/>
    </row>
    <row r="83" spans="1:115" s="9" customFormat="1">
      <c r="A83" s="38"/>
      <c r="B83" s="142"/>
      <c r="C83" s="49"/>
      <c r="D83" s="49"/>
      <c r="E83" s="49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CK83"/>
      <c r="CM83"/>
      <c r="CQ83"/>
      <c r="CR83"/>
      <c r="CS83" s="140"/>
      <c r="CT83" s="456">
        <v>98.2</v>
      </c>
      <c r="CU83" s="461">
        <v>154.1</v>
      </c>
      <c r="CV83" s="373">
        <v>228.4</v>
      </c>
      <c r="CW83" s="373">
        <v>119.3</v>
      </c>
      <c r="CX83" s="373">
        <v>201.9</v>
      </c>
      <c r="CY83" s="373">
        <v>359.6</v>
      </c>
      <c r="CZ83" s="373">
        <v>400.9</v>
      </c>
      <c r="DA83" s="373">
        <v>363.8</v>
      </c>
      <c r="DB83" s="373">
        <v>317.5</v>
      </c>
      <c r="DC83" s="373">
        <v>289.7</v>
      </c>
      <c r="DD83" s="373">
        <v>197.2</v>
      </c>
      <c r="DE83" s="373">
        <v>99.1</v>
      </c>
      <c r="DF83" s="246">
        <v>89.7</v>
      </c>
      <c r="DG83" s="252" t="s">
        <v>109</v>
      </c>
      <c r="DH83" s="249">
        <f>SUM(CX82:DF82,CT83:CW83)</f>
        <v>3062.1</v>
      </c>
      <c r="DI83" s="638">
        <f>DH83*$DG$79</f>
        <v>1083.6771899999999</v>
      </c>
      <c r="DJ83" s="638">
        <v>1094</v>
      </c>
      <c r="DK83" s="251"/>
    </row>
    <row r="84" spans="1:115" s="9" customFormat="1">
      <c r="A84" s="38"/>
      <c r="B84" s="142"/>
      <c r="C84" s="49"/>
      <c r="D84" s="49"/>
      <c r="E84" s="49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CK84"/>
      <c r="CM84"/>
      <c r="CQ84"/>
      <c r="CR84"/>
      <c r="CS84" s="643"/>
      <c r="CT84" s="642">
        <v>91.6</v>
      </c>
      <c r="CU84" s="140">
        <v>155.05000000000001</v>
      </c>
      <c r="CV84" s="373">
        <v>249.3</v>
      </c>
      <c r="CW84" s="373">
        <v>302.60000000000002</v>
      </c>
      <c r="CX84" s="373">
        <v>193.3</v>
      </c>
      <c r="CY84" s="373">
        <v>342.1</v>
      </c>
      <c r="CZ84" s="373">
        <v>302.89999999999998</v>
      </c>
      <c r="DA84" s="373">
        <v>280.60000000000002</v>
      </c>
      <c r="DB84" s="373">
        <v>339.3</v>
      </c>
      <c r="DC84" s="373">
        <v>262.39999999999998</v>
      </c>
      <c r="DD84" s="373">
        <v>180.8</v>
      </c>
      <c r="DE84" s="373">
        <v>116.4</v>
      </c>
      <c r="DF84" s="373">
        <v>97.2</v>
      </c>
      <c r="DG84" s="252" t="s">
        <v>110</v>
      </c>
      <c r="DH84" s="249">
        <f>SUM(CX83:DF83,CT84:CW84)</f>
        <v>3117.95</v>
      </c>
      <c r="DI84" s="638">
        <f>DH84*$DG$79</f>
        <v>1103.442505</v>
      </c>
      <c r="DJ84" s="638">
        <v>1020.93</v>
      </c>
      <c r="DK84" s="251"/>
    </row>
    <row r="85" spans="1:115" s="9" customFormat="1">
      <c r="A85"/>
      <c r="B85" s="142"/>
      <c r="C85"/>
      <c r="D85" s="49"/>
      <c r="E85" s="49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CH85"/>
      <c r="CK85"/>
      <c r="CM85"/>
      <c r="CN85"/>
      <c r="CQ85"/>
      <c r="CR85"/>
      <c r="CS85" s="140"/>
      <c r="CT85" s="456">
        <v>124.8</v>
      </c>
      <c r="CU85" s="461">
        <v>133</v>
      </c>
      <c r="CV85" s="373">
        <v>217</v>
      </c>
      <c r="CW85" s="373">
        <v>134.5</v>
      </c>
      <c r="CX85" s="9">
        <v>240.7</v>
      </c>
      <c r="CY85" s="373">
        <v>381</v>
      </c>
      <c r="CZ85" s="373">
        <v>385</v>
      </c>
      <c r="DA85" s="373">
        <v>330</v>
      </c>
      <c r="DB85" s="373">
        <v>339.3</v>
      </c>
      <c r="DC85" s="373">
        <v>259</v>
      </c>
      <c r="DD85" s="373">
        <v>181</v>
      </c>
      <c r="DE85" s="373">
        <v>123.3</v>
      </c>
      <c r="DF85" s="373">
        <v>76</v>
      </c>
      <c r="DG85" s="252" t="s">
        <v>385</v>
      </c>
      <c r="DH85" s="249">
        <f>SUM(CX84:DF84,CT85:CW85)</f>
        <v>2724.3</v>
      </c>
      <c r="DI85" s="638">
        <f>DH85*$DG$79</f>
        <v>964.12977000000001</v>
      </c>
      <c r="DJ85" s="638"/>
      <c r="DK85" s="251"/>
    </row>
    <row r="86" spans="1:115">
      <c r="A86" s="143"/>
      <c r="B86" s="142"/>
      <c r="CT86" s="457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252" t="s">
        <v>393</v>
      </c>
      <c r="DH86" s="249">
        <f>SUM(CX85:DF85,CT86:CW86)</f>
        <v>2315.3000000000002</v>
      </c>
      <c r="DI86" s="638">
        <f>DH86*$DG$79</f>
        <v>819.38467000000003</v>
      </c>
      <c r="DK86" s="253"/>
    </row>
    <row r="87" spans="1:115">
      <c r="A87" s="144"/>
      <c r="B87" s="142"/>
      <c r="CT87" s="457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247"/>
      <c r="DH87" s="9"/>
      <c r="DK87" s="253"/>
    </row>
    <row r="88" spans="1:115">
      <c r="A88" s="38"/>
      <c r="B88" s="142"/>
      <c r="CT88" s="457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247"/>
      <c r="DH88" s="636" t="s">
        <v>89</v>
      </c>
      <c r="DI88" s="248"/>
      <c r="DJ88" s="639" t="s">
        <v>90</v>
      </c>
      <c r="DK88" s="253"/>
    </row>
    <row r="89" spans="1:115">
      <c r="A89" s="49"/>
      <c r="B89" s="142"/>
      <c r="CT89" s="457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252">
        <v>2013</v>
      </c>
      <c r="DH89" s="249">
        <f>SUM(CT81:DF81)</f>
        <v>2392.9</v>
      </c>
      <c r="DI89" s="638">
        <f>DH89*$DG$79</f>
        <v>846.84730999999999</v>
      </c>
      <c r="DJ89" s="640">
        <v>13246.57</v>
      </c>
      <c r="DK89" s="253"/>
    </row>
    <row r="90" spans="1:115">
      <c r="A90" s="49"/>
      <c r="B90" s="142"/>
      <c r="CT90" s="457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252">
        <v>2014</v>
      </c>
      <c r="DH90" s="249">
        <f>SUM(CT82:DF82)</f>
        <v>3095.5</v>
      </c>
      <c r="DI90" s="638">
        <f>DH90*$DG$79</f>
        <v>1095.4974500000001</v>
      </c>
      <c r="DJ90" s="263">
        <f>DI89:DI101</f>
        <v>1095.4974500000001</v>
      </c>
      <c r="DK90" s="253"/>
    </row>
    <row r="91" spans="1:115">
      <c r="A91" s="49"/>
      <c r="B91" s="142"/>
      <c r="CT91" s="641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252">
        <v>2015</v>
      </c>
      <c r="DH91" s="249">
        <f>SUM(CT83:DF83)</f>
        <v>2919.3999999999992</v>
      </c>
      <c r="DI91" s="638">
        <f>DH91*$DG$79</f>
        <v>1033.1756599999997</v>
      </c>
      <c r="DK91" s="253"/>
    </row>
    <row r="92" spans="1:115">
      <c r="A92" s="49"/>
      <c r="B92" s="142"/>
      <c r="CT92" s="457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251"/>
      <c r="DG92" s="262">
        <v>2016</v>
      </c>
      <c r="DH92" s="249">
        <f>SUM(CT84:DF84)</f>
        <v>2913.5500000000006</v>
      </c>
      <c r="DI92" s="638">
        <f>DH92*$DG$79</f>
        <v>1031.1053450000002</v>
      </c>
      <c r="DK92" s="253"/>
    </row>
    <row r="93" spans="1:115">
      <c r="B93" s="142"/>
      <c r="CT93" s="458"/>
      <c r="CU93" s="462"/>
      <c r="CV93" s="257"/>
      <c r="CW93" s="257"/>
      <c r="CX93" s="257"/>
      <c r="CY93" s="257"/>
      <c r="CZ93" s="257"/>
      <c r="DA93" s="257"/>
      <c r="DB93" s="257"/>
      <c r="DC93" s="257"/>
      <c r="DD93" s="257"/>
      <c r="DE93" s="257"/>
      <c r="DF93" s="254"/>
      <c r="DG93" s="256"/>
      <c r="DH93" s="257"/>
      <c r="DI93" s="257"/>
      <c r="DJ93" s="257"/>
      <c r="DK93" s="254"/>
    </row>
    <row r="94" spans="1:115">
      <c r="B94" s="142"/>
    </row>
  </sheetData>
  <dataConsolidate/>
  <mergeCells count="4">
    <mergeCell ref="C7:D7"/>
    <mergeCell ref="P7:Q7"/>
    <mergeCell ref="AG7:AH7"/>
    <mergeCell ref="AX7:AY7"/>
  </mergeCells>
  <conditionalFormatting sqref="C21:D21 C23:D23 C35:D35 C37:D37 C49:D49 C51:D51 C63:D63 C65:D65 P21:Q21 P23:Q23 P35:Q35 P37:Q37 P49:Q49 P51:Q51 P63:Q63 P65:Q65 AG21:AH21 AG23:AH23 AG35:AH35 AG37:AH37 AG49:AH49 AG51:AH51 AG63:AH63 AG65:AH65 AX21:AY21 AX23:AY23 AX35:AY35 AX37:AY37 AX49:AY49 AX51:AY51 AX63:AY63 AX65:AY65 BM21:BN21 BM23:BN23 BM35:BN35 BM37:BN37 BM49:BN49 BM51:BN51 BM63:BN63 BM65:BN65 CD21:CE21 CD23:CE23 CD35:CE35 CD37:CE37 CD49:CE49 CD51:CE51 CD63:CE63 CD65:CE65">
    <cfRule type="expression" dxfId="23" priority="862">
      <formula>OR($C21="Samedi",$C21="Dimanche")</formula>
    </cfRule>
  </conditionalFormatting>
  <conditionalFormatting sqref="AN11:AN71">
    <cfRule type="dataBar" priority="854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{5C83935F-DBA2-4D6F-B4C9-E1EF756C58B5}</x14:id>
        </ext>
      </extLst>
    </cfRule>
  </conditionalFormatting>
  <conditionalFormatting sqref="AT11:AT71">
    <cfRule type="dataBar" priority="8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{F327B719-7678-403F-A00F-D9DC7C6E8E4E}</x14:id>
        </ext>
      </extLst>
    </cfRule>
  </conditionalFormatting>
  <conditionalFormatting sqref="BP11:BP71">
    <cfRule type="dataBar" priority="86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{ED040B79-58E9-4AEC-B365-25E92094F8C5}</x14:id>
        </ext>
      </extLst>
    </cfRule>
  </conditionalFormatting>
  <conditionalFormatting sqref="CK11:CK71">
    <cfRule type="dataBar" priority="752">
      <dataBar>
        <cfvo type="num" val="0"/>
        <cfvo type="num" val="30"/>
        <color theme="9"/>
      </dataBar>
      <extLst>
        <ext xmlns:x14="http://schemas.microsoft.com/office/spreadsheetml/2009/9/main" uri="{B025F937-C7B1-47D3-B67F-A62EFF666E3E}">
          <x14:id>{2698E880-6511-4F77-A44E-55DF0A686935}</x14:id>
        </ext>
      </extLst>
    </cfRule>
  </conditionalFormatting>
  <conditionalFormatting sqref="CM11:CM71">
    <cfRule type="dataBar" priority="753">
      <dataBar>
        <cfvo type="num" val="0"/>
        <cfvo type="num" val="6"/>
        <color rgb="FF92D050"/>
      </dataBar>
      <extLst>
        <ext xmlns:x14="http://schemas.microsoft.com/office/spreadsheetml/2009/9/main" uri="{B025F937-C7B1-47D3-B67F-A62EFF666E3E}">
          <x14:id>{748F96C0-8D24-4554-B4F9-DB19587AA1F6}</x14:id>
        </ext>
      </extLst>
    </cfRule>
  </conditionalFormatting>
  <conditionalFormatting sqref="CG11:CG71">
    <cfRule type="dataBar" priority="75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{950D02DE-3956-4B7F-A00F-DA114B7462F3}</x14:id>
        </ext>
      </extLst>
    </cfRule>
  </conditionalFormatting>
  <conditionalFormatting sqref="BE11:BE71">
    <cfRule type="dataBar" priority="757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{C6AF0A9E-05A3-4D9B-9E38-CFED295146C8}</x14:id>
        </ext>
      </extLst>
    </cfRule>
  </conditionalFormatting>
  <conditionalFormatting sqref="BA11:BA71">
    <cfRule type="dataBar" priority="853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{D46852CE-899F-4B4E-A6A6-5DEB3BFA0DA3}</x14:id>
        </ext>
      </extLst>
    </cfRule>
  </conditionalFormatting>
  <conditionalFormatting sqref="AJ11:AJ71">
    <cfRule type="dataBar" priority="71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{DE8C9C94-D38C-4C64-9BB9-A97AF5B52524}</x14:id>
        </ext>
      </extLst>
    </cfRule>
  </conditionalFormatting>
  <conditionalFormatting sqref="BI13:BI15 BI17:BI19">
    <cfRule type="dataBar" priority="1194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{AB382375-CDE0-4862-9219-9CD640BF69A5}</x14:id>
        </ext>
      </extLst>
    </cfRule>
  </conditionalFormatting>
  <conditionalFormatting sqref="BI11:BI71">
    <cfRule type="dataBar" priority="1293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{D6805F50-F666-4A4E-A2A9-B2D4A190EBB1}</x14:id>
        </ext>
      </extLst>
    </cfRule>
  </conditionalFormatting>
  <conditionalFormatting sqref="F11:F71 J11:J71">
    <cfRule type="cellIs" dxfId="22" priority="489" operator="greaterThan">
      <formula>1024</formula>
    </cfRule>
    <cfRule type="cellIs" dxfId="21" priority="490" operator="between">
      <formula>1013</formula>
      <formula>1024</formula>
    </cfRule>
    <cfRule type="cellIs" dxfId="20" priority="491" operator="between">
      <formula>1000</formula>
      <formula>1013</formula>
    </cfRule>
    <cfRule type="cellIs" dxfId="19" priority="855" operator="between">
      <formula>950</formula>
      <formula>973</formula>
    </cfRule>
    <cfRule type="cellIs" dxfId="18" priority="858" operator="between">
      <formula>973</formula>
      <formula>1000</formula>
    </cfRule>
  </conditionalFormatting>
  <conditionalFormatting sqref="BT11:BZ71">
    <cfRule type="cellIs" dxfId="17" priority="488" operator="greaterThan">
      <formula>0</formula>
    </cfRule>
    <cfRule type="dataBar" priority="49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{4250A7FF-46A5-43D1-ADAE-1F07BDCC69CB}</x14:id>
        </ext>
      </extLst>
    </cfRule>
  </conditionalFormatting>
  <conditionalFormatting sqref="W11:W71 AA12:AA71">
    <cfRule type="cellIs" dxfId="16" priority="850" operator="between">
      <formula>0.1</formula>
      <formula>26.9</formula>
    </cfRule>
  </conditionalFormatting>
  <conditionalFormatting sqref="BR11:BR71">
    <cfRule type="dataBar" priority="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{7B5CF0BD-4CBD-4626-9DB2-A4976F682F00}</x14:id>
        </ext>
      </extLst>
    </cfRule>
  </conditionalFormatting>
  <conditionalFormatting sqref="AA11">
    <cfRule type="cellIs" dxfId="15" priority="4" operator="between">
      <formula>0.1</formula>
      <formula>26.9</formula>
    </cfRule>
    <cfRule type="cellIs" dxfId="14" priority="5" operator="greaterThan">
      <formula>27</formula>
    </cfRule>
    <cfRule type="cellIs" dxfId="13" priority="6" operator="lessThan">
      <formula>0</formula>
    </cfRule>
  </conditionalFormatting>
  <conditionalFormatting sqref="S11:S71">
    <cfRule type="cellIs" dxfId="12" priority="1" operator="between">
      <formula>0.1</formula>
      <formula>26.9</formula>
    </cfRule>
    <cfRule type="cellIs" dxfId="11" priority="2" operator="greaterThan">
      <formula>27</formula>
    </cfRule>
    <cfRule type="cellIs" dxfId="10" priority="3" operator="lessThan">
      <formula>0</formula>
    </cfRule>
  </conditionalFormatting>
  <hyperlinks>
    <hyperlink ref="CX1" r:id="rId1" xr:uid="{00000000-0004-0000-0100-000000000000}"/>
    <hyperlink ref="CQ1" r:id="rId2" xr:uid="{00000000-0004-0000-0100-000001000000}"/>
  </hyperlinks>
  <pageMargins left="0.78740157499999996" right="0.78740157499999996" top="0.984251969" bottom="0.984251969" header="0.4921259845" footer="0.4921259845"/>
  <pageSetup paperSize="9" orientation="portrait" r:id="rId3"/>
  <headerFooter alignWithMargins="0"/>
  <drawing r:id="rId4"/>
  <legacyDrawing r:id="rId5"/>
  <controls>
    <mc:AlternateContent xmlns:mc="http://schemas.openxmlformats.org/markup-compatibility/2006">
      <mc:Choice Requires="x14">
        <control shapeId="113717" r:id="rId6" name="CommandButton1">
          <controlPr defaultSize="0" autoLine="0" r:id="rId7">
            <anchor moveWithCells="1">
              <from>
                <xdr:col>56</xdr:col>
                <xdr:colOff>133350</xdr:colOff>
                <xdr:row>0</xdr:row>
                <xdr:rowOff>104775</xdr:rowOff>
              </from>
              <to>
                <xdr:col>58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113717" r:id="rId6" name="CommandButton1"/>
      </mc:Fallback>
    </mc:AlternateContent>
    <mc:AlternateContent xmlns:mc="http://schemas.openxmlformats.org/markup-compatibility/2006">
      <mc:Choice Requires="x14">
        <control shapeId="113682" r:id="rId8" name="Button 18">
          <controlPr defaultSize="0" print="0" autoFill="0" autoPict="0" macro="[0]!Temperatures">
            <anchor moveWithCells="1" sizeWithCells="1">
              <from>
                <xdr:col>26</xdr:col>
                <xdr:colOff>266700</xdr:colOff>
                <xdr:row>0</xdr:row>
                <xdr:rowOff>76200</xdr:rowOff>
              </from>
              <to>
                <xdr:col>28</xdr:col>
                <xdr:colOff>523875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4" r:id="rId9" name="Button 20">
          <controlPr defaultSize="0" print="0" autoFill="0" autoPict="0" macro="[0]!Vent">
            <anchor moveWithCells="1" sizeWithCells="1">
              <from>
                <xdr:col>32</xdr:col>
                <xdr:colOff>142875</xdr:colOff>
                <xdr:row>0</xdr:row>
                <xdr:rowOff>57150</xdr:rowOff>
              </from>
              <to>
                <xdr:col>32</xdr:col>
                <xdr:colOff>714375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6" r:id="rId10" name="Button 22">
          <controlPr defaultSize="0" print="0" autoFill="0" autoPict="0" macro="[0]!Humidite">
            <anchor moveWithCells="1" sizeWithCells="1">
              <from>
                <xdr:col>49</xdr:col>
                <xdr:colOff>142875</xdr:colOff>
                <xdr:row>0</xdr:row>
                <xdr:rowOff>57150</xdr:rowOff>
              </from>
              <to>
                <xdr:col>49</xdr:col>
                <xdr:colOff>714375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7" r:id="rId11" name="Button 23">
          <controlPr defaultSize="0" print="0" autoFill="0" autoPict="0" macro="[0]!Soleil">
            <anchor moveWithCells="1" sizeWithCells="1">
              <from>
                <xdr:col>60</xdr:col>
                <xdr:colOff>219075</xdr:colOff>
                <xdr:row>0</xdr:row>
                <xdr:rowOff>66675</xdr:rowOff>
              </from>
              <to>
                <xdr:col>62</xdr:col>
                <xdr:colOff>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8" r:id="rId12" name="Button 24">
          <controlPr defaultSize="0" print="0" autoFill="0" autoPict="0" macro="[0]!Pluie">
            <anchor moveWithCells="1" sizeWithCells="1">
              <from>
                <xdr:col>58</xdr:col>
                <xdr:colOff>571500</xdr:colOff>
                <xdr:row>0</xdr:row>
                <xdr:rowOff>57150</xdr:rowOff>
              </from>
              <to>
                <xdr:col>60</xdr:col>
                <xdr:colOff>152400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9" r:id="rId13" name="Button 25">
          <controlPr defaultSize="0" print="0" autoFill="0" autoPict="0" macro="[0]!Pressions">
            <anchor moveWithCells="1" sizeWithCells="1">
              <from>
                <xdr:col>2</xdr:col>
                <xdr:colOff>114300</xdr:colOff>
                <xdr:row>0</xdr:row>
                <xdr:rowOff>47625</xdr:rowOff>
              </from>
              <to>
                <xdr:col>2</xdr:col>
                <xdr:colOff>790575</xdr:colOff>
                <xdr:row>2</xdr:row>
                <xdr:rowOff>95250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C83935F-DBA2-4D6F-B4C9-E1EF756C58B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AN11:AN71</xm:sqref>
        </x14:conditionalFormatting>
        <x14:conditionalFormatting xmlns:xm="http://schemas.microsoft.com/office/excel/2006/main">
          <x14:cfRule type="dataBar" id="{F327B719-7678-403F-A00F-D9DC7C6E8E4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AT11:AT71</xm:sqref>
        </x14:conditionalFormatting>
        <x14:conditionalFormatting xmlns:xm="http://schemas.microsoft.com/office/excel/2006/main">
          <x14:cfRule type="dataBar" id="{ED040B79-58E9-4AEC-B365-25E92094F8C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BP11:BP71</xm:sqref>
        </x14:conditionalFormatting>
        <x14:conditionalFormatting xmlns:xm="http://schemas.microsoft.com/office/excel/2006/main">
          <x14:cfRule type="dataBar" id="{2698E880-6511-4F77-A44E-55DF0A68693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CK11:CK71</xm:sqref>
        </x14:conditionalFormatting>
        <x14:conditionalFormatting xmlns:xm="http://schemas.microsoft.com/office/excel/2006/main">
          <x14:cfRule type="dataBar" id="{748F96C0-8D24-4554-B4F9-DB19587AA1F6}">
            <x14:dataBar minLength="0" maxLength="100">
              <x14:cfvo type="num">
                <xm:f>0</xm:f>
              </x14:cfvo>
              <x14:cfvo type="num">
                <xm:f>6</xm:f>
              </x14:cfvo>
              <x14:negativeFillColor rgb="FFFF0000"/>
              <x14:axisColor rgb="FF000000"/>
            </x14:dataBar>
          </x14:cfRule>
          <xm:sqref>CM11:CM71</xm:sqref>
        </x14:conditionalFormatting>
        <x14:conditionalFormatting xmlns:xm="http://schemas.microsoft.com/office/excel/2006/main">
          <x14:cfRule type="dataBar" id="{950D02DE-3956-4B7F-A00F-DA114B7462F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CG11:CG71</xm:sqref>
        </x14:conditionalFormatting>
        <x14:conditionalFormatting xmlns:xm="http://schemas.microsoft.com/office/excel/2006/main">
          <x14:cfRule type="dataBar" id="{C6AF0A9E-05A3-4D9B-9E38-CFED295146C8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BE11:BE71</xm:sqref>
        </x14:conditionalFormatting>
        <x14:conditionalFormatting xmlns:xm="http://schemas.microsoft.com/office/excel/2006/main">
          <x14:cfRule type="dataBar" id="{D46852CE-899F-4B4E-A6A6-5DEB3BFA0DA3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DE8C9C94-D38C-4C64-9BB9-A97AF5B52524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AB382375-CDE0-4862-9219-9CD640BF69A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BI13:BI15 BI17:BI19</xm:sqref>
        </x14:conditionalFormatting>
        <x14:conditionalFormatting xmlns:xm="http://schemas.microsoft.com/office/excel/2006/main">
          <x14:cfRule type="dataBar" id="{D6805F50-F666-4A4E-A2A9-B2D4A190EBB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BI11:BI71</xm:sqref>
        </x14:conditionalFormatting>
        <x14:conditionalFormatting xmlns:xm="http://schemas.microsoft.com/office/excel/2006/main">
          <x14:cfRule type="dataBar" id="{4250A7FF-46A5-43D1-ADAE-1F07BDCC69C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BT11:BZ71</xm:sqref>
        </x14:conditionalFormatting>
        <x14:conditionalFormatting xmlns:xm="http://schemas.microsoft.com/office/excel/2006/main">
          <x14:cfRule type="dataBar" id="{7B5CF0BD-4CBD-4626-9DB2-A4976F682F00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BR11:BR71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5">
    <tabColor rgb="FFFF0000"/>
  </sheetPr>
  <dimension ref="A1:AD67"/>
  <sheetViews>
    <sheetView showGridLines="0" showOutlineSymbols="0" zoomScaleNormal="100" workbookViewId="0">
      <selection sqref="A1:AA39"/>
    </sheetView>
  </sheetViews>
  <sheetFormatPr baseColWidth="10" defaultColWidth="11" defaultRowHeight="12.75"/>
  <cols>
    <col min="1" max="1" width="4.85546875" style="291" customWidth="1"/>
    <col min="2" max="2" width="18.5703125" style="291" customWidth="1"/>
    <col min="3" max="3" width="5.7109375" style="291" customWidth="1"/>
    <col min="4" max="4" width="18.5703125" style="291" customWidth="1"/>
    <col min="5" max="5" width="9.28515625" style="312" customWidth="1"/>
    <col min="6" max="6" width="6.42578125" style="291" customWidth="1"/>
    <col min="7" max="7" width="4.7109375" style="291" customWidth="1"/>
    <col min="8" max="8" width="2.42578125" style="291" customWidth="1"/>
    <col min="9" max="9" width="6" style="291" bestFit="1" customWidth="1"/>
    <col min="10" max="10" width="6.42578125" style="291" customWidth="1"/>
    <col min="11" max="11" width="1.42578125" style="291" customWidth="1"/>
    <col min="12" max="12" width="7" style="291" customWidth="1"/>
    <col min="13" max="13" width="4.5703125" style="291" customWidth="1"/>
    <col min="14" max="14" width="11.5703125" style="291" customWidth="1"/>
    <col min="15" max="16" width="11" style="291"/>
    <col min="17" max="17" width="8.5703125" style="291" customWidth="1"/>
    <col min="18" max="18" width="7.28515625" style="291" customWidth="1"/>
    <col min="19" max="21" width="11" style="291"/>
    <col min="22" max="22" width="10.42578125" style="291" customWidth="1"/>
    <col min="23" max="23" width="5.5703125" style="291" customWidth="1"/>
    <col min="24" max="24" width="11" style="291" customWidth="1"/>
    <col min="25" max="25" width="11" style="291"/>
    <col min="26" max="26" width="9.5703125" style="291" customWidth="1"/>
    <col min="27" max="27" width="11.85546875" style="291" customWidth="1"/>
    <col min="28" max="16384" width="11" style="291"/>
  </cols>
  <sheetData>
    <row r="1" spans="1:27">
      <c r="A1" s="389"/>
      <c r="B1" s="428" t="str">
        <f>Janvier_2018!C5</f>
        <v>Janvier_2018</v>
      </c>
      <c r="C1" s="288"/>
      <c r="D1" s="288"/>
      <c r="E1" s="420"/>
      <c r="F1" s="288"/>
      <c r="G1" s="288"/>
      <c r="H1" s="288"/>
      <c r="I1" s="288"/>
      <c r="J1" s="288"/>
      <c r="K1" s="288"/>
      <c r="L1" s="288"/>
      <c r="M1" s="288"/>
      <c r="N1" s="288"/>
      <c r="O1" s="288"/>
      <c r="P1" s="288"/>
      <c r="Q1" s="288"/>
      <c r="R1" s="288"/>
      <c r="S1" s="288"/>
      <c r="T1" s="288"/>
      <c r="U1" s="288"/>
      <c r="V1" s="288"/>
      <c r="W1" s="288"/>
      <c r="X1" s="288"/>
      <c r="Y1" s="288"/>
      <c r="Z1" s="288"/>
      <c r="AA1" s="288"/>
    </row>
    <row r="2" spans="1:27" ht="12.75" customHeight="1">
      <c r="A2" s="288"/>
      <c r="B2" s="288"/>
      <c r="C2" s="289">
        <v>31</v>
      </c>
      <c r="D2" s="288"/>
      <c r="E2" s="296"/>
      <c r="F2" s="382"/>
      <c r="G2" s="382"/>
      <c r="H2" s="382"/>
      <c r="I2" s="382"/>
      <c r="J2" s="382"/>
      <c r="K2" s="288"/>
      <c r="L2" s="288"/>
      <c r="M2" s="288"/>
      <c r="N2" s="315"/>
      <c r="O2" s="632" t="s">
        <v>179</v>
      </c>
      <c r="P2" s="315"/>
      <c r="Q2" s="288"/>
      <c r="R2" s="288"/>
      <c r="S2" s="626"/>
      <c r="T2" s="625" t="s">
        <v>180</v>
      </c>
      <c r="U2" s="626"/>
      <c r="V2" s="288"/>
      <c r="W2" s="288"/>
      <c r="X2" s="324"/>
      <c r="Y2" s="623" t="s">
        <v>181</v>
      </c>
      <c r="Z2" s="324"/>
      <c r="AA2" s="288"/>
    </row>
    <row r="3" spans="1:27" ht="12.75" customHeight="1" thickBot="1">
      <c r="A3" s="288"/>
      <c r="B3" s="288"/>
      <c r="C3" s="288"/>
      <c r="D3" s="288"/>
      <c r="E3" s="296"/>
      <c r="F3" s="382"/>
      <c r="G3" s="382"/>
      <c r="H3" s="382"/>
      <c r="I3" s="382"/>
      <c r="J3" s="382"/>
      <c r="K3" s="382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  <c r="AA3" s="288"/>
    </row>
    <row r="4" spans="1:27" ht="15.75" thickTop="1">
      <c r="A4" s="307" t="s">
        <v>192</v>
      </c>
      <c r="B4" s="288"/>
      <c r="C4" s="288"/>
      <c r="D4" s="288"/>
      <c r="E4" s="296"/>
      <c r="F4" s="383"/>
      <c r="G4" s="384"/>
      <c r="H4" s="385"/>
      <c r="I4" s="386"/>
      <c r="J4" s="387"/>
      <c r="K4" s="382"/>
      <c r="L4" s="288"/>
      <c r="M4" s="300"/>
      <c r="N4" s="288"/>
      <c r="O4" s="288"/>
      <c r="P4" s="288"/>
      <c r="Q4" s="288"/>
      <c r="R4" s="288"/>
      <c r="S4" s="288"/>
      <c r="T4" s="288"/>
      <c r="U4" s="288"/>
      <c r="V4" s="288"/>
      <c r="W4" s="288"/>
      <c r="X4" s="288"/>
      <c r="Y4" s="288"/>
      <c r="Z4" s="288"/>
      <c r="AA4" s="288"/>
    </row>
    <row r="5" spans="1:27" ht="15.75" thickBot="1">
      <c r="A5" s="308">
        <v>1</v>
      </c>
      <c r="B5" s="288"/>
      <c r="C5" s="288"/>
      <c r="D5" s="288"/>
      <c r="E5" s="296"/>
      <c r="F5" s="388"/>
      <c r="G5" s="417">
        <f ca="1">B19</f>
        <v>11.93</v>
      </c>
      <c r="H5" s="389"/>
      <c r="I5" s="390"/>
      <c r="J5" s="391"/>
      <c r="K5" s="288"/>
      <c r="L5" s="288"/>
      <c r="M5" s="300"/>
      <c r="N5" s="288"/>
      <c r="O5" s="288"/>
      <c r="P5" s="288"/>
      <c r="Q5" s="288"/>
      <c r="R5" s="288"/>
      <c r="S5" s="288"/>
      <c r="T5" s="288"/>
      <c r="U5" s="288"/>
      <c r="V5" s="300"/>
      <c r="W5" s="288"/>
      <c r="X5" s="288"/>
      <c r="Y5" s="288"/>
      <c r="Z5" s="288"/>
      <c r="AA5" s="288"/>
    </row>
    <row r="6" spans="1:27" ht="15" customHeight="1" thickTop="1">
      <c r="A6" s="308">
        <v>2</v>
      </c>
      <c r="B6" s="319" t="s">
        <v>186</v>
      </c>
      <c r="C6" s="414"/>
      <c r="D6" s="319" t="s">
        <v>187</v>
      </c>
      <c r="E6" s="296"/>
      <c r="F6" s="388"/>
      <c r="G6" s="392"/>
      <c r="H6" s="392"/>
      <c r="I6" s="392"/>
      <c r="J6" s="391"/>
      <c r="K6" s="288"/>
      <c r="L6" s="288"/>
      <c r="M6" s="300"/>
      <c r="N6" s="288"/>
      <c r="O6" s="288"/>
      <c r="P6" s="288"/>
      <c r="Q6" s="288"/>
      <c r="R6" s="288"/>
      <c r="S6" s="288"/>
      <c r="T6" s="288"/>
      <c r="U6" s="288"/>
      <c r="V6" s="288"/>
      <c r="W6" s="300"/>
      <c r="X6" s="288"/>
      <c r="Y6" s="288"/>
      <c r="Z6" s="288"/>
      <c r="AA6" s="288"/>
    </row>
    <row r="7" spans="1:27" ht="15" customHeight="1">
      <c r="A7" s="290">
        <v>3</v>
      </c>
      <c r="B7" s="666">
        <f ca="1">INDIRECT($B$1&amp;"!$F"&amp;2*$C$2+9)</f>
        <v>1006</v>
      </c>
      <c r="C7" s="414"/>
      <c r="D7" s="666">
        <f ca="1">INDIRECT($B$1&amp;"!$J"&amp;2*$C$2+9)</f>
        <v>1022</v>
      </c>
      <c r="E7" s="296"/>
      <c r="F7" s="388"/>
      <c r="G7" s="392"/>
      <c r="H7" s="392"/>
      <c r="I7" s="392"/>
      <c r="J7" s="391"/>
      <c r="K7" s="288"/>
      <c r="L7" s="288"/>
      <c r="M7" s="300"/>
      <c r="N7" s="288"/>
      <c r="O7" s="288"/>
      <c r="P7" s="288"/>
      <c r="Q7" s="288"/>
      <c r="R7" s="288"/>
      <c r="S7" s="288"/>
      <c r="T7" s="288"/>
      <c r="U7" s="288"/>
      <c r="V7" s="288"/>
      <c r="W7" s="300"/>
      <c r="X7" s="288"/>
      <c r="Y7" s="288"/>
      <c r="Z7" s="288"/>
      <c r="AA7" s="288"/>
    </row>
    <row r="8" spans="1:27" ht="12.75" customHeight="1" thickBot="1">
      <c r="A8" s="308">
        <v>4</v>
      </c>
      <c r="B8" s="667"/>
      <c r="C8" s="414"/>
      <c r="D8" s="667"/>
      <c r="E8" s="309"/>
      <c r="F8" s="393"/>
      <c r="G8" s="392"/>
      <c r="H8" s="423" t="s">
        <v>119</v>
      </c>
      <c r="I8" s="394"/>
      <c r="J8" s="391"/>
      <c r="K8" s="288"/>
      <c r="L8" s="292">
        <v>0.91666666666666663</v>
      </c>
      <c r="M8" s="300"/>
      <c r="N8" s="288"/>
      <c r="O8" s="288"/>
      <c r="P8" s="288"/>
      <c r="Q8" s="297">
        <v>132</v>
      </c>
      <c r="R8" s="288"/>
      <c r="S8" s="288"/>
      <c r="T8" s="288"/>
      <c r="U8" s="288"/>
      <c r="V8" s="288"/>
      <c r="W8" s="300"/>
      <c r="X8" s="288"/>
      <c r="Y8" s="288"/>
      <c r="Z8" s="288"/>
      <c r="AA8" s="288"/>
    </row>
    <row r="9" spans="1:27" ht="17.25" thickTop="1" thickBot="1">
      <c r="A9" s="290">
        <v>5</v>
      </c>
      <c r="B9" s="414"/>
      <c r="C9" s="414"/>
      <c r="D9" s="414"/>
      <c r="E9" s="297">
        <v>50</v>
      </c>
      <c r="F9" s="393"/>
      <c r="G9" s="392"/>
      <c r="H9" s="423" t="s">
        <v>118</v>
      </c>
      <c r="I9" s="394"/>
      <c r="J9" s="391"/>
      <c r="K9" s="395"/>
      <c r="L9" s="292">
        <v>0</v>
      </c>
      <c r="M9" s="300"/>
      <c r="N9" s="288"/>
      <c r="O9" s="288"/>
      <c r="P9" s="288"/>
      <c r="Q9" s="298">
        <f ca="1">D27</f>
        <v>33.200000000000003</v>
      </c>
      <c r="R9" s="288"/>
      <c r="S9" s="288"/>
      <c r="T9" s="288"/>
      <c r="U9" s="288"/>
      <c r="V9" s="288"/>
      <c r="W9" s="300"/>
      <c r="X9" s="288"/>
      <c r="Y9" s="288"/>
      <c r="Z9" s="288"/>
      <c r="AA9" s="288"/>
    </row>
    <row r="10" spans="1:27" ht="15" customHeight="1" thickTop="1">
      <c r="A10" s="308">
        <v>6</v>
      </c>
      <c r="B10" s="320" t="s">
        <v>188</v>
      </c>
      <c r="C10" s="414"/>
      <c r="D10" s="320" t="s">
        <v>189</v>
      </c>
      <c r="E10" s="297">
        <f ca="1">100*(1-(G5/E9))</f>
        <v>76.14</v>
      </c>
      <c r="F10" s="393"/>
      <c r="G10" s="396"/>
      <c r="H10" s="423" t="s">
        <v>117</v>
      </c>
      <c r="I10" s="394"/>
      <c r="J10" s="391"/>
      <c r="K10" s="306"/>
      <c r="L10" s="293">
        <f ca="1">D19</f>
        <v>0.23194444444444445</v>
      </c>
      <c r="M10" s="300"/>
      <c r="N10" s="288"/>
      <c r="O10" s="288"/>
      <c r="P10" s="288"/>
      <c r="Q10" s="297">
        <v>2</v>
      </c>
      <c r="R10" s="288"/>
      <c r="S10" s="288"/>
      <c r="T10" s="288"/>
      <c r="U10" s="288"/>
      <c r="V10" s="288"/>
      <c r="W10" s="300"/>
      <c r="X10" s="288"/>
      <c r="Y10" s="288"/>
      <c r="Z10" s="288"/>
      <c r="AA10" s="288"/>
    </row>
    <row r="11" spans="1:27" ht="15" customHeight="1">
      <c r="A11" s="290">
        <v>7</v>
      </c>
      <c r="B11" s="668">
        <f ca="1">INDIRECT($B$1&amp;"!$BA"&amp;2*$C$2+9)</f>
        <v>82</v>
      </c>
      <c r="C11" s="414"/>
      <c r="D11" s="668">
        <f ca="1">INDIRECT($B$1&amp;"!$BE"&amp;2*$C$2+9)</f>
        <v>89</v>
      </c>
      <c r="E11" s="297">
        <f ca="1">40-E12</f>
        <v>24.771999999999998</v>
      </c>
      <c r="F11" s="393"/>
      <c r="G11" s="396"/>
      <c r="H11" s="423" t="s">
        <v>116</v>
      </c>
      <c r="I11" s="394"/>
      <c r="J11" s="391"/>
      <c r="K11" s="306"/>
      <c r="L11" s="292">
        <f ca="1">L8-L10</f>
        <v>0.68472222222222223</v>
      </c>
      <c r="M11" s="300"/>
      <c r="N11" s="288"/>
      <c r="O11" s="288"/>
      <c r="P11" s="288"/>
      <c r="Q11" s="297">
        <f ca="1">Q8-Q9-Q10</f>
        <v>96.8</v>
      </c>
      <c r="R11" s="288"/>
      <c r="S11" s="288"/>
      <c r="T11" s="288"/>
      <c r="U11" s="288"/>
      <c r="V11" s="288"/>
      <c r="W11" s="300"/>
      <c r="X11" s="288"/>
      <c r="Y11" s="288"/>
      <c r="Z11" s="288"/>
      <c r="AA11" s="288"/>
    </row>
    <row r="12" spans="1:27" ht="15" customHeight="1">
      <c r="A12" s="308">
        <v>8</v>
      </c>
      <c r="B12" s="669"/>
      <c r="C12" s="414"/>
      <c r="D12" s="669"/>
      <c r="E12" s="297">
        <f ca="1">20*E10/100</f>
        <v>15.228</v>
      </c>
      <c r="F12" s="393"/>
      <c r="G12" s="396"/>
      <c r="H12" s="423" t="s">
        <v>115</v>
      </c>
      <c r="I12" s="394"/>
      <c r="J12" s="391"/>
      <c r="K12" s="306"/>
      <c r="L12" s="288"/>
      <c r="M12" s="300"/>
      <c r="N12" s="288"/>
      <c r="O12" s="288"/>
      <c r="P12" s="288"/>
      <c r="Q12" s="299"/>
      <c r="R12" s="288"/>
      <c r="S12" s="288"/>
      <c r="T12" s="288"/>
      <c r="U12" s="288"/>
      <c r="V12" s="288"/>
      <c r="W12" s="300"/>
      <c r="X12" s="288"/>
      <c r="Y12" s="288"/>
      <c r="Z12" s="288"/>
      <c r="AA12" s="288"/>
    </row>
    <row r="13" spans="1:27" ht="15" customHeight="1" thickBot="1">
      <c r="A13" s="290">
        <v>9</v>
      </c>
      <c r="B13" s="414"/>
      <c r="C13" s="414"/>
      <c r="D13" s="414"/>
      <c r="E13" s="296"/>
      <c r="F13" s="393"/>
      <c r="G13" s="396"/>
      <c r="H13" s="423" t="s">
        <v>114</v>
      </c>
      <c r="I13" s="394"/>
      <c r="J13" s="391"/>
      <c r="K13" s="306"/>
      <c r="L13" s="288"/>
      <c r="M13" s="300"/>
      <c r="N13" s="288"/>
      <c r="O13" s="288"/>
      <c r="P13" s="288"/>
      <c r="Q13" s="299"/>
      <c r="R13" s="288"/>
      <c r="S13" s="288"/>
      <c r="T13" s="288"/>
      <c r="U13" s="288"/>
      <c r="V13" s="288"/>
      <c r="W13" s="300"/>
      <c r="X13" s="288"/>
      <c r="Y13" s="288"/>
      <c r="Z13" s="288"/>
      <c r="AA13" s="288"/>
    </row>
    <row r="14" spans="1:27" ht="15" customHeight="1" thickTop="1">
      <c r="A14" s="308">
        <v>10</v>
      </c>
      <c r="B14" s="415" t="s">
        <v>185</v>
      </c>
      <c r="C14" s="414"/>
      <c r="D14" s="416" t="s">
        <v>399</v>
      </c>
      <c r="E14" s="296"/>
      <c r="F14" s="393"/>
      <c r="G14" s="396"/>
      <c r="H14" s="423" t="s">
        <v>113</v>
      </c>
      <c r="I14" s="394"/>
      <c r="J14" s="391"/>
      <c r="K14" s="397"/>
      <c r="L14" s="288"/>
      <c r="M14" s="300"/>
      <c r="N14" s="288"/>
      <c r="O14" s="288"/>
      <c r="P14" s="288"/>
      <c r="Q14" s="297">
        <v>132</v>
      </c>
      <c r="R14" s="288"/>
      <c r="S14" s="288"/>
      <c r="T14" s="288"/>
      <c r="U14" s="288"/>
      <c r="V14" s="288"/>
      <c r="W14" s="300"/>
      <c r="X14" s="288"/>
      <c r="Y14" s="288"/>
      <c r="Z14" s="288"/>
      <c r="AA14" s="288"/>
    </row>
    <row r="15" spans="1:27" ht="15" customHeight="1">
      <c r="A15" s="290">
        <v>11</v>
      </c>
      <c r="B15" s="670">
        <f ca="1">INDIRECT($B$1&amp;"!$W"&amp;2*$C$2+9)</f>
        <v>7.4</v>
      </c>
      <c r="C15" s="414"/>
      <c r="D15" s="670">
        <f ca="1">INDIRECT($B$1&amp;"!$AA"&amp;2*$C$2+9)</f>
        <v>11.1</v>
      </c>
      <c r="E15" s="296"/>
      <c r="F15" s="393"/>
      <c r="G15" s="396"/>
      <c r="H15" s="423" t="s">
        <v>121</v>
      </c>
      <c r="I15" s="394"/>
      <c r="J15" s="391"/>
      <c r="K15" s="288"/>
      <c r="L15" s="288"/>
      <c r="M15" s="288"/>
      <c r="N15" s="288"/>
      <c r="O15" s="288"/>
      <c r="P15" s="288"/>
      <c r="Q15" s="298">
        <f ca="1">B27</f>
        <v>7.6177777777777562</v>
      </c>
      <c r="R15" s="288"/>
      <c r="S15" s="288"/>
      <c r="T15" s="288"/>
      <c r="U15" s="288"/>
      <c r="V15" s="288"/>
      <c r="W15" s="300"/>
      <c r="X15" s="288"/>
      <c r="Y15" s="288"/>
      <c r="Z15" s="288"/>
      <c r="AA15" s="288"/>
    </row>
    <row r="16" spans="1:27" ht="15" customHeight="1">
      <c r="A16" s="308">
        <v>12</v>
      </c>
      <c r="B16" s="671"/>
      <c r="C16" s="414"/>
      <c r="D16" s="671"/>
      <c r="E16" s="296"/>
      <c r="F16" s="393"/>
      <c r="G16" s="396"/>
      <c r="H16" s="423" t="s">
        <v>120</v>
      </c>
      <c r="I16" s="394"/>
      <c r="J16" s="391"/>
      <c r="K16" s="288"/>
      <c r="L16" s="288"/>
      <c r="M16" s="288"/>
      <c r="N16" s="288"/>
      <c r="O16" s="288" t="s">
        <v>169</v>
      </c>
      <c r="P16" s="288"/>
      <c r="Q16" s="297">
        <v>2</v>
      </c>
      <c r="R16" s="288"/>
      <c r="S16" s="288"/>
      <c r="T16" s="288"/>
      <c r="U16" s="288"/>
      <c r="V16" s="288"/>
      <c r="W16" s="300"/>
      <c r="X16" s="288"/>
      <c r="Y16" s="288"/>
      <c r="Z16" s="288"/>
      <c r="AA16" s="288"/>
    </row>
    <row r="17" spans="1:30" ht="15" customHeight="1" thickBot="1">
      <c r="A17" s="290">
        <v>13</v>
      </c>
      <c r="B17" s="414"/>
      <c r="C17" s="414"/>
      <c r="D17" s="414"/>
      <c r="E17" s="296"/>
      <c r="F17" s="398"/>
      <c r="G17" s="396"/>
      <c r="H17" s="423" t="s">
        <v>122</v>
      </c>
      <c r="I17" s="394"/>
      <c r="J17" s="391"/>
      <c r="K17" s="288"/>
      <c r="L17" s="288"/>
      <c r="M17" s="288"/>
      <c r="N17" s="288"/>
      <c r="O17" s="288"/>
      <c r="P17" s="288"/>
      <c r="Q17" s="297">
        <f ca="1">Q14-Q15-Q16</f>
        <v>122.38222222222224</v>
      </c>
      <c r="R17" s="288"/>
      <c r="S17" s="288"/>
      <c r="T17" s="288"/>
      <c r="U17" s="288"/>
      <c r="V17" s="288"/>
      <c r="W17" s="288"/>
      <c r="X17" s="288"/>
      <c r="Y17" s="288"/>
      <c r="Z17" s="288"/>
      <c r="AA17" s="288"/>
    </row>
    <row r="18" spans="1:30" ht="15" customHeight="1" thickTop="1">
      <c r="A18" s="308">
        <v>14</v>
      </c>
      <c r="B18" s="316" t="s">
        <v>92</v>
      </c>
      <c r="C18" s="414"/>
      <c r="D18" s="316" t="s">
        <v>179</v>
      </c>
      <c r="E18" s="296"/>
      <c r="F18" s="393"/>
      <c r="G18" s="396"/>
      <c r="H18" s="399"/>
      <c r="I18" s="394"/>
      <c r="J18" s="391"/>
      <c r="K18" s="288"/>
      <c r="L18" s="288"/>
      <c r="M18" s="288"/>
      <c r="N18" s="288"/>
      <c r="O18" s="288"/>
      <c r="P18" s="288"/>
      <c r="Q18" s="288"/>
      <c r="R18" s="288"/>
      <c r="S18" s="288"/>
      <c r="T18" s="288"/>
      <c r="U18" s="288"/>
      <c r="V18" s="288"/>
      <c r="W18" s="288"/>
      <c r="X18" s="288"/>
      <c r="Y18" s="288"/>
      <c r="Z18" s="288"/>
      <c r="AA18" s="288"/>
    </row>
    <row r="19" spans="1:30" ht="15" customHeight="1" thickBot="1">
      <c r="A19" s="290">
        <v>15</v>
      </c>
      <c r="B19" s="664">
        <f ca="1">INDIRECT($B$1&amp;"!$BP"&amp;2*$C$2+9)</f>
        <v>11.93</v>
      </c>
      <c r="C19" s="414"/>
      <c r="D19" s="673">
        <f ca="1">INDIRECT($B$1&amp;"!$BR"&amp;2*$C$2+9)</f>
        <v>0.23194444444444445</v>
      </c>
      <c r="E19" s="296"/>
      <c r="F19" s="400"/>
      <c r="G19" s="401"/>
      <c r="H19" s="402"/>
      <c r="I19" s="403"/>
      <c r="J19" s="404"/>
      <c r="K19" s="288"/>
      <c r="L19" s="288"/>
      <c r="M19" s="288"/>
      <c r="N19" s="288"/>
      <c r="O19" s="288"/>
      <c r="P19" s="288"/>
      <c r="Q19" s="288"/>
      <c r="R19" s="288"/>
      <c r="S19" s="288"/>
      <c r="T19" s="288"/>
      <c r="U19" s="288"/>
      <c r="V19" s="288"/>
      <c r="W19" s="288"/>
      <c r="X19" s="288"/>
      <c r="Y19" s="288"/>
      <c r="Z19" s="288"/>
      <c r="AA19" s="288"/>
    </row>
    <row r="20" spans="1:30" ht="15" customHeight="1" thickTop="1">
      <c r="A20" s="308">
        <v>16</v>
      </c>
      <c r="B20" s="672"/>
      <c r="C20" s="414"/>
      <c r="D20" s="674"/>
      <c r="E20" s="310"/>
      <c r="F20" s="288"/>
      <c r="G20" s="288"/>
      <c r="H20" s="288"/>
      <c r="I20" s="288"/>
      <c r="J20" s="288"/>
      <c r="K20" s="288"/>
      <c r="L20" s="288"/>
      <c r="M20" s="288"/>
      <c r="N20" s="288"/>
      <c r="O20" s="288"/>
      <c r="P20" s="288"/>
      <c r="Q20" s="288"/>
      <c r="R20" s="288"/>
      <c r="S20" s="288"/>
      <c r="T20" s="288"/>
      <c r="U20" s="288"/>
      <c r="V20" s="288"/>
      <c r="W20" s="288"/>
      <c r="X20" s="288"/>
      <c r="Y20" s="288"/>
      <c r="Z20" s="288"/>
      <c r="AA20" s="288"/>
    </row>
    <row r="21" spans="1:30" ht="15" customHeight="1" thickBot="1">
      <c r="A21" s="290">
        <v>17</v>
      </c>
      <c r="B21" s="414"/>
      <c r="C21" s="414"/>
      <c r="D21" s="414"/>
      <c r="E21" s="310"/>
      <c r="F21" s="288"/>
      <c r="G21" s="288"/>
      <c r="H21" s="288"/>
      <c r="I21" s="288"/>
      <c r="J21" s="288"/>
      <c r="K21" s="288"/>
      <c r="L21" s="288"/>
      <c r="M21" s="288"/>
      <c r="N21" s="288"/>
      <c r="O21" s="288"/>
      <c r="P21" s="288"/>
      <c r="Q21" s="288"/>
      <c r="R21" s="288"/>
      <c r="S21" s="288"/>
      <c r="T21" s="288"/>
      <c r="U21" s="288"/>
      <c r="V21" s="288"/>
      <c r="W21" s="288"/>
      <c r="X21" s="288"/>
      <c r="Y21" s="288"/>
      <c r="Z21" s="288"/>
      <c r="AA21" s="288"/>
    </row>
    <row r="22" spans="1:30" ht="15" customHeight="1" thickTop="1">
      <c r="A22" s="308">
        <v>18</v>
      </c>
      <c r="B22" s="322" t="s">
        <v>184</v>
      </c>
      <c r="C22" s="414"/>
      <c r="D22" s="323" t="s">
        <v>183</v>
      </c>
      <c r="E22" s="310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</row>
    <row r="23" spans="1:30" ht="15" customHeight="1">
      <c r="A23" s="290">
        <v>19</v>
      </c>
      <c r="B23" s="673">
        <f ca="1">INDIRECT($B$1&amp;"!$CG"&amp;2*$C$2+9)</f>
        <v>0</v>
      </c>
      <c r="C23" s="414"/>
      <c r="D23" s="664">
        <f ca="1">INDIRECT($B$1&amp;"!$CI"&amp;2*$C$2+9)</f>
        <v>0</v>
      </c>
      <c r="E23" s="310"/>
      <c r="F23" s="288"/>
      <c r="J23" s="288"/>
      <c r="K23" s="288"/>
      <c r="L23" s="288"/>
      <c r="M23" s="288"/>
      <c r="N23" s="318"/>
      <c r="O23" s="627" t="s">
        <v>48</v>
      </c>
      <c r="P23" s="318"/>
      <c r="Q23" s="288"/>
      <c r="R23" s="288"/>
      <c r="S23" s="630"/>
      <c r="T23" s="624" t="s">
        <v>182</v>
      </c>
      <c r="U23" s="630"/>
      <c r="V23" s="288"/>
      <c r="W23" s="288"/>
      <c r="X23" s="321"/>
      <c r="Y23" s="622" t="s">
        <v>194</v>
      </c>
      <c r="Z23" s="321"/>
      <c r="AA23" s="288"/>
    </row>
    <row r="24" spans="1:30" ht="15" customHeight="1" thickBot="1">
      <c r="A24" s="308">
        <v>20</v>
      </c>
      <c r="B24" s="675"/>
      <c r="C24" s="414"/>
      <c r="D24" s="665"/>
      <c r="E24" s="311"/>
      <c r="F24" s="288"/>
      <c r="J24" s="288"/>
      <c r="K24" s="288"/>
      <c r="L24" s="432"/>
      <c r="M24" s="288"/>
      <c r="N24" s="288"/>
      <c r="O24" s="288"/>
      <c r="P24" s="288"/>
      <c r="Q24" s="288"/>
      <c r="R24" s="288"/>
      <c r="S24" s="288"/>
      <c r="T24" s="288"/>
      <c r="U24" s="288"/>
      <c r="V24" s="288"/>
      <c r="W24" s="288"/>
      <c r="X24" s="288"/>
      <c r="Y24" s="288"/>
      <c r="Z24" s="288"/>
      <c r="AA24" s="288"/>
    </row>
    <row r="25" spans="1:30" ht="15" customHeight="1" thickTop="1" thickBot="1">
      <c r="A25" s="290">
        <v>21</v>
      </c>
      <c r="B25" s="302"/>
      <c r="C25" s="414"/>
      <c r="D25" s="414"/>
      <c r="E25" s="310"/>
      <c r="F25" s="288"/>
      <c r="J25" s="288"/>
      <c r="K25" s="288"/>
      <c r="L25" s="305"/>
      <c r="M25" s="288"/>
      <c r="N25" s="288"/>
      <c r="O25" s="288"/>
      <c r="P25" s="288"/>
      <c r="Q25" s="297">
        <v>135</v>
      </c>
      <c r="R25" s="288"/>
      <c r="S25" s="288"/>
      <c r="T25" s="288"/>
      <c r="U25" s="288"/>
      <c r="V25" s="305"/>
      <c r="W25" s="288"/>
      <c r="X25" s="288"/>
      <c r="Y25" s="288"/>
      <c r="Z25" s="288"/>
      <c r="AA25" s="288"/>
      <c r="AC25" s="405"/>
      <c r="AD25" s="406"/>
    </row>
    <row r="26" spans="1:30" ht="15" customHeight="1" thickTop="1">
      <c r="A26" s="308">
        <v>22</v>
      </c>
      <c r="B26" s="317" t="s">
        <v>190</v>
      </c>
      <c r="C26" s="414"/>
      <c r="D26" s="317" t="s">
        <v>191</v>
      </c>
      <c r="E26" s="310"/>
      <c r="F26" s="288"/>
      <c r="J26" s="288"/>
      <c r="K26" s="288"/>
      <c r="L26" s="305"/>
      <c r="M26" s="288"/>
      <c r="N26" s="288"/>
      <c r="O26" s="288"/>
      <c r="P26" s="288"/>
      <c r="Q26" s="298">
        <f ca="1">D11</f>
        <v>89</v>
      </c>
      <c r="R26" s="288"/>
      <c r="S26" s="288"/>
      <c r="T26" s="288"/>
      <c r="U26" s="288"/>
      <c r="V26" s="305"/>
      <c r="W26" s="288"/>
      <c r="X26" s="288"/>
      <c r="Y26" s="288"/>
      <c r="Z26" s="288"/>
      <c r="AA26" s="288"/>
      <c r="AC26" s="407"/>
      <c r="AD26" s="405"/>
    </row>
    <row r="27" spans="1:30" ht="15" customHeight="1">
      <c r="A27" s="290">
        <v>23</v>
      </c>
      <c r="B27" s="664">
        <f ca="1">INDIRECT($B$1&amp;"!$AN"&amp;2*$C$2+9)</f>
        <v>7.6177777777777562</v>
      </c>
      <c r="C27" s="414"/>
      <c r="D27" s="664">
        <f ca="1">INDIRECT($B$1&amp;"!$AJ"&amp;2*$C$2+9)</f>
        <v>33.200000000000003</v>
      </c>
      <c r="E27" s="296"/>
      <c r="F27" s="288"/>
      <c r="J27" s="288"/>
      <c r="K27" s="288"/>
      <c r="L27" s="305"/>
      <c r="M27" s="288"/>
      <c r="N27" s="288"/>
      <c r="O27" s="288"/>
      <c r="P27" s="288"/>
      <c r="Q27" s="297">
        <v>2</v>
      </c>
      <c r="R27" s="288"/>
      <c r="S27" s="288"/>
      <c r="T27" s="288"/>
      <c r="U27" s="288"/>
      <c r="V27" s="305"/>
      <c r="W27" s="288"/>
      <c r="X27" s="288"/>
      <c r="Y27" s="288"/>
      <c r="Z27" s="288"/>
      <c r="AA27" s="288"/>
      <c r="AC27" s="407"/>
      <c r="AD27" s="405"/>
    </row>
    <row r="28" spans="1:30" ht="15" customHeight="1" thickBot="1">
      <c r="A28" s="308">
        <v>24</v>
      </c>
      <c r="B28" s="665"/>
      <c r="C28" s="414"/>
      <c r="D28" s="665"/>
      <c r="E28" s="296"/>
      <c r="F28" s="288"/>
      <c r="J28" s="288"/>
      <c r="K28" s="288"/>
      <c r="L28" s="303">
        <f ca="1">D7</f>
        <v>1022</v>
      </c>
      <c r="M28" s="288"/>
      <c r="N28" s="288"/>
      <c r="O28" s="288"/>
      <c r="P28" s="288"/>
      <c r="Q28" s="297">
        <f ca="1">Q25-Q26-Q27</f>
        <v>44</v>
      </c>
      <c r="R28" s="288"/>
      <c r="S28" s="288"/>
      <c r="T28" s="288"/>
      <c r="U28" s="288"/>
      <c r="V28" s="288"/>
      <c r="W28" s="288"/>
      <c r="X28" s="288"/>
      <c r="Y28" s="288"/>
      <c r="Z28" s="288"/>
      <c r="AA28" s="288"/>
      <c r="AC28" s="407"/>
      <c r="AD28" s="405"/>
    </row>
    <row r="29" spans="1:30" ht="15" customHeight="1" thickTop="1">
      <c r="A29" s="290">
        <v>25</v>
      </c>
      <c r="B29" s="288"/>
      <c r="C29" s="296"/>
      <c r="D29" s="296"/>
      <c r="E29" s="296"/>
      <c r="F29" s="288"/>
      <c r="J29" s="288"/>
      <c r="K29" s="288"/>
      <c r="L29" s="294">
        <v>185</v>
      </c>
      <c r="M29" s="288"/>
      <c r="N29" s="288"/>
      <c r="O29" s="288"/>
      <c r="P29" s="288"/>
      <c r="Q29" s="296"/>
      <c r="R29" s="288"/>
      <c r="S29" s="288"/>
      <c r="T29" s="288"/>
      <c r="U29" s="288"/>
      <c r="V29" s="292">
        <v>0.91666666666666663</v>
      </c>
      <c r="W29" s="288"/>
      <c r="X29" s="288"/>
      <c r="Y29" s="288"/>
      <c r="Z29" s="288"/>
      <c r="AA29" s="288"/>
      <c r="AC29" s="407"/>
      <c r="AD29" s="405"/>
    </row>
    <row r="30" spans="1:30" ht="15" customHeight="1">
      <c r="A30" s="308">
        <v>26</v>
      </c>
      <c r="B30" s="296"/>
      <c r="C30" s="296"/>
      <c r="D30" s="296"/>
      <c r="E30" s="296"/>
      <c r="F30" s="288"/>
      <c r="J30" s="288"/>
      <c r="K30" s="288"/>
      <c r="L30" s="295">
        <f ca="1">L28-940</f>
        <v>82</v>
      </c>
      <c r="M30" s="288"/>
      <c r="N30" s="288"/>
      <c r="O30" s="288"/>
      <c r="P30" s="288"/>
      <c r="Q30" s="296"/>
      <c r="R30" s="288"/>
      <c r="S30" s="288"/>
      <c r="T30" s="288"/>
      <c r="U30" s="288"/>
      <c r="V30" s="292">
        <v>0</v>
      </c>
      <c r="W30" s="288"/>
      <c r="X30" s="288"/>
      <c r="Y30" s="288"/>
      <c r="Z30" s="288"/>
      <c r="AA30" s="288"/>
      <c r="AC30" s="405"/>
      <c r="AD30" s="405"/>
    </row>
    <row r="31" spans="1:30" ht="15" customHeight="1">
      <c r="A31" s="290">
        <v>27</v>
      </c>
      <c r="B31" s="296"/>
      <c r="C31" s="288"/>
      <c r="D31" s="296"/>
      <c r="E31" s="296"/>
      <c r="F31" s="288"/>
      <c r="J31" s="288"/>
      <c r="K31" s="288"/>
      <c r="L31" s="294">
        <v>3</v>
      </c>
      <c r="M31" s="288"/>
      <c r="N31" s="288"/>
      <c r="O31" s="288"/>
      <c r="P31" s="288"/>
      <c r="Q31" s="297">
        <v>135</v>
      </c>
      <c r="R31" s="288"/>
      <c r="S31" s="288"/>
      <c r="T31" s="288"/>
      <c r="U31" s="288"/>
      <c r="V31" s="293">
        <f ca="1">B23</f>
        <v>0</v>
      </c>
      <c r="W31" s="288"/>
      <c r="X31" s="288"/>
      <c r="Y31" s="288"/>
      <c r="Z31" s="288"/>
      <c r="AA31" s="288"/>
      <c r="AC31" s="405"/>
      <c r="AD31" s="405"/>
    </row>
    <row r="32" spans="1:30" ht="15" customHeight="1">
      <c r="A32" s="308">
        <v>28</v>
      </c>
      <c r="B32" s="288"/>
      <c r="C32" s="288"/>
      <c r="D32" s="288"/>
      <c r="E32" s="296"/>
      <c r="F32" s="288"/>
      <c r="J32" s="288"/>
      <c r="K32" s="288"/>
      <c r="L32" s="295">
        <f ca="1">L29-L30-L31</f>
        <v>100</v>
      </c>
      <c r="M32" s="288"/>
      <c r="N32" s="288"/>
      <c r="O32" s="288"/>
      <c r="P32" s="288"/>
      <c r="Q32" s="298">
        <f>Janvier_2018!BI9</f>
        <v>91.406993006993005</v>
      </c>
      <c r="R32" s="288"/>
      <c r="S32" s="288"/>
      <c r="T32" s="288"/>
      <c r="U32" s="288"/>
      <c r="V32" s="292">
        <f ca="1">V29-V31</f>
        <v>0.91666666666666663</v>
      </c>
      <c r="W32" s="288"/>
      <c r="X32" s="288"/>
      <c r="Y32" s="288"/>
      <c r="Z32" s="288"/>
      <c r="AA32" s="288"/>
      <c r="AC32" s="408"/>
      <c r="AD32" s="405"/>
    </row>
    <row r="33" spans="1:30" ht="15" customHeight="1">
      <c r="A33" s="290">
        <v>29</v>
      </c>
      <c r="B33" s="296"/>
      <c r="C33" s="296"/>
      <c r="D33" s="296"/>
      <c r="E33" s="296"/>
      <c r="F33" s="288"/>
      <c r="J33" s="288"/>
      <c r="K33" s="288"/>
      <c r="L33" s="296"/>
      <c r="M33" s="288"/>
      <c r="N33" s="288"/>
      <c r="O33" s="288"/>
      <c r="P33" s="288"/>
      <c r="Q33" s="297">
        <v>2</v>
      </c>
      <c r="R33" s="288"/>
      <c r="S33" s="288"/>
      <c r="T33" s="288"/>
      <c r="U33" s="288"/>
      <c r="V33" s="300"/>
      <c r="W33" s="288"/>
      <c r="X33" s="288"/>
      <c r="Y33" s="288"/>
      <c r="Z33" s="288"/>
      <c r="AA33" s="288"/>
      <c r="AC33" s="408"/>
      <c r="AD33" s="405"/>
    </row>
    <row r="34" spans="1:30" ht="15" customHeight="1">
      <c r="A34" s="308">
        <v>30</v>
      </c>
      <c r="B34" s="296"/>
      <c r="C34" s="296"/>
      <c r="D34" s="296"/>
      <c r="E34" s="296"/>
      <c r="F34" s="288"/>
      <c r="J34" s="288"/>
      <c r="K34" s="288"/>
      <c r="L34" s="296"/>
      <c r="M34" s="288"/>
      <c r="N34" s="288"/>
      <c r="O34" s="288"/>
      <c r="P34" s="288"/>
      <c r="Q34" s="297">
        <f>Q31-Q32-Q33</f>
        <v>41.593006993006995</v>
      </c>
      <c r="R34" s="288"/>
      <c r="S34" s="288"/>
      <c r="T34" s="288"/>
      <c r="U34" s="288"/>
      <c r="V34" s="300"/>
      <c r="W34" s="288"/>
      <c r="X34" s="288"/>
      <c r="Y34" s="288"/>
      <c r="Z34" s="288"/>
      <c r="AA34" s="288"/>
      <c r="AC34" s="408"/>
      <c r="AD34" s="405"/>
    </row>
    <row r="35" spans="1:30" ht="15" customHeight="1">
      <c r="A35" s="290">
        <v>31</v>
      </c>
      <c r="B35" s="288"/>
      <c r="C35" s="290"/>
      <c r="D35" s="296"/>
      <c r="E35" s="296"/>
      <c r="F35" s="288"/>
      <c r="J35" s="288"/>
      <c r="K35" s="288"/>
      <c r="L35" s="296"/>
      <c r="M35" s="288"/>
      <c r="N35" s="288"/>
      <c r="O35" s="288"/>
      <c r="P35" s="288"/>
      <c r="Q35" s="299"/>
      <c r="R35" s="288"/>
      <c r="S35" s="288"/>
      <c r="T35" s="288"/>
      <c r="U35" s="288"/>
      <c r="V35" s="304">
        <v>22</v>
      </c>
      <c r="W35" s="288"/>
      <c r="X35" s="288"/>
      <c r="Y35" s="288"/>
      <c r="Z35" s="288"/>
      <c r="AA35" s="288"/>
      <c r="AC35" s="408"/>
      <c r="AD35" s="405"/>
    </row>
    <row r="36" spans="1:30" ht="24" customHeight="1">
      <c r="A36" s="288"/>
      <c r="B36" s="288"/>
      <c r="C36" s="288"/>
      <c r="D36" s="296"/>
      <c r="E36" s="296"/>
      <c r="F36" s="288"/>
      <c r="J36" s="288"/>
      <c r="K36" s="288"/>
      <c r="L36" s="296"/>
      <c r="M36" s="288"/>
      <c r="N36" s="288"/>
      <c r="O36" s="288"/>
      <c r="P36" s="288"/>
      <c r="Q36" s="297">
        <v>135</v>
      </c>
      <c r="R36" s="288"/>
      <c r="S36" s="288"/>
      <c r="T36" s="288"/>
      <c r="U36" s="288"/>
      <c r="V36" s="304">
        <v>0</v>
      </c>
      <c r="W36" s="288"/>
      <c r="X36" s="288"/>
      <c r="Y36" s="288"/>
      <c r="Z36" s="288"/>
      <c r="AA36" s="288"/>
      <c r="AC36" s="405"/>
      <c r="AD36" s="405"/>
    </row>
    <row r="37" spans="1:30" ht="17.25" customHeight="1">
      <c r="A37" s="288"/>
      <c r="B37" s="288"/>
      <c r="C37" s="288"/>
      <c r="D37" s="288"/>
      <c r="E37" s="296"/>
      <c r="F37" s="288"/>
      <c r="G37" s="421">
        <f ca="1">B15</f>
        <v>7.4</v>
      </c>
      <c r="I37" s="422">
        <f ca="1">D15</f>
        <v>11.1</v>
      </c>
      <c r="J37" s="288"/>
      <c r="K37" s="288"/>
      <c r="L37" s="303">
        <f ca="1">B7</f>
        <v>1006</v>
      </c>
      <c r="M37" s="288"/>
      <c r="N37" s="288"/>
      <c r="O37" s="288"/>
      <c r="P37" s="288"/>
      <c r="Q37" s="298">
        <f ca="1">B11</f>
        <v>82</v>
      </c>
      <c r="R37" s="288"/>
      <c r="S37" s="288"/>
      <c r="T37" s="288"/>
      <c r="U37" s="288"/>
      <c r="V37" s="301">
        <f ca="1">D23</f>
        <v>0</v>
      </c>
      <c r="W37" s="288"/>
      <c r="X37" s="288"/>
      <c r="Y37" s="288"/>
      <c r="Z37" s="288"/>
      <c r="AA37" s="288"/>
      <c r="AC37" s="405"/>
      <c r="AD37" s="406"/>
    </row>
    <row r="38" spans="1:30" ht="13.5" customHeight="1">
      <c r="A38" s="288"/>
      <c r="B38" s="288"/>
      <c r="C38" s="288"/>
      <c r="D38" s="288"/>
      <c r="E38" s="296"/>
      <c r="F38" s="288"/>
      <c r="G38" s="288"/>
      <c r="H38" s="288"/>
      <c r="I38" s="288"/>
      <c r="J38" s="288"/>
      <c r="K38" s="288"/>
      <c r="L38" s="294">
        <v>185</v>
      </c>
      <c r="M38" s="288"/>
      <c r="N38" s="288"/>
      <c r="O38" s="288"/>
      <c r="P38" s="288"/>
      <c r="Q38" s="297">
        <v>2</v>
      </c>
      <c r="R38" s="288"/>
      <c r="S38" s="288"/>
      <c r="T38" s="288"/>
      <c r="U38" s="288"/>
      <c r="V38" s="304">
        <f ca="1">V35-V36-V37</f>
        <v>22</v>
      </c>
      <c r="W38" s="288"/>
      <c r="X38" s="288"/>
      <c r="Y38" s="288"/>
      <c r="Z38" s="288"/>
      <c r="AA38" s="288"/>
    </row>
    <row r="39" spans="1:30" ht="16.5" customHeight="1">
      <c r="A39" s="288"/>
      <c r="B39" s="288"/>
      <c r="C39" s="288"/>
      <c r="D39" s="288"/>
      <c r="E39" s="296"/>
      <c r="F39" s="288"/>
      <c r="G39" s="288"/>
      <c r="H39" s="288"/>
      <c r="I39" s="288"/>
      <c r="J39" s="288"/>
      <c r="K39" s="288"/>
      <c r="L39" s="295">
        <f ca="1">L37-940</f>
        <v>66</v>
      </c>
      <c r="M39" s="288"/>
      <c r="N39" s="288"/>
      <c r="O39" s="288"/>
      <c r="P39" s="288"/>
      <c r="Q39" s="297">
        <f ca="1">Q36-Q37-Q38</f>
        <v>51</v>
      </c>
      <c r="R39" s="288"/>
      <c r="S39" s="288"/>
      <c r="T39" s="288"/>
      <c r="U39" s="288"/>
      <c r="V39" s="305"/>
      <c r="W39" s="288"/>
      <c r="X39" s="288"/>
      <c r="Y39" s="288"/>
      <c r="Z39" s="288"/>
      <c r="AA39" s="288"/>
    </row>
    <row r="40" spans="1:30" ht="12.75" customHeight="1">
      <c r="A40" s="288"/>
      <c r="B40" s="288"/>
      <c r="C40" s="288"/>
      <c r="D40" s="288"/>
      <c r="E40" s="296"/>
      <c r="F40" s="288"/>
      <c r="G40" s="288"/>
      <c r="H40" s="288"/>
      <c r="I40" s="288"/>
      <c r="J40" s="288"/>
      <c r="K40" s="288"/>
      <c r="L40" s="294">
        <v>3</v>
      </c>
      <c r="M40" s="288"/>
      <c r="N40" s="288"/>
      <c r="O40" s="288"/>
      <c r="P40" s="288"/>
      <c r="Q40" s="288"/>
      <c r="R40" s="288"/>
      <c r="S40" s="288"/>
      <c r="T40" s="288"/>
      <c r="U40" s="288"/>
      <c r="V40" s="305"/>
      <c r="W40" s="288"/>
      <c r="X40" s="288"/>
      <c r="Y40" s="288"/>
      <c r="Z40" s="288"/>
      <c r="AA40" s="288"/>
    </row>
    <row r="41" spans="1:30" ht="14.25" customHeight="1">
      <c r="A41" s="288"/>
      <c r="B41" s="288"/>
      <c r="C41" s="288"/>
      <c r="D41" s="288"/>
      <c r="E41" s="296"/>
      <c r="F41" s="288"/>
      <c r="G41" s="288"/>
      <c r="H41" s="288"/>
      <c r="I41" s="288"/>
      <c r="J41" s="288"/>
      <c r="K41" s="288"/>
      <c r="L41" s="294">
        <f ca="1">L38-L39-L40</f>
        <v>116</v>
      </c>
      <c r="M41" s="288"/>
      <c r="N41" s="288"/>
      <c r="O41" s="288"/>
      <c r="P41" s="288"/>
      <c r="Q41" s="288"/>
      <c r="R41" s="288"/>
      <c r="S41" s="288"/>
      <c r="T41" s="288"/>
      <c r="U41" s="288"/>
      <c r="V41" s="288"/>
      <c r="W41" s="288"/>
      <c r="X41" s="288"/>
      <c r="Y41" s="288"/>
      <c r="Z41" s="288"/>
      <c r="AA41" s="288"/>
    </row>
    <row r="42" spans="1:30">
      <c r="A42" s="288"/>
      <c r="B42" s="288"/>
      <c r="C42" s="288"/>
      <c r="D42" s="288"/>
      <c r="E42" s="409"/>
      <c r="F42" s="288"/>
      <c r="G42" s="288"/>
      <c r="H42" s="288"/>
      <c r="I42" s="410"/>
      <c r="J42" s="288"/>
      <c r="K42" s="288"/>
      <c r="L42" s="305"/>
      <c r="M42" s="288"/>
      <c r="N42" s="288"/>
      <c r="O42" s="288"/>
      <c r="P42" s="288"/>
      <c r="Q42" s="288"/>
      <c r="R42" s="288"/>
      <c r="S42" s="288"/>
      <c r="T42" s="288"/>
      <c r="U42" s="288"/>
      <c r="V42" s="288"/>
      <c r="W42" s="288"/>
      <c r="X42" s="288"/>
      <c r="Y42" s="288"/>
      <c r="Z42" s="288"/>
      <c r="AA42" s="288"/>
    </row>
    <row r="43" spans="1:30">
      <c r="A43" s="288"/>
      <c r="B43" s="288"/>
      <c r="C43" s="288"/>
      <c r="D43" s="288"/>
      <c r="E43" s="296"/>
      <c r="F43" s="288"/>
      <c r="G43" s="288"/>
      <c r="H43" s="288"/>
      <c r="I43" s="288"/>
      <c r="J43" s="288"/>
      <c r="K43" s="288"/>
      <c r="L43" s="288"/>
      <c r="M43" s="288"/>
      <c r="N43" s="288"/>
      <c r="O43" s="288"/>
      <c r="P43" s="288"/>
      <c r="Q43" s="288"/>
      <c r="R43" s="288"/>
      <c r="S43" s="288"/>
      <c r="T43" s="288"/>
      <c r="U43" s="288"/>
      <c r="V43" s="288"/>
      <c r="W43" s="288"/>
      <c r="X43" s="288"/>
      <c r="Y43" s="288"/>
      <c r="Z43" s="288"/>
      <c r="AA43" s="288"/>
    </row>
    <row r="44" spans="1:30" ht="15">
      <c r="A44" s="288"/>
      <c r="B44" s="288"/>
      <c r="C44" s="411" t="s">
        <v>193</v>
      </c>
      <c r="D44" s="288"/>
      <c r="E44" s="296"/>
      <c r="F44" s="288"/>
      <c r="G44" s="288"/>
      <c r="H44" s="288"/>
      <c r="I44" s="288"/>
      <c r="J44" s="288"/>
      <c r="K44" s="288"/>
      <c r="L44" s="288"/>
      <c r="M44" s="288"/>
      <c r="N44" s="288"/>
      <c r="O44" s="288"/>
      <c r="P44" s="288"/>
      <c r="Q44" s="288"/>
      <c r="R44" s="288"/>
      <c r="S44" s="288"/>
      <c r="T44" s="288"/>
      <c r="U44" s="288"/>
      <c r="V44" s="288"/>
      <c r="W44" s="288"/>
      <c r="X44" s="288"/>
      <c r="Y44" s="288"/>
      <c r="Z44" s="288"/>
      <c r="AA44" s="288"/>
    </row>
    <row r="45" spans="1:30">
      <c r="A45" s="288"/>
      <c r="B45" s="288"/>
      <c r="C45" s="412" t="str">
        <f>INDEX(Janvier_2018!$AR:$AR,$C$2*2+9,1)</f>
        <v>SSO</v>
      </c>
      <c r="D45" s="288"/>
      <c r="E45" s="296"/>
      <c r="F45" s="288"/>
      <c r="G45" s="288"/>
      <c r="H45" s="288"/>
      <c r="I45" s="288"/>
      <c r="J45" s="288"/>
      <c r="K45" s="288"/>
      <c r="L45" s="288"/>
      <c r="M45" s="288"/>
      <c r="N45" s="288"/>
      <c r="O45" s="288"/>
      <c r="P45" s="288"/>
      <c r="Q45" s="288"/>
      <c r="R45" s="288"/>
      <c r="S45" s="288"/>
      <c r="T45" s="288"/>
      <c r="U45" s="288"/>
      <c r="V45" s="288"/>
      <c r="W45" s="288"/>
      <c r="X45" s="288"/>
      <c r="Y45" s="288"/>
      <c r="Z45" s="288"/>
      <c r="AA45" s="288"/>
    </row>
    <row r="46" spans="1:30">
      <c r="A46" s="288"/>
      <c r="B46" s="288"/>
      <c r="C46" s="288"/>
      <c r="D46" s="288"/>
      <c r="E46" s="296"/>
      <c r="F46" s="288"/>
      <c r="G46" s="288"/>
      <c r="H46" s="288"/>
      <c r="I46" s="288"/>
      <c r="J46" s="288"/>
      <c r="K46" s="288"/>
      <c r="L46" s="288"/>
      <c r="M46" s="288"/>
      <c r="N46" s="288"/>
      <c r="O46" s="288"/>
      <c r="P46" s="288"/>
      <c r="Q46" s="288"/>
      <c r="R46" s="288"/>
      <c r="S46" s="288"/>
      <c r="T46" s="288"/>
      <c r="U46" s="288"/>
      <c r="V46" s="288"/>
      <c r="W46" s="288"/>
      <c r="X46" s="288"/>
      <c r="Y46" s="288"/>
      <c r="Z46" s="288"/>
      <c r="AA46" s="288"/>
    </row>
    <row r="48" spans="1:30">
      <c r="A48" s="291" t="s">
        <v>397</v>
      </c>
    </row>
    <row r="50" spans="4:10">
      <c r="F50" s="413"/>
      <c r="G50" s="413"/>
      <c r="H50" s="413"/>
      <c r="I50" s="413"/>
      <c r="J50" s="413"/>
    </row>
    <row r="51" spans="4:10">
      <c r="H51" s="413"/>
      <c r="I51" s="413"/>
      <c r="J51" s="413"/>
    </row>
    <row r="53" spans="4:10" ht="13.5" customHeight="1"/>
    <row r="61" spans="4:10" ht="15.75">
      <c r="D61" s="313"/>
    </row>
    <row r="62" spans="4:10" ht="15.75">
      <c r="D62" s="314"/>
    </row>
    <row r="63" spans="4:10" ht="15.75">
      <c r="D63" s="313"/>
    </row>
    <row r="64" spans="4:10" ht="15.75">
      <c r="D64" s="313"/>
    </row>
    <row r="67" spans="5:5">
      <c r="E67" s="413"/>
    </row>
  </sheetData>
  <mergeCells count="12">
    <mergeCell ref="B27:B28"/>
    <mergeCell ref="D27:D28"/>
    <mergeCell ref="B7:B8"/>
    <mergeCell ref="D7:D8"/>
    <mergeCell ref="B11:B12"/>
    <mergeCell ref="D11:D12"/>
    <mergeCell ref="B15:B16"/>
    <mergeCell ref="D15:D16"/>
    <mergeCell ref="B19:B20"/>
    <mergeCell ref="D19:D20"/>
    <mergeCell ref="B23:B24"/>
    <mergeCell ref="D23:D24"/>
  </mergeCells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4" name="Zone combinée 2">
              <controlPr locked="0" defaultSize="0" autoLine="0" autoPict="0" macro="[0]!Choix">
                <anchor>
                  <from>
                    <xdr:col>1</xdr:col>
                    <xdr:colOff>1228725</xdr:colOff>
                    <xdr:row>3</xdr:row>
                    <xdr:rowOff>28575</xdr:rowOff>
                  </from>
                  <to>
                    <xdr:col>3</xdr:col>
                    <xdr:colOff>66675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D725881-D533-430D-8D8D-35EFFA4945EB}">
            <xm:f>ISNUMBER(Janvier_2018!$CG$47)</xm:f>
            <x14:dxf>
              <font>
                <color rgb="FF00B050"/>
              </font>
              <fill>
                <patternFill patternType="none">
                  <bgColor auto="1"/>
                </patternFill>
              </fill>
            </x14:dxf>
          </x14:cfRule>
          <xm:sqref>AD25</xm:sqref>
        </x14:conditionalFormatting>
        <x14:conditionalFormatting xmlns:xm="http://schemas.microsoft.com/office/excel/2006/main">
          <x14:cfRule type="expression" priority="532" id="{5091CB9E-C6CD-4FC9-AA11-22F6A2E7FA63}">
            <xm:f>ISNUMBER(Janvier_2018!#REF!)</xm:f>
            <x14:dxf>
              <font>
                <color rgb="FF00B050"/>
              </font>
              <fill>
                <patternFill patternType="none">
                  <bgColor auto="1"/>
                </patternFill>
              </fill>
            </x14:dxf>
          </x14:cfRule>
          <xm:sqref>AD37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>
    <tabColor rgb="FFFFC000"/>
  </sheetPr>
  <dimension ref="A1:P26"/>
  <sheetViews>
    <sheetView showGridLines="0" zoomScaleNormal="100" workbookViewId="0">
      <selection activeCell="C2" sqref="C2:N22"/>
    </sheetView>
  </sheetViews>
  <sheetFormatPr baseColWidth="10" defaultColWidth="11" defaultRowHeight="12.75"/>
  <cols>
    <col min="1" max="1" width="4.42578125" style="268" customWidth="1"/>
    <col min="2" max="3" width="5.42578125" style="268" customWidth="1"/>
    <col min="4" max="4" width="42" style="49" customWidth="1"/>
    <col min="5" max="5" width="3.7109375" style="268" customWidth="1"/>
    <col min="6" max="6" width="52.7109375" style="268" customWidth="1"/>
    <col min="7" max="8" width="12.28515625" style="268" customWidth="1"/>
    <col min="9" max="9" width="7.140625" style="268" customWidth="1"/>
    <col min="10" max="10" width="12.140625" style="268" bestFit="1" customWidth="1"/>
    <col min="11" max="11" width="10" style="268" customWidth="1"/>
    <col min="12" max="12" width="11" style="268"/>
    <col min="13" max="13" width="12" style="268" customWidth="1"/>
    <col min="14" max="14" width="2.85546875" style="268" customWidth="1"/>
    <col min="15" max="16384" width="11" style="268"/>
  </cols>
  <sheetData>
    <row r="1" spans="1:16" ht="18" customHeight="1" thickBot="1">
      <c r="A1" s="677" t="str">
        <f>Janvier_2018!C5</f>
        <v>Janvier_2018</v>
      </c>
      <c r="B1" s="677"/>
      <c r="C1" s="677"/>
      <c r="D1" s="534"/>
      <c r="E1" s="570"/>
      <c r="F1" s="552"/>
      <c r="G1" s="536"/>
      <c r="H1" s="536"/>
      <c r="I1" s="574">
        <f>Janvier_2018!J7</f>
        <v>1036</v>
      </c>
      <c r="J1" s="536"/>
      <c r="K1" s="535"/>
      <c r="L1" s="536"/>
      <c r="M1" s="536"/>
      <c r="N1" s="536"/>
      <c r="P1" s="580"/>
    </row>
    <row r="2" spans="1:16" ht="18" customHeight="1" thickTop="1">
      <c r="A2" s="538"/>
      <c r="B2" s="538"/>
      <c r="C2" s="538"/>
      <c r="D2" s="553"/>
      <c r="E2" s="538"/>
      <c r="F2" s="552"/>
      <c r="G2" s="536"/>
      <c r="H2" s="536"/>
      <c r="I2" s="575">
        <v>145</v>
      </c>
      <c r="J2" s="418" t="s">
        <v>2</v>
      </c>
      <c r="K2" s="554"/>
      <c r="L2" s="536"/>
      <c r="M2" s="418" t="s">
        <v>4</v>
      </c>
      <c r="N2" s="536"/>
      <c r="P2" s="581"/>
    </row>
    <row r="3" spans="1:16" ht="18.75" customHeight="1" thickBot="1">
      <c r="A3" s="538"/>
      <c r="B3" s="538"/>
      <c r="C3" s="538"/>
      <c r="D3" s="554" t="s">
        <v>168</v>
      </c>
      <c r="E3" s="538"/>
      <c r="F3" s="552"/>
      <c r="G3" s="554" t="s">
        <v>166</v>
      </c>
      <c r="H3" s="555"/>
      <c r="I3" s="576">
        <f>I1-940</f>
        <v>96</v>
      </c>
      <c r="J3" s="419">
        <f ca="1">INDIRECT($A$1&amp;"!$H7")</f>
        <v>43106</v>
      </c>
      <c r="K3" s="536"/>
      <c r="L3" s="536"/>
      <c r="M3" s="419">
        <f ca="1">INDIRECT($A$1&amp;"!$L7")</f>
        <v>43128</v>
      </c>
      <c r="N3" s="536"/>
      <c r="P3" s="582"/>
    </row>
    <row r="4" spans="1:16" ht="15.75" thickTop="1">
      <c r="A4" s="538"/>
      <c r="B4" s="538"/>
      <c r="C4" s="538"/>
      <c r="D4" s="593"/>
      <c r="E4" s="538"/>
      <c r="F4" s="556"/>
      <c r="G4" s="536"/>
      <c r="H4" s="536"/>
      <c r="I4" s="575">
        <v>3</v>
      </c>
      <c r="J4" s="536"/>
      <c r="K4" s="536"/>
      <c r="L4" s="536"/>
      <c r="M4" s="536"/>
      <c r="N4" s="536"/>
      <c r="P4" s="581"/>
    </row>
    <row r="5" spans="1:16" ht="40.5" customHeight="1">
      <c r="A5" s="538"/>
      <c r="B5" s="538"/>
      <c r="C5" s="544"/>
      <c r="D5" s="593"/>
      <c r="E5" s="538"/>
      <c r="F5" s="552"/>
      <c r="H5" s="305"/>
      <c r="I5" s="576">
        <f>I2-I3-I4</f>
        <v>46</v>
      </c>
      <c r="J5" s="536"/>
      <c r="K5" s="536"/>
      <c r="L5" s="536"/>
      <c r="M5" s="536"/>
      <c r="N5" s="536"/>
      <c r="P5" s="582"/>
    </row>
    <row r="6" spans="1:16" ht="31.5" customHeight="1">
      <c r="A6" s="563" t="s">
        <v>57</v>
      </c>
      <c r="B6" s="563" t="s">
        <v>156</v>
      </c>
      <c r="C6" s="544"/>
      <c r="D6" s="594" t="s">
        <v>157</v>
      </c>
      <c r="E6" s="538"/>
      <c r="F6" s="586" t="s">
        <v>167</v>
      </c>
      <c r="H6" s="305"/>
      <c r="I6" s="577"/>
      <c r="J6" s="536"/>
      <c r="K6" s="536"/>
      <c r="L6" s="536"/>
      <c r="M6" s="536"/>
      <c r="N6" s="536"/>
      <c r="P6" s="583"/>
    </row>
    <row r="7" spans="1:16" ht="39.75" customHeight="1">
      <c r="A7" s="564"/>
      <c r="B7" s="565"/>
      <c r="C7" s="544"/>
      <c r="D7" s="594" t="s">
        <v>158</v>
      </c>
      <c r="E7" s="571">
        <f ca="1">INDIRECT($A$1&amp;"!$AL7")</f>
        <v>43101</v>
      </c>
      <c r="F7" s="556"/>
      <c r="H7" s="305"/>
      <c r="I7" s="574">
        <f>Janvier_2018!F7</f>
        <v>996</v>
      </c>
      <c r="J7" s="536"/>
      <c r="K7" s="536"/>
      <c r="L7" s="536"/>
      <c r="M7" s="536"/>
      <c r="N7" s="536"/>
      <c r="P7" s="580"/>
    </row>
    <row r="8" spans="1:16" ht="35.25" customHeight="1">
      <c r="A8" s="566"/>
      <c r="B8" s="566"/>
      <c r="C8" s="544"/>
      <c r="D8" s="594" t="s">
        <v>159</v>
      </c>
      <c r="E8" s="572">
        <v>132</v>
      </c>
      <c r="F8" s="552"/>
      <c r="H8" s="305"/>
      <c r="I8" s="575">
        <v>145</v>
      </c>
      <c r="J8" s="536"/>
      <c r="K8" s="536"/>
      <c r="L8" s="536"/>
      <c r="M8" s="536"/>
      <c r="N8" s="536"/>
      <c r="P8" s="581"/>
    </row>
    <row r="9" spans="1:16" ht="35.25" customHeight="1">
      <c r="A9" s="567">
        <f ca="1">INDIRECT($A$1&amp;"!$BP9")</f>
        <v>24.097999999999999</v>
      </c>
      <c r="B9" s="567">
        <f ca="1">INDIRECT($A$1&amp;"!$BP5")</f>
        <v>149.47200000000001</v>
      </c>
      <c r="C9" s="568"/>
      <c r="D9" s="594" t="s">
        <v>160</v>
      </c>
      <c r="E9" s="573">
        <f ca="1">INDIRECT($A$1&amp;"!$AJ$7")</f>
        <v>69.2</v>
      </c>
      <c r="F9" s="556"/>
      <c r="H9" s="305"/>
      <c r="I9" s="576">
        <f>I7-940</f>
        <v>56</v>
      </c>
      <c r="J9" s="536"/>
      <c r="K9" s="536"/>
      <c r="L9" s="536"/>
      <c r="M9" s="536"/>
      <c r="N9" s="536"/>
      <c r="P9" s="582"/>
    </row>
    <row r="10" spans="1:16" ht="34.5" customHeight="1">
      <c r="A10" s="565">
        <v>200</v>
      </c>
      <c r="B10" s="565">
        <v>200</v>
      </c>
      <c r="C10" s="538"/>
      <c r="D10" s="594" t="s">
        <v>161</v>
      </c>
      <c r="E10" s="572">
        <v>2</v>
      </c>
      <c r="F10" s="556"/>
      <c r="H10" s="305"/>
      <c r="I10" s="575">
        <v>3</v>
      </c>
      <c r="J10" s="536"/>
      <c r="K10" s="536"/>
      <c r="L10" s="536"/>
      <c r="M10" s="536"/>
      <c r="N10" s="536"/>
      <c r="P10" s="581"/>
    </row>
    <row r="11" spans="1:16" ht="30" customHeight="1">
      <c r="A11" s="565">
        <f ca="1">100*(1-(A9/A10))</f>
        <v>87.951000000000008</v>
      </c>
      <c r="B11" s="565">
        <f ca="1">100*(1-(B9/B10))</f>
        <v>25.263999999999996</v>
      </c>
      <c r="C11" s="538"/>
      <c r="D11" s="594" t="s">
        <v>162</v>
      </c>
      <c r="E11" s="572">
        <f ca="1">E8-E9-E10</f>
        <v>60.8</v>
      </c>
      <c r="F11" s="556"/>
      <c r="H11" s="305"/>
      <c r="I11" s="575">
        <f>I8-I9-I10</f>
        <v>86</v>
      </c>
      <c r="J11" s="536"/>
      <c r="K11" s="536"/>
      <c r="L11" s="536"/>
      <c r="M11" s="536"/>
      <c r="N11" s="536"/>
      <c r="P11" s="581"/>
    </row>
    <row r="12" spans="1:16" ht="30" customHeight="1">
      <c r="A12" s="565">
        <f ca="1">20*A11/100</f>
        <v>17.590200000000003</v>
      </c>
      <c r="B12" s="565">
        <f ca="1">20*B11/100</f>
        <v>5.0527999999999995</v>
      </c>
      <c r="C12" s="538"/>
      <c r="D12" s="594" t="s">
        <v>163</v>
      </c>
      <c r="E12" s="538"/>
      <c r="F12" s="557"/>
      <c r="H12" s="305"/>
      <c r="I12" s="538"/>
      <c r="J12" s="536"/>
      <c r="K12" s="558"/>
      <c r="L12" s="536"/>
      <c r="M12" s="536"/>
      <c r="N12" s="559"/>
    </row>
    <row r="13" spans="1:16" ht="25.5" customHeight="1">
      <c r="A13" s="565">
        <v>17</v>
      </c>
      <c r="B13" s="565">
        <v>28</v>
      </c>
      <c r="C13" s="538"/>
      <c r="D13" s="594" t="s">
        <v>164</v>
      </c>
      <c r="E13" s="538"/>
      <c r="F13" s="557"/>
      <c r="H13" s="305"/>
      <c r="I13" s="538"/>
      <c r="J13" s="536"/>
      <c r="K13" s="536"/>
      <c r="L13" s="536"/>
      <c r="M13" s="536"/>
      <c r="N13" s="560"/>
    </row>
    <row r="14" spans="1:16" ht="27.75" customHeight="1">
      <c r="A14" s="569">
        <f>(A10/100)*(1+(2*A10/100))/2</f>
        <v>5</v>
      </c>
      <c r="B14" s="569">
        <f>(B10/100)*(1+(2*B10/100))/2</f>
        <v>5</v>
      </c>
      <c r="C14" s="538"/>
      <c r="D14" s="594" t="s">
        <v>117</v>
      </c>
      <c r="E14" s="538"/>
      <c r="F14" s="557"/>
      <c r="H14" s="305"/>
      <c r="I14" s="578">
        <v>0.91666666666666663</v>
      </c>
      <c r="J14" s="536"/>
      <c r="K14" s="536"/>
      <c r="L14" s="536"/>
      <c r="M14" s="536"/>
      <c r="N14" s="560"/>
    </row>
    <row r="15" spans="1:16" ht="26.25" customHeight="1">
      <c r="A15" s="538"/>
      <c r="B15" s="538"/>
      <c r="C15" s="538"/>
      <c r="D15" s="594" t="s">
        <v>165</v>
      </c>
      <c r="E15" s="538"/>
      <c r="F15" s="536"/>
      <c r="H15" s="305"/>
      <c r="I15" s="578">
        <v>0</v>
      </c>
      <c r="J15" s="536"/>
      <c r="K15" s="536"/>
      <c r="L15" s="536"/>
      <c r="M15" s="536"/>
      <c r="N15" s="560"/>
    </row>
    <row r="16" spans="1:16" ht="32.25" customHeight="1">
      <c r="A16" s="676">
        <f ca="1">INDIRECT($A$1&amp;"!$BP9")</f>
        <v>24.097999999999999</v>
      </c>
      <c r="B16" s="676"/>
      <c r="C16" s="538"/>
      <c r="D16" s="595"/>
      <c r="E16" s="538"/>
      <c r="F16" s="561"/>
      <c r="H16" s="305"/>
      <c r="I16" s="579">
        <f>Janvier_2018!$CG$9</f>
        <v>0.29583333333333334</v>
      </c>
      <c r="J16" s="536"/>
      <c r="K16" s="536"/>
      <c r="L16" s="536"/>
      <c r="M16" s="536"/>
      <c r="N16" s="560"/>
    </row>
    <row r="17" spans="1:14" ht="44.25" customHeight="1">
      <c r="A17" s="676">
        <f ca="1">INDIRECT($A$1&amp;"!$BP5")</f>
        <v>149.47200000000001</v>
      </c>
      <c r="B17" s="676"/>
      <c r="C17" s="538"/>
      <c r="D17" s="596">
        <f>Janvier_2018!BP7</f>
        <v>43120</v>
      </c>
      <c r="E17" s="538"/>
      <c r="F17" s="536"/>
      <c r="H17" s="305"/>
      <c r="I17" s="578">
        <f>I14-I16</f>
        <v>0.62083333333333335</v>
      </c>
      <c r="J17" s="536"/>
      <c r="K17" s="536"/>
      <c r="L17" s="536"/>
      <c r="M17" s="536"/>
      <c r="N17" s="560"/>
    </row>
    <row r="18" spans="1:14" ht="6" customHeight="1">
      <c r="A18" s="538"/>
      <c r="B18" s="538"/>
      <c r="C18" s="538"/>
      <c r="D18" s="597"/>
      <c r="E18" s="538"/>
      <c r="F18" s="536"/>
      <c r="H18" s="305"/>
      <c r="I18" s="538"/>
      <c r="J18" s="536"/>
      <c r="K18" s="536"/>
      <c r="L18" s="536"/>
      <c r="M18" s="536"/>
      <c r="N18" s="557"/>
    </row>
    <row r="19" spans="1:14" ht="9" customHeight="1">
      <c r="A19" s="538"/>
      <c r="B19" s="538"/>
      <c r="C19" s="538"/>
      <c r="D19" s="597"/>
      <c r="E19" s="538"/>
      <c r="F19" s="536"/>
      <c r="H19" s="305"/>
      <c r="I19" s="538"/>
      <c r="J19" s="536"/>
      <c r="K19" s="536"/>
      <c r="L19" s="536"/>
      <c r="M19" s="536"/>
      <c r="N19" s="562"/>
    </row>
    <row r="20" spans="1:14" ht="21" customHeight="1">
      <c r="A20" s="538"/>
      <c r="B20" s="538"/>
      <c r="C20" s="538"/>
      <c r="D20" s="534"/>
      <c r="E20" s="538"/>
      <c r="F20" s="536"/>
      <c r="G20" s="587">
        <f ca="1">INDIRECT($A$1&amp;"!$W7")</f>
        <v>1.2</v>
      </c>
      <c r="H20" s="587">
        <f ca="1">INDIRECT($A$1&amp;"!$AA7")</f>
        <v>14.4</v>
      </c>
      <c r="I20" s="538"/>
      <c r="J20" s="536"/>
      <c r="K20" s="536"/>
      <c r="L20" s="536"/>
      <c r="M20" s="536"/>
      <c r="N20" s="562"/>
    </row>
    <row r="21" spans="1:14" ht="21" customHeight="1">
      <c r="A21" s="538"/>
      <c r="B21" s="538"/>
      <c r="C21" s="538"/>
      <c r="D21" s="534"/>
      <c r="E21" s="538"/>
      <c r="F21" s="536"/>
      <c r="G21" s="381">
        <f>Janvier_2018!Y7</f>
        <v>43127</v>
      </c>
      <c r="H21" s="381">
        <f>Janvier_2018!AC7</f>
        <v>43104</v>
      </c>
      <c r="I21" s="538"/>
      <c r="J21" s="536"/>
      <c r="K21" s="536"/>
      <c r="L21" s="536"/>
      <c r="M21" s="536"/>
      <c r="N21" s="536"/>
    </row>
    <row r="22" spans="1:14">
      <c r="A22" s="538"/>
      <c r="B22" s="538"/>
      <c r="C22" s="538"/>
      <c r="D22" s="534"/>
      <c r="E22" s="538"/>
      <c r="F22" s="536"/>
      <c r="G22" s="536"/>
      <c r="H22" s="536"/>
      <c r="I22" s="538"/>
      <c r="J22" s="536"/>
      <c r="K22" s="536"/>
      <c r="L22" s="536"/>
      <c r="M22" s="536"/>
      <c r="N22" s="536"/>
    </row>
    <row r="23" spans="1:14">
      <c r="A23" s="538"/>
      <c r="B23" s="538"/>
      <c r="C23" s="538"/>
      <c r="D23" s="534"/>
      <c r="E23" s="538"/>
      <c r="F23" s="536"/>
      <c r="G23" s="536"/>
      <c r="H23" s="536"/>
      <c r="I23" s="538"/>
      <c r="J23" s="536"/>
      <c r="K23" s="536"/>
      <c r="L23" s="536"/>
      <c r="M23" s="536"/>
      <c r="N23" s="536"/>
    </row>
    <row r="24" spans="1:14">
      <c r="A24" s="538"/>
      <c r="B24" s="538"/>
      <c r="C24" s="538"/>
      <c r="D24" s="534"/>
      <c r="E24" s="538"/>
      <c r="F24" s="536"/>
      <c r="G24" s="536"/>
      <c r="H24" s="536"/>
      <c r="I24" s="538"/>
      <c r="J24" s="536"/>
      <c r="K24" s="536"/>
      <c r="L24" s="536"/>
      <c r="M24" s="536"/>
      <c r="N24" s="536"/>
    </row>
    <row r="25" spans="1:14">
      <c r="A25" s="538"/>
      <c r="B25" s="538"/>
      <c r="C25" s="538"/>
      <c r="D25" s="534"/>
      <c r="E25" s="536"/>
      <c r="F25" s="536"/>
      <c r="G25" s="536"/>
      <c r="H25" s="536"/>
      <c r="I25" s="538"/>
      <c r="J25" s="536"/>
      <c r="K25" s="536"/>
      <c r="L25" s="536"/>
      <c r="M25" s="536"/>
      <c r="N25" s="536"/>
    </row>
    <row r="26" spans="1:14">
      <c r="A26" s="538"/>
      <c r="B26" s="538"/>
      <c r="C26" s="538"/>
      <c r="D26" s="534"/>
      <c r="E26" s="536"/>
      <c r="F26" s="536"/>
      <c r="G26" s="536"/>
      <c r="H26" s="536"/>
      <c r="I26" s="536"/>
      <c r="J26" s="536"/>
      <c r="K26" s="536"/>
      <c r="L26" s="536"/>
      <c r="M26" s="536"/>
      <c r="N26" s="536"/>
    </row>
  </sheetData>
  <mergeCells count="3">
    <mergeCell ref="A16:B16"/>
    <mergeCell ref="A17:B17"/>
    <mergeCell ref="A1:C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Mini_Maxi">
                <anchor moveWithCells="1" sizeWithCells="1">
                  <from>
                    <xdr:col>14</xdr:col>
                    <xdr:colOff>161925</xdr:colOff>
                    <xdr:row>1</xdr:row>
                    <xdr:rowOff>38100</xdr:rowOff>
                  </from>
                  <to>
                    <xdr:col>14</xdr:col>
                    <xdr:colOff>723900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T65"/>
  <sheetViews>
    <sheetView showGridLines="0" topLeftCell="A19" zoomScaleNormal="100" workbookViewId="0">
      <selection activeCell="B48" sqref="B48"/>
    </sheetView>
  </sheetViews>
  <sheetFormatPr baseColWidth="10" defaultRowHeight="15"/>
  <cols>
    <col min="1" max="1" width="3.7109375" customWidth="1"/>
    <col min="2" max="2" width="40.140625" customWidth="1"/>
    <col min="3" max="3" width="7.28515625" customWidth="1"/>
    <col min="4" max="4" width="1.5703125" customWidth="1"/>
    <col min="5" max="5" width="40.28515625" customWidth="1"/>
    <col min="6" max="6" width="8.42578125" customWidth="1"/>
    <col min="7" max="7" width="40.140625" customWidth="1"/>
    <col min="8" max="8" width="6.7109375" customWidth="1"/>
    <col min="9" max="9" width="9.140625" customWidth="1"/>
    <col min="10" max="10" width="20.5703125" customWidth="1"/>
    <col min="11" max="11" width="8.42578125" customWidth="1"/>
    <col min="13" max="13" width="12.85546875" customWidth="1"/>
    <col min="15" max="15" width="20.42578125" customWidth="1"/>
    <col min="16" max="16" width="11.140625" customWidth="1"/>
  </cols>
  <sheetData>
    <row r="1" spans="1:20" ht="15" customHeight="1">
      <c r="A1" s="537" t="str">
        <f>Janvier_2018!C5</f>
        <v>Janvier_2018</v>
      </c>
      <c r="B1" s="534"/>
      <c r="C1" s="534"/>
      <c r="D1" s="534"/>
      <c r="E1" s="534"/>
      <c r="F1" s="538"/>
      <c r="G1" s="538"/>
      <c r="H1" s="535"/>
      <c r="I1" s="534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</row>
    <row r="2" spans="1:20" ht="15" customHeight="1">
      <c r="A2" s="538"/>
      <c r="B2" s="534"/>
      <c r="C2" s="534"/>
      <c r="D2" s="538"/>
      <c r="E2" s="534"/>
      <c r="F2" s="538"/>
      <c r="G2" s="652" t="s">
        <v>203</v>
      </c>
      <c r="H2" s="535"/>
      <c r="I2" s="534"/>
      <c r="J2" s="527"/>
      <c r="K2" s="527"/>
      <c r="N2" s="527"/>
      <c r="O2" s="527"/>
      <c r="P2" s="527"/>
      <c r="S2" s="527"/>
      <c r="T2" s="527"/>
    </row>
    <row r="3" spans="1:20" ht="15" customHeight="1">
      <c r="A3" s="538"/>
      <c r="B3" s="654" t="s">
        <v>198</v>
      </c>
      <c r="C3" s="536"/>
      <c r="D3" s="538"/>
      <c r="E3" s="655" t="s">
        <v>241</v>
      </c>
      <c r="F3" s="538"/>
      <c r="G3" s="653" t="s">
        <v>204</v>
      </c>
      <c r="H3" s="534"/>
      <c r="I3" s="534"/>
      <c r="J3" s="527"/>
      <c r="K3" s="527"/>
      <c r="N3" s="527"/>
      <c r="O3" s="527"/>
      <c r="P3" s="527"/>
      <c r="S3" s="527"/>
      <c r="T3" s="527"/>
    </row>
    <row r="4" spans="1:20" ht="15" customHeight="1">
      <c r="A4" s="538"/>
      <c r="B4" s="534"/>
      <c r="C4" s="534"/>
      <c r="D4" s="538"/>
      <c r="E4" s="534"/>
      <c r="F4" s="538"/>
      <c r="G4" s="534"/>
      <c r="H4" s="534"/>
      <c r="I4" s="534"/>
      <c r="J4" s="527"/>
      <c r="K4" s="527"/>
      <c r="L4" s="527"/>
      <c r="M4" s="527"/>
      <c r="N4" s="527"/>
      <c r="O4" s="527"/>
      <c r="P4" s="527"/>
      <c r="Q4" s="527"/>
      <c r="R4" s="527"/>
      <c r="S4" s="527"/>
      <c r="T4" s="527"/>
    </row>
    <row r="5" spans="1:20" ht="15" customHeight="1">
      <c r="A5" s="538"/>
      <c r="B5" s="534"/>
      <c r="C5" s="534"/>
      <c r="D5" s="538"/>
      <c r="E5" s="534"/>
      <c r="F5" s="538"/>
      <c r="G5" s="534"/>
      <c r="H5" s="534"/>
      <c r="I5" s="534"/>
      <c r="J5" s="527"/>
      <c r="K5" s="527"/>
      <c r="L5" s="527"/>
      <c r="M5" s="527"/>
      <c r="N5" s="527"/>
      <c r="O5" s="527"/>
      <c r="P5" s="527"/>
      <c r="Q5" s="527"/>
      <c r="R5" s="527"/>
      <c r="S5" s="527"/>
      <c r="T5" s="527"/>
    </row>
    <row r="6" spans="1:20" ht="15" customHeight="1">
      <c r="A6" s="538"/>
      <c r="B6" s="534"/>
      <c r="C6" s="534"/>
      <c r="D6" s="538"/>
      <c r="E6" s="534"/>
      <c r="F6" s="538"/>
      <c r="G6" s="534"/>
      <c r="H6" s="534"/>
      <c r="I6" s="534"/>
      <c r="J6" s="527"/>
      <c r="K6" s="527"/>
      <c r="L6" s="527"/>
      <c r="M6" s="527"/>
      <c r="N6" s="527"/>
      <c r="O6" s="527"/>
      <c r="P6" s="527"/>
      <c r="Q6" s="527"/>
      <c r="R6" s="527"/>
      <c r="S6" s="527"/>
      <c r="T6" s="527"/>
    </row>
    <row r="7" spans="1:20" ht="15" customHeight="1">
      <c r="A7" s="539"/>
      <c r="B7" s="534"/>
      <c r="C7" s="534"/>
      <c r="D7" s="538"/>
      <c r="E7" s="534"/>
      <c r="F7" s="538"/>
      <c r="G7" s="534"/>
      <c r="H7" s="534"/>
      <c r="I7" s="534"/>
      <c r="J7" s="527"/>
      <c r="K7" s="527"/>
      <c r="L7" s="527"/>
      <c r="M7" s="527"/>
      <c r="N7" s="527"/>
      <c r="O7" s="527"/>
      <c r="P7" s="527"/>
      <c r="Q7" s="527"/>
      <c r="R7" s="527"/>
      <c r="S7" s="527"/>
      <c r="T7" s="527"/>
    </row>
    <row r="8" spans="1:20" ht="15" customHeight="1">
      <c r="A8" s="539"/>
      <c r="B8" s="534"/>
      <c r="C8" s="534"/>
      <c r="D8" s="538"/>
      <c r="E8" s="534"/>
      <c r="F8" s="538"/>
      <c r="G8" s="534"/>
      <c r="H8" s="534"/>
      <c r="I8" s="534"/>
      <c r="J8" s="528"/>
      <c r="K8" s="527"/>
      <c r="L8" s="527"/>
      <c r="M8" s="527"/>
      <c r="N8" s="527"/>
      <c r="O8" s="527"/>
      <c r="P8" s="527"/>
      <c r="Q8" s="527"/>
      <c r="R8" s="527"/>
      <c r="S8" s="527"/>
      <c r="T8" s="527"/>
    </row>
    <row r="9" spans="1:20" ht="15" customHeight="1">
      <c r="A9" s="540">
        <v>31</v>
      </c>
      <c r="B9" s="534"/>
      <c r="C9" s="534"/>
      <c r="D9" s="544">
        <v>31</v>
      </c>
      <c r="E9" s="502"/>
      <c r="F9" s="547">
        <v>31</v>
      </c>
      <c r="G9" s="534"/>
      <c r="H9" s="534"/>
      <c r="I9" s="534"/>
      <c r="J9" s="531"/>
      <c r="K9" s="527"/>
      <c r="L9" s="527"/>
      <c r="M9" s="527"/>
      <c r="N9" s="527"/>
      <c r="P9" s="527"/>
      <c r="Q9" s="527"/>
      <c r="R9" s="527"/>
      <c r="S9" s="527"/>
      <c r="T9" s="527"/>
    </row>
    <row r="10" spans="1:20" ht="15" customHeight="1">
      <c r="A10" s="540">
        <v>0</v>
      </c>
      <c r="B10" s="534"/>
      <c r="C10" s="534"/>
      <c r="D10" s="544">
        <v>0</v>
      </c>
      <c r="E10" s="502"/>
      <c r="F10" s="547">
        <v>0</v>
      </c>
      <c r="G10" s="534"/>
      <c r="H10" s="534"/>
      <c r="I10" s="534"/>
      <c r="J10" s="531"/>
      <c r="K10" s="527"/>
      <c r="L10" s="527"/>
      <c r="M10" s="527"/>
      <c r="N10" s="527"/>
      <c r="P10" s="527"/>
      <c r="Q10" s="527"/>
      <c r="R10" s="527"/>
      <c r="S10" s="527"/>
      <c r="T10" s="527"/>
    </row>
    <row r="11" spans="1:20" ht="15" customHeight="1">
      <c r="A11" s="541">
        <f ca="1">B59</f>
        <v>24</v>
      </c>
      <c r="B11" s="534"/>
      <c r="C11" s="534"/>
      <c r="D11" s="545">
        <f ca="1">C59</f>
        <v>3</v>
      </c>
      <c r="E11" s="502"/>
      <c r="F11" s="548">
        <f ca="1">C64</f>
        <v>16</v>
      </c>
      <c r="G11" s="534"/>
      <c r="H11" s="534"/>
      <c r="I11" s="534"/>
      <c r="J11" s="531"/>
      <c r="K11" s="527"/>
      <c r="L11" s="527"/>
      <c r="M11" s="527"/>
      <c r="N11" s="527"/>
      <c r="P11" s="527"/>
      <c r="Q11" s="527"/>
      <c r="R11" s="527"/>
      <c r="S11" s="527"/>
      <c r="T11" s="527"/>
    </row>
    <row r="12" spans="1:20" ht="15" customHeight="1">
      <c r="A12" s="540">
        <f ca="1">A9-A10-A11</f>
        <v>7</v>
      </c>
      <c r="B12" s="534"/>
      <c r="C12" s="534"/>
      <c r="D12" s="544">
        <f ca="1">D9-D10-D11</f>
        <v>28</v>
      </c>
      <c r="E12" s="502"/>
      <c r="F12" s="547">
        <f ca="1">F9-F10-F11</f>
        <v>15</v>
      </c>
      <c r="G12" s="534"/>
      <c r="H12" s="534"/>
      <c r="I12" s="534"/>
      <c r="J12" s="531"/>
      <c r="K12" s="527"/>
      <c r="L12" s="527"/>
      <c r="M12" s="527"/>
      <c r="N12" s="527"/>
      <c r="P12" s="527"/>
      <c r="Q12" s="527"/>
      <c r="R12" s="527"/>
      <c r="S12" s="527"/>
      <c r="T12" s="527"/>
    </row>
    <row r="13" spans="1:20" ht="15" customHeight="1">
      <c r="A13" s="539"/>
      <c r="B13" s="534"/>
      <c r="C13" s="534"/>
      <c r="D13" s="538"/>
      <c r="E13" s="502"/>
      <c r="F13" s="549"/>
      <c r="G13" s="534"/>
      <c r="H13" s="534"/>
      <c r="I13" s="534"/>
      <c r="J13" s="527"/>
      <c r="K13" s="527"/>
      <c r="L13" s="527"/>
      <c r="M13" s="527"/>
      <c r="N13" s="527"/>
      <c r="O13" s="527"/>
      <c r="P13" s="527"/>
      <c r="Q13" s="527"/>
      <c r="R13" s="527"/>
      <c r="S13" s="527"/>
      <c r="T13" s="527"/>
    </row>
    <row r="14" spans="1:20" ht="15" customHeight="1">
      <c r="A14" s="539"/>
      <c r="B14" s="534"/>
      <c r="C14" s="534"/>
      <c r="D14" s="538"/>
      <c r="E14" s="534"/>
      <c r="F14" s="538"/>
      <c r="G14" s="534"/>
      <c r="H14" s="534"/>
      <c r="I14" s="534"/>
      <c r="J14" s="527"/>
      <c r="K14" s="527"/>
      <c r="L14" s="527"/>
      <c r="M14" s="527"/>
      <c r="N14" s="527"/>
      <c r="O14" s="527"/>
      <c r="P14" s="527"/>
      <c r="Q14" s="527"/>
      <c r="R14" s="527"/>
      <c r="S14" s="527"/>
      <c r="T14" s="527"/>
    </row>
    <row r="15" spans="1:20" ht="15" customHeight="1">
      <c r="A15" s="539"/>
      <c r="B15" s="534"/>
      <c r="C15" s="534"/>
      <c r="D15" s="538"/>
      <c r="E15" s="534"/>
      <c r="F15" s="538"/>
      <c r="G15" s="534"/>
      <c r="H15" s="534"/>
      <c r="I15" s="534"/>
      <c r="J15" s="527"/>
      <c r="K15" s="527"/>
      <c r="L15" s="527"/>
      <c r="M15" s="527"/>
      <c r="N15" s="527"/>
      <c r="O15" s="527"/>
      <c r="P15" s="527"/>
      <c r="Q15" s="527"/>
      <c r="R15" s="527"/>
      <c r="S15" s="527"/>
      <c r="T15" s="527"/>
    </row>
    <row r="16" spans="1:20" ht="15" customHeight="1">
      <c r="A16" s="538"/>
      <c r="B16" s="534"/>
      <c r="C16" s="534"/>
      <c r="D16" s="538"/>
      <c r="E16" s="534"/>
      <c r="F16" s="538"/>
      <c r="G16" s="534"/>
      <c r="H16" s="534"/>
      <c r="I16" s="534"/>
      <c r="J16" s="527"/>
      <c r="K16" s="527"/>
      <c r="L16" s="527"/>
      <c r="M16" s="527"/>
      <c r="N16" s="527"/>
      <c r="O16" s="527"/>
      <c r="P16" s="527"/>
      <c r="Q16" s="527"/>
      <c r="R16" s="527"/>
      <c r="S16" s="527"/>
      <c r="T16" s="527"/>
    </row>
    <row r="17" spans="1:20" ht="15" customHeight="1">
      <c r="A17" s="538"/>
      <c r="B17" s="534"/>
      <c r="C17" s="534"/>
      <c r="D17" s="538"/>
      <c r="E17" s="534"/>
      <c r="F17" s="538"/>
      <c r="G17" s="534"/>
      <c r="H17" s="534"/>
      <c r="I17" s="534"/>
      <c r="J17" s="527"/>
      <c r="K17" s="527"/>
      <c r="L17" s="527"/>
      <c r="M17" s="527"/>
      <c r="N17" s="527"/>
      <c r="O17" s="527"/>
      <c r="P17" s="527"/>
      <c r="Q17" s="527"/>
      <c r="R17" s="527"/>
      <c r="S17" s="527"/>
      <c r="T17" s="527"/>
    </row>
    <row r="18" spans="1:20" ht="15" customHeight="1">
      <c r="A18" s="538"/>
      <c r="B18" s="534"/>
      <c r="C18" s="534"/>
      <c r="D18" s="538"/>
      <c r="E18" s="534"/>
      <c r="F18" s="538"/>
      <c r="G18" s="534"/>
      <c r="H18" s="534"/>
      <c r="I18" s="534"/>
      <c r="J18" s="527"/>
      <c r="K18" s="527"/>
      <c r="L18" s="527"/>
      <c r="M18" s="527"/>
      <c r="N18" s="527"/>
      <c r="O18" s="527"/>
      <c r="P18" s="527"/>
      <c r="Q18" s="527"/>
      <c r="R18" s="527"/>
      <c r="S18" s="527"/>
      <c r="T18" s="527"/>
    </row>
    <row r="19" spans="1:20" ht="15" customHeight="1">
      <c r="A19" s="538"/>
      <c r="B19" s="534"/>
      <c r="C19" s="534"/>
      <c r="D19" s="538"/>
      <c r="E19" s="534"/>
      <c r="F19" s="538"/>
      <c r="G19" s="534"/>
      <c r="H19" s="534"/>
      <c r="I19" s="534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</row>
    <row r="20" spans="1:20" ht="15" customHeight="1">
      <c r="A20" s="538"/>
      <c r="B20" s="534"/>
      <c r="C20" s="534"/>
      <c r="D20" s="538"/>
      <c r="E20" s="534"/>
      <c r="F20" s="538"/>
      <c r="G20" s="534"/>
      <c r="H20" s="534"/>
      <c r="I20" s="534"/>
      <c r="J20" s="527"/>
      <c r="K20" s="527"/>
      <c r="L20" s="527"/>
      <c r="M20" s="527"/>
      <c r="N20" s="527"/>
      <c r="O20" s="527"/>
      <c r="P20" s="527"/>
      <c r="Q20" s="527"/>
      <c r="R20" s="527"/>
      <c r="S20" s="527"/>
      <c r="T20" s="527"/>
    </row>
    <row r="21" spans="1:20" ht="15" customHeight="1">
      <c r="A21" s="538"/>
      <c r="B21" s="534"/>
      <c r="C21" s="534"/>
      <c r="D21" s="538"/>
      <c r="E21" s="534"/>
      <c r="F21" s="538"/>
      <c r="G21" s="534"/>
      <c r="H21" s="534"/>
      <c r="I21" s="534"/>
      <c r="J21" s="527"/>
      <c r="K21" s="527"/>
      <c r="L21" s="527"/>
      <c r="M21" s="527"/>
      <c r="N21" s="527"/>
      <c r="O21" s="527"/>
      <c r="P21" s="527"/>
      <c r="Q21" s="527"/>
      <c r="R21" s="527"/>
      <c r="S21" s="527"/>
      <c r="T21" s="527"/>
    </row>
    <row r="22" spans="1:20" ht="15" customHeight="1">
      <c r="A22" s="538"/>
      <c r="B22" s="534"/>
      <c r="C22" s="534"/>
      <c r="D22" s="538"/>
      <c r="E22" s="534"/>
      <c r="F22" s="538"/>
      <c r="G22" s="651" t="s">
        <v>207</v>
      </c>
      <c r="H22" s="534"/>
      <c r="I22" s="534"/>
      <c r="J22" s="527"/>
      <c r="K22" s="527"/>
      <c r="L22" s="527"/>
      <c r="M22" s="527"/>
      <c r="N22" s="527"/>
      <c r="O22" s="531"/>
      <c r="P22" s="527"/>
      <c r="Q22" s="527"/>
      <c r="R22" s="527"/>
      <c r="S22" s="527"/>
      <c r="T22" s="527"/>
    </row>
    <row r="23" spans="1:20" ht="15" customHeight="1">
      <c r="A23" s="538"/>
      <c r="B23" s="652" t="s">
        <v>179</v>
      </c>
      <c r="C23" s="534"/>
      <c r="D23" s="538"/>
      <c r="E23" s="652" t="s">
        <v>184</v>
      </c>
      <c r="F23" s="538"/>
      <c r="G23" s="651" t="s">
        <v>208</v>
      </c>
      <c r="H23" s="502"/>
      <c r="I23" s="534"/>
      <c r="J23" s="527"/>
      <c r="K23" s="527"/>
      <c r="L23" s="527"/>
      <c r="M23" s="527"/>
      <c r="N23" s="527"/>
      <c r="O23" s="531"/>
      <c r="P23" s="527"/>
      <c r="Q23" s="527"/>
      <c r="R23" s="527"/>
      <c r="S23" s="527"/>
      <c r="T23" s="527"/>
    </row>
    <row r="24" spans="1:20" ht="15" customHeight="1">
      <c r="A24" s="538"/>
      <c r="B24" s="534"/>
      <c r="C24" s="534"/>
      <c r="D24" s="538"/>
      <c r="E24" s="534"/>
      <c r="F24" s="538"/>
      <c r="G24" s="534"/>
      <c r="H24" s="534"/>
      <c r="I24" s="534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</row>
    <row r="25" spans="1:20" ht="15" customHeight="1">
      <c r="A25" s="538"/>
      <c r="B25" s="534"/>
      <c r="C25" s="534"/>
      <c r="D25" s="538"/>
      <c r="E25" s="534"/>
      <c r="F25" s="538"/>
      <c r="G25" s="534"/>
      <c r="H25" s="534"/>
      <c r="I25" s="534"/>
      <c r="J25" s="527"/>
      <c r="K25" s="527"/>
      <c r="L25" s="527"/>
      <c r="M25" s="527"/>
      <c r="N25" s="527"/>
      <c r="O25" s="527"/>
      <c r="P25" s="527"/>
      <c r="Q25" s="527"/>
      <c r="R25" s="527"/>
      <c r="S25" s="527"/>
      <c r="T25" s="527"/>
    </row>
    <row r="26" spans="1:20" ht="15" customHeight="1">
      <c r="A26" s="538"/>
      <c r="B26" s="534"/>
      <c r="C26" s="534"/>
      <c r="D26" s="538"/>
      <c r="E26" s="534"/>
      <c r="F26" s="538"/>
      <c r="G26" s="534"/>
      <c r="H26" s="534"/>
      <c r="I26" s="534"/>
      <c r="J26" s="527"/>
      <c r="K26" s="527"/>
      <c r="L26" s="527"/>
      <c r="M26" s="527"/>
      <c r="N26" s="527"/>
      <c r="O26" s="527"/>
      <c r="P26" s="527"/>
      <c r="Q26" s="527"/>
      <c r="R26" s="527"/>
      <c r="S26" s="527"/>
      <c r="T26" s="527"/>
    </row>
    <row r="27" spans="1:20" ht="15" customHeight="1">
      <c r="A27" s="539"/>
      <c r="B27" s="534"/>
      <c r="C27" s="534"/>
      <c r="D27" s="538"/>
      <c r="E27" s="534"/>
      <c r="F27" s="538"/>
      <c r="G27" s="534"/>
      <c r="H27" s="534"/>
      <c r="I27" s="534"/>
      <c r="J27" s="527"/>
      <c r="K27" s="527"/>
      <c r="L27" s="527"/>
      <c r="M27" s="527"/>
      <c r="N27" s="527"/>
      <c r="O27" s="527"/>
      <c r="P27" s="527"/>
      <c r="Q27" s="527"/>
      <c r="R27" s="527"/>
      <c r="S27" s="527"/>
      <c r="T27" s="527"/>
    </row>
    <row r="28" spans="1:20" ht="15" customHeight="1">
      <c r="A28" s="539"/>
      <c r="B28" s="534"/>
      <c r="C28" s="502"/>
      <c r="D28" s="538"/>
      <c r="E28" s="534"/>
      <c r="F28" s="538"/>
      <c r="G28" s="534"/>
      <c r="H28" s="534"/>
      <c r="I28" s="534"/>
      <c r="J28" s="527"/>
      <c r="K28" s="527"/>
      <c r="L28" s="527"/>
      <c r="M28" s="527"/>
      <c r="N28" s="527"/>
      <c r="O28" s="527"/>
      <c r="P28" s="527"/>
      <c r="Q28" s="527"/>
      <c r="R28" s="527"/>
      <c r="S28" s="527"/>
      <c r="T28" s="527"/>
    </row>
    <row r="29" spans="1:20" ht="15" customHeight="1">
      <c r="A29" s="542">
        <v>2.5</v>
      </c>
      <c r="B29" s="534"/>
      <c r="C29" s="502"/>
      <c r="D29" s="546">
        <v>22.083333333333332</v>
      </c>
      <c r="E29" s="534"/>
      <c r="F29" s="550"/>
      <c r="G29" s="534"/>
      <c r="H29" s="502"/>
      <c r="I29" s="534"/>
      <c r="J29" s="527"/>
      <c r="K29" s="527"/>
      <c r="L29" s="527"/>
      <c r="M29" s="531"/>
      <c r="N29" s="527"/>
      <c r="O29" s="527"/>
      <c r="P29" s="527"/>
      <c r="Q29" s="527"/>
      <c r="R29" s="527"/>
      <c r="S29" s="527"/>
      <c r="T29" s="527"/>
    </row>
    <row r="30" spans="1:20" ht="15" customHeight="1">
      <c r="A30" s="542">
        <v>0</v>
      </c>
      <c r="B30" s="534"/>
      <c r="C30" s="502"/>
      <c r="D30" s="542">
        <v>0</v>
      </c>
      <c r="E30" s="534"/>
      <c r="F30" s="546">
        <v>22.083333333333332</v>
      </c>
      <c r="G30" s="534"/>
      <c r="H30" s="502"/>
      <c r="I30" s="534"/>
      <c r="J30" s="527"/>
      <c r="K30" s="527"/>
      <c r="L30" s="527"/>
      <c r="M30" s="531"/>
      <c r="N30" s="527"/>
      <c r="O30" s="527"/>
      <c r="P30" s="527"/>
      <c r="Q30" s="527"/>
      <c r="R30" s="527"/>
      <c r="S30" s="527"/>
      <c r="T30" s="527"/>
    </row>
    <row r="31" spans="1:20" ht="15" customHeight="1">
      <c r="A31" s="543">
        <f ca="1">B58</f>
        <v>2.2736111111111112</v>
      </c>
      <c r="B31" s="534"/>
      <c r="C31" s="502"/>
      <c r="D31" s="543">
        <f ca="1">C58</f>
        <v>1.6583333333333332</v>
      </c>
      <c r="E31" s="534"/>
      <c r="F31" s="542">
        <v>0</v>
      </c>
      <c r="G31" s="534"/>
      <c r="H31" s="502"/>
      <c r="I31" s="534"/>
      <c r="J31" s="527"/>
      <c r="K31" s="527"/>
      <c r="L31" s="527"/>
      <c r="M31" s="531"/>
      <c r="N31" s="527"/>
      <c r="O31" s="527"/>
      <c r="P31" s="527"/>
      <c r="Q31" s="527"/>
      <c r="R31" s="527"/>
      <c r="S31" s="527"/>
      <c r="T31" s="527"/>
    </row>
    <row r="32" spans="1:20" ht="15" customHeight="1">
      <c r="A32" s="542">
        <f ca="1">A29-A31</f>
        <v>0.22638888888888875</v>
      </c>
      <c r="B32" s="534"/>
      <c r="C32" s="502"/>
      <c r="D32" s="542">
        <f ca="1">D29-D31</f>
        <v>20.424999999999997</v>
      </c>
      <c r="E32" s="534"/>
      <c r="F32" s="551">
        <f>C62</f>
        <v>11.262499999999999</v>
      </c>
      <c r="G32" s="534"/>
      <c r="H32" s="502"/>
      <c r="I32" s="534"/>
      <c r="J32" s="527"/>
      <c r="K32" s="527"/>
      <c r="L32" s="527"/>
      <c r="M32" s="531"/>
      <c r="N32" s="527"/>
      <c r="O32" s="527"/>
      <c r="P32" s="527"/>
      <c r="Q32" s="527"/>
      <c r="R32" s="527"/>
      <c r="S32" s="527"/>
      <c r="T32" s="527"/>
    </row>
    <row r="33" spans="1:20" ht="15" customHeight="1">
      <c r="A33" s="539"/>
      <c r="B33" s="534"/>
      <c r="C33" s="502"/>
      <c r="D33" s="538"/>
      <c r="E33" s="534"/>
      <c r="F33" s="542">
        <f>F30-F32</f>
        <v>10.820833333333333</v>
      </c>
      <c r="G33" s="534"/>
      <c r="H33" s="534"/>
      <c r="I33" s="534"/>
      <c r="J33" s="527"/>
      <c r="K33" s="527"/>
      <c r="L33" s="527"/>
      <c r="M33" s="532"/>
      <c r="N33" s="527"/>
      <c r="O33" s="527"/>
      <c r="P33" s="527"/>
      <c r="Q33" s="527"/>
      <c r="R33" s="527"/>
      <c r="S33" s="527"/>
      <c r="T33" s="527"/>
    </row>
    <row r="34" spans="1:20" ht="15" customHeight="1">
      <c r="A34" s="539"/>
      <c r="B34" s="534"/>
      <c r="C34" s="534"/>
      <c r="D34" s="538"/>
      <c r="E34" s="534"/>
      <c r="F34" s="538"/>
      <c r="G34" s="534"/>
      <c r="H34" s="534"/>
      <c r="I34" s="534"/>
      <c r="J34" s="527"/>
      <c r="K34" s="527"/>
      <c r="L34" s="527"/>
      <c r="M34" s="532"/>
      <c r="N34" s="527"/>
      <c r="O34" s="527"/>
      <c r="P34" s="527"/>
      <c r="Q34" s="527"/>
      <c r="R34" s="527"/>
      <c r="S34" s="527"/>
      <c r="T34" s="527"/>
    </row>
    <row r="35" spans="1:20" ht="15" customHeight="1">
      <c r="A35" s="539"/>
      <c r="B35" s="534"/>
      <c r="C35" s="534"/>
      <c r="D35" s="538"/>
      <c r="E35" s="534"/>
      <c r="F35" s="538"/>
      <c r="G35" s="534"/>
      <c r="H35" s="534"/>
      <c r="I35" s="534"/>
      <c r="J35" s="527"/>
      <c r="K35" s="527"/>
      <c r="L35" s="527"/>
      <c r="M35" s="532"/>
      <c r="N35" s="527"/>
      <c r="O35" s="527"/>
      <c r="P35" s="527"/>
      <c r="Q35" s="527"/>
      <c r="R35" s="527"/>
      <c r="S35" s="527"/>
      <c r="T35" s="527"/>
    </row>
    <row r="36" spans="1:20" ht="15" customHeight="1">
      <c r="A36" s="539"/>
      <c r="B36" s="534"/>
      <c r="C36" s="534"/>
      <c r="D36" s="538"/>
      <c r="E36" s="534"/>
      <c r="F36" s="538"/>
      <c r="G36" s="534"/>
      <c r="H36" s="534"/>
      <c r="I36" s="534"/>
      <c r="J36" s="527"/>
      <c r="K36" s="527"/>
      <c r="L36" s="527"/>
      <c r="M36" s="527"/>
      <c r="N36" s="527"/>
      <c r="O36" s="527"/>
      <c r="P36" s="527"/>
      <c r="Q36" s="527"/>
      <c r="R36" s="527"/>
      <c r="S36" s="527"/>
      <c r="T36" s="527"/>
    </row>
    <row r="37" spans="1:20" ht="15" customHeight="1">
      <c r="A37" s="538"/>
      <c r="B37" s="534"/>
      <c r="C37" s="534"/>
      <c r="D37" s="538"/>
      <c r="E37" s="534"/>
      <c r="F37" s="538"/>
      <c r="G37" s="534"/>
      <c r="H37" s="534"/>
      <c r="I37" s="534"/>
      <c r="J37" s="527"/>
      <c r="K37" s="527"/>
      <c r="L37" s="527"/>
      <c r="M37" s="527"/>
      <c r="N37" s="527"/>
      <c r="O37" s="527"/>
      <c r="P37" s="527"/>
      <c r="Q37" s="527"/>
      <c r="R37" s="527"/>
      <c r="S37" s="527"/>
      <c r="T37" s="527"/>
    </row>
    <row r="38" spans="1:20" ht="15" customHeight="1">
      <c r="A38" s="538"/>
      <c r="B38" s="534"/>
      <c r="C38" s="534"/>
      <c r="D38" s="538"/>
      <c r="E38" s="534"/>
      <c r="F38" s="538"/>
      <c r="G38" s="534"/>
      <c r="H38" s="534"/>
      <c r="I38" s="534"/>
      <c r="J38" s="527"/>
      <c r="K38" s="527"/>
      <c r="L38" s="527"/>
      <c r="M38" s="527"/>
      <c r="N38" s="527"/>
      <c r="O38" s="527"/>
      <c r="P38" s="527"/>
      <c r="Q38" s="527"/>
      <c r="R38" s="527"/>
      <c r="S38" s="527"/>
      <c r="T38" s="527"/>
    </row>
    <row r="39" spans="1:20" ht="15" customHeight="1">
      <c r="A39" s="538"/>
      <c r="B39" s="534"/>
      <c r="C39" s="534"/>
      <c r="D39" s="538"/>
      <c r="E39" s="534"/>
      <c r="F39" s="538"/>
      <c r="G39" s="534"/>
      <c r="H39" s="534"/>
      <c r="I39" s="534"/>
      <c r="J39" s="527"/>
      <c r="K39" s="527"/>
      <c r="L39" s="527"/>
      <c r="M39" s="527"/>
      <c r="N39" s="527"/>
      <c r="O39" s="527"/>
      <c r="P39" s="527"/>
      <c r="Q39" s="527"/>
      <c r="R39" s="527"/>
      <c r="S39" s="527"/>
      <c r="T39" s="527"/>
    </row>
    <row r="40" spans="1:20" ht="15" customHeight="1">
      <c r="A40" s="538"/>
      <c r="B40" s="534"/>
      <c r="C40" s="534"/>
      <c r="D40" s="534"/>
      <c r="E40" s="534"/>
      <c r="F40" s="538"/>
      <c r="G40" s="534"/>
      <c r="H40" s="534"/>
      <c r="I40" s="534"/>
      <c r="J40" s="527"/>
      <c r="K40" s="527"/>
      <c r="L40" s="527"/>
      <c r="M40" s="527"/>
      <c r="N40" s="527"/>
      <c r="O40" s="527"/>
      <c r="P40" s="527"/>
      <c r="Q40" s="527"/>
      <c r="R40" s="527"/>
      <c r="S40" s="527"/>
      <c r="T40" s="527"/>
    </row>
    <row r="41" spans="1:20" ht="15" customHeight="1">
      <c r="A41" s="534"/>
      <c r="B41" s="534"/>
      <c r="C41" s="534"/>
      <c r="D41" s="534"/>
      <c r="E41" s="534"/>
      <c r="F41" s="534"/>
      <c r="G41" s="534"/>
      <c r="H41" s="534"/>
      <c r="I41" s="534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</row>
    <row r="42" spans="1:20" ht="15" customHeight="1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</row>
    <row r="43" spans="1:20" ht="15" customHeight="1">
      <c r="A43" s="49"/>
      <c r="B43" s="201"/>
      <c r="C43" s="201"/>
      <c r="D43" s="201"/>
      <c r="E43" s="201"/>
      <c r="F43" s="201"/>
      <c r="G43" s="201"/>
      <c r="H43" s="201"/>
      <c r="I43" s="201"/>
      <c r="J43" s="533"/>
      <c r="K43" s="49"/>
      <c r="L43" s="49"/>
      <c r="M43" s="49"/>
      <c r="N43" s="49"/>
      <c r="O43" s="49"/>
      <c r="P43" s="49"/>
      <c r="Q43" s="49"/>
      <c r="R43" s="49"/>
      <c r="S43" s="49"/>
      <c r="T43" s="49"/>
    </row>
    <row r="44" spans="1:20" ht="15" customHeight="1">
      <c r="B44" s="9"/>
      <c r="C44" s="9"/>
      <c r="D44" s="9"/>
      <c r="E44" s="679" t="s">
        <v>205</v>
      </c>
      <c r="F44" s="679"/>
      <c r="G44" s="9"/>
      <c r="H44" s="9"/>
      <c r="I44" s="9"/>
      <c r="J44" s="424"/>
    </row>
    <row r="45" spans="1:20" ht="15" customHeight="1">
      <c r="B45" s="9"/>
      <c r="C45" s="9"/>
      <c r="D45" s="9"/>
      <c r="E45" s="679" t="s">
        <v>206</v>
      </c>
      <c r="F45" s="679"/>
      <c r="G45" s="9"/>
      <c r="H45" s="9"/>
      <c r="I45" s="9"/>
      <c r="J45" s="424"/>
    </row>
    <row r="46" spans="1:20" ht="15" customHeight="1">
      <c r="B46" s="201" t="s">
        <v>202</v>
      </c>
      <c r="C46" s="9" t="s">
        <v>195</v>
      </c>
      <c r="E46" s="9"/>
      <c r="H46" s="9"/>
      <c r="I46" s="9"/>
      <c r="J46" s="424"/>
    </row>
    <row r="47" spans="1:20" ht="15" customHeight="1">
      <c r="A47" s="160"/>
      <c r="B47" s="9"/>
      <c r="C47" s="9"/>
      <c r="E47" s="9"/>
      <c r="H47" s="9"/>
      <c r="I47" s="9"/>
      <c r="J47" s="424"/>
    </row>
    <row r="48" spans="1:20" ht="15" customHeight="1">
      <c r="A48" s="160" t="s">
        <v>11</v>
      </c>
      <c r="B48" s="424">
        <f ca="1">SUMPRODUCT((INDIRECT($A$1&amp;"!$BM11"):INDIRECT($A$1&amp;"!$BM71")=$A$48)*INDIRECT($A$1&amp;"!$BR11"):INDIRECT($A$1&amp;"!$BR71"))</f>
        <v>0.29097222222222224</v>
      </c>
      <c r="C48" s="424">
        <f ca="1">SUMPRODUCT((INDIRECT($A$1&amp;"!$CD11"):INDIRECT($A$1&amp;"!$CD71")=$A$48)*INDIRECT($A$1&amp;"!$CG11"):INDIRECT($A$1&amp;"!$CG71"))</f>
        <v>0.10416666666666666</v>
      </c>
      <c r="E48" s="424"/>
      <c r="H48" s="9"/>
      <c r="I48" s="9"/>
      <c r="J48" s="424"/>
    </row>
    <row r="49" spans="1:10" ht="15" customHeight="1">
      <c r="A49" s="160" t="s">
        <v>12</v>
      </c>
      <c r="B49" s="424">
        <f ca="1">SUMPRODUCT((INDIRECT($A$1&amp;"!$BM11"):INDIRECT($A$1&amp;"!$BM71")=$A$49)*INDIRECT($A$1&amp;"!$BR11"):INDIRECT($A$1&amp;"!$BR71"))</f>
        <v>0.31805555555555559</v>
      </c>
      <c r="C49" s="424">
        <f ca="1">SUMPRODUCT((INDIRECT($A$1&amp;"!$CD11"):INDIRECT($A$1&amp;"!$CD71")=$A$49)*INDIRECT($A$1&amp;"!$CG11"):INDIRECT($A$1&amp;"!$CG71"))</f>
        <v>3.3333333333333333E-2</v>
      </c>
      <c r="E49" s="424"/>
      <c r="H49" s="9"/>
      <c r="I49" s="9"/>
      <c r="J49" s="9"/>
    </row>
    <row r="50" spans="1:10" ht="15" customHeight="1">
      <c r="A50" s="160" t="s">
        <v>13</v>
      </c>
      <c r="B50" s="424">
        <f ca="1">SUMPRODUCT((INDIRECT($A$1&amp;"!$BM11"):INDIRECT($A$1&amp;"!$BM71")=$A$50)*INDIRECT($A$1&amp;"!$BR11"):INDIRECT($A$1&amp;"!$BR71"))</f>
        <v>0.65694444444444455</v>
      </c>
      <c r="C50" s="424">
        <f ca="1">SUMPRODUCT((INDIRECT($A$1&amp;"!$CD11"):INDIRECT($A$1&amp;"!$CD71")=$A$50)*INDIRECT($A$1&amp;"!$CG11"):INDIRECT($A$1&amp;"!$CG71"))</f>
        <v>0.3208333333333333</v>
      </c>
      <c r="E50" s="424"/>
      <c r="H50" s="9"/>
      <c r="I50" s="9"/>
      <c r="J50" s="9"/>
    </row>
    <row r="51" spans="1:10" ht="15" customHeight="1">
      <c r="A51" s="160" t="s">
        <v>14</v>
      </c>
      <c r="B51" s="424">
        <f ca="1">SUMPRODUCT((INDIRECT($A$1&amp;"!$BM11"):INDIRECT($A$1&amp;"!$BM71")=$A$51)*INDIRECT($A$1&amp;"!$BR11"):INDIRECT($A$1&amp;"!$BR71"))</f>
        <v>0.38124999999999998</v>
      </c>
      <c r="C51" s="424">
        <f ca="1">SUMPRODUCT((INDIRECT($A$1&amp;"!$CD11"):INDIRECT($A$1&amp;"!$CD71")=$A$51)*INDIRECT($A$1&amp;"!$CG11"):INDIRECT($A$1&amp;"!$CG71"))</f>
        <v>0.21666666666666667</v>
      </c>
      <c r="E51" s="424"/>
      <c r="G51" s="529">
        <v>31</v>
      </c>
      <c r="H51" s="9"/>
      <c r="I51" s="9"/>
      <c r="J51" s="9"/>
    </row>
    <row r="52" spans="1:10" ht="15" customHeight="1">
      <c r="A52" s="160" t="s">
        <v>15</v>
      </c>
      <c r="B52" s="424">
        <f ca="1">SUMPRODUCT((INDIRECT($A$1&amp;"!$BM11"):INDIRECT($A$1&amp;"!$BM71")=$A$52)*INDIRECT($A$1&amp;"!$BR11"):INDIRECT($A$1&amp;"!$BR71"))</f>
        <v>0.14166666666666666</v>
      </c>
      <c r="C52" s="424">
        <f ca="1">SUMPRODUCT((INDIRECT($A$1&amp;"!$CD11"):INDIRECT($A$1&amp;"!$CD71")=$A$52)*INDIRECT($A$1&amp;"!$CG11"):INDIRECT($A$1&amp;"!$CG71"))</f>
        <v>0.45833333333333337</v>
      </c>
      <c r="E52" s="424"/>
      <c r="G52" s="529">
        <v>0</v>
      </c>
      <c r="H52" s="9"/>
      <c r="I52" s="9"/>
      <c r="J52" s="424"/>
    </row>
    <row r="53" spans="1:10" ht="15" customHeight="1">
      <c r="A53" s="160" t="s">
        <v>16</v>
      </c>
      <c r="B53" s="424">
        <f ca="1">SUMPRODUCT((INDIRECT($A$1&amp;"!$BM11"):INDIRECT($A$1&amp;"!$BM71")=$A$53)*INDIRECT($A$1&amp;"!$BR11"):INDIRECT($A$1&amp;"!$BR71"))</f>
        <v>0.22916666666666666</v>
      </c>
      <c r="C53" s="424">
        <f ca="1">SUMPRODUCT((INDIRECT($A$1&amp;"!$CD11"):INDIRECT($A$1&amp;"!$CD71")=$A$53)*INDIRECT($A$1&amp;"!$CG11"):INDIRECT($A$1&amp;"!$CG71"))</f>
        <v>0.3666666666666667</v>
      </c>
      <c r="E53" s="424"/>
      <c r="G53" s="530">
        <f ca="1">C65</f>
        <v>2</v>
      </c>
      <c r="H53" s="9"/>
      <c r="I53" s="9"/>
      <c r="J53" s="9"/>
    </row>
    <row r="54" spans="1:10" ht="15" customHeight="1">
      <c r="A54" s="160" t="s">
        <v>17</v>
      </c>
      <c r="B54" s="424">
        <f ca="1">SUMPRODUCT((INDIRECT($A$1&amp;"!$BM11"):INDIRECT($A$1&amp;"!$BM71")=$A$54)*INDIRECT($A$1&amp;"!$BR11"):INDIRECT($A$1&amp;"!$BR71"))</f>
        <v>0.25555555555555554</v>
      </c>
      <c r="C54" s="424">
        <f ca="1">SUMPRODUCT((INDIRECT($A$1&amp;"!$CD11"):INDIRECT($A$1&amp;"!$CD71")=$A$54)*INDIRECT($A$1&amp;"!$CG11"):INDIRECT($A$1&amp;"!$CG71"))</f>
        <v>0.15833333333333333</v>
      </c>
      <c r="E54" s="424"/>
      <c r="G54" s="529">
        <f ca="1">G51-G52-G53</f>
        <v>29</v>
      </c>
      <c r="H54" s="9"/>
      <c r="I54" s="9"/>
      <c r="J54" s="9"/>
    </row>
    <row r="55" spans="1:10" ht="15" customHeight="1">
      <c r="A55" s="160"/>
      <c r="B55" s="9"/>
      <c r="C55" s="9"/>
      <c r="D55" s="9"/>
      <c r="E55" s="9"/>
      <c r="H55" s="9"/>
      <c r="I55" s="9"/>
      <c r="J55" s="9"/>
    </row>
    <row r="56" spans="1:10" ht="15" customHeight="1">
      <c r="B56" s="9"/>
      <c r="C56" s="9"/>
      <c r="D56" s="9"/>
      <c r="E56" s="9"/>
      <c r="H56" s="9"/>
      <c r="I56" s="9"/>
      <c r="J56" s="9"/>
    </row>
    <row r="57" spans="1:10" ht="15" customHeight="1">
      <c r="B57" s="9"/>
      <c r="C57" s="9"/>
      <c r="D57" s="9"/>
      <c r="E57" s="9"/>
      <c r="H57" s="9"/>
      <c r="I57" s="9"/>
      <c r="J57" s="9"/>
    </row>
    <row r="58" spans="1:10" ht="15" customHeight="1">
      <c r="A58" s="49" t="s">
        <v>201</v>
      </c>
      <c r="B58" s="425">
        <f ca="1">SUM(B48:B54)</f>
        <v>2.2736111111111112</v>
      </c>
      <c r="C58" s="678">
        <f ca="1">SUM(C48:C55)</f>
        <v>1.6583333333333332</v>
      </c>
      <c r="D58" s="678"/>
      <c r="E58" s="424"/>
      <c r="H58" s="9"/>
      <c r="I58" s="9"/>
      <c r="J58" s="9"/>
    </row>
    <row r="59" spans="1:10" ht="15" customHeight="1">
      <c r="A59" s="202" t="s">
        <v>196</v>
      </c>
      <c r="B59" s="9">
        <f ca="1">COUNTIF(INDIRECT($A$1&amp;"!$Bp11:$Bp71"),"&gt;1")</f>
        <v>24</v>
      </c>
      <c r="C59" s="9">
        <f ca="1">COUNTIF(INDIRECT($A$1&amp;"!$Cg11:$Cg71"),"&gt;4:00")</f>
        <v>3</v>
      </c>
      <c r="E59" s="9"/>
      <c r="H59" s="9"/>
      <c r="I59" s="9"/>
      <c r="J59" s="9"/>
    </row>
    <row r="60" spans="1:10" ht="15" customHeight="1">
      <c r="H60" s="9"/>
      <c r="I60" s="9"/>
      <c r="J60" s="9"/>
    </row>
    <row r="61" spans="1:10" ht="15" customHeight="1">
      <c r="A61" s="49" t="s">
        <v>6</v>
      </c>
      <c r="H61" s="9"/>
      <c r="I61" s="9"/>
      <c r="J61" s="9"/>
    </row>
    <row r="62" spans="1:10">
      <c r="A62" s="49" t="s">
        <v>209</v>
      </c>
      <c r="C62" s="425">
        <f>Janvier_2018!AT9</f>
        <v>11.262499999999999</v>
      </c>
      <c r="D62" s="9"/>
      <c r="E62" s="9"/>
      <c r="H62" s="9"/>
      <c r="I62" s="9"/>
      <c r="J62" s="9"/>
    </row>
    <row r="63" spans="1:10">
      <c r="A63" s="202" t="s">
        <v>199</v>
      </c>
      <c r="B63" s="9"/>
      <c r="C63" s="426">
        <f ca="1">SUM('Sens Vent'!B40:E40)</f>
        <v>11</v>
      </c>
    </row>
    <row r="64" spans="1:10">
      <c r="A64" s="49" t="s">
        <v>200</v>
      </c>
      <c r="C64" s="427">
        <f ca="1">SUM('Sens Vent'!F40:K40)</f>
        <v>16</v>
      </c>
      <c r="D64" s="9"/>
      <c r="E64" s="9"/>
    </row>
    <row r="65" spans="1:3">
      <c r="A65" s="160" t="s">
        <v>197</v>
      </c>
      <c r="B65" s="9"/>
      <c r="C65" s="426">
        <f ca="1">SUM('Sens Vent'!L40:V40)</f>
        <v>2</v>
      </c>
    </row>
  </sheetData>
  <mergeCells count="3">
    <mergeCell ref="C58:D58"/>
    <mergeCell ref="E44:F44"/>
    <mergeCell ref="E45:F4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Mois">
                <anchor moveWithCells="1" sizeWithCells="1">
                  <from>
                    <xdr:col>8</xdr:col>
                    <xdr:colOff>38100</xdr:colOff>
                    <xdr:row>1</xdr:row>
                    <xdr:rowOff>28575</xdr:rowOff>
                  </from>
                  <to>
                    <xdr:col>8</xdr:col>
                    <xdr:colOff>571500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theme="0" tint="-0.34998626667073579"/>
  </sheetPr>
  <dimension ref="A1:S59"/>
  <sheetViews>
    <sheetView showGridLines="0" workbookViewId="0">
      <selection activeCell="C30" sqref="C30:O58"/>
    </sheetView>
  </sheetViews>
  <sheetFormatPr baseColWidth="10" defaultColWidth="11" defaultRowHeight="15"/>
  <cols>
    <col min="1" max="1" width="14.5703125" customWidth="1"/>
    <col min="2" max="12" width="10.5703125" customWidth="1"/>
    <col min="13" max="13" width="9.7109375" customWidth="1"/>
    <col min="14" max="14" width="5.42578125" customWidth="1"/>
    <col min="15" max="16" width="17.42578125" customWidth="1"/>
    <col min="17" max="17" width="10.5703125" customWidth="1"/>
  </cols>
  <sheetData>
    <row r="1" spans="1:19">
      <c r="A1" s="590" t="str">
        <f>Janvier_2018!C5</f>
        <v>Janvier_2018</v>
      </c>
      <c r="C1" s="502"/>
      <c r="D1" s="502"/>
      <c r="E1" s="502"/>
      <c r="F1" s="502"/>
      <c r="G1" s="502"/>
      <c r="H1" s="502"/>
      <c r="I1" s="502"/>
      <c r="J1" s="502"/>
      <c r="K1" s="502"/>
      <c r="L1" s="502"/>
      <c r="M1" s="502"/>
      <c r="N1" s="502"/>
      <c r="O1" s="502"/>
    </row>
    <row r="2" spans="1:19">
      <c r="C2" s="502"/>
      <c r="D2" s="502"/>
      <c r="E2" s="502"/>
      <c r="F2" s="502"/>
      <c r="G2" s="502"/>
      <c r="H2" s="502"/>
      <c r="I2" s="502"/>
      <c r="J2" s="502"/>
      <c r="K2" s="502"/>
      <c r="L2" s="502"/>
      <c r="M2" s="502"/>
      <c r="N2" s="502"/>
      <c r="O2" s="502"/>
    </row>
    <row r="3" spans="1:19">
      <c r="C3" s="502"/>
      <c r="D3" s="502"/>
      <c r="E3" s="502"/>
      <c r="F3" s="502"/>
      <c r="G3" s="502"/>
      <c r="H3" s="502"/>
      <c r="I3" s="502"/>
      <c r="J3" s="502"/>
      <c r="K3" s="502"/>
      <c r="L3" s="502"/>
      <c r="M3" s="502"/>
      <c r="N3" s="502"/>
      <c r="O3" s="502"/>
    </row>
    <row r="4" spans="1:19">
      <c r="C4" s="502"/>
      <c r="D4" s="502"/>
      <c r="E4" s="502"/>
      <c r="F4" s="502"/>
      <c r="G4" s="502"/>
      <c r="H4" s="502"/>
      <c r="I4" s="502"/>
      <c r="J4" s="502"/>
      <c r="K4" s="502"/>
      <c r="L4" s="502"/>
      <c r="M4" s="502"/>
      <c r="N4" s="502"/>
      <c r="O4" s="502"/>
    </row>
    <row r="5" spans="1:19">
      <c r="C5" s="502"/>
      <c r="D5" s="502"/>
      <c r="E5" s="502"/>
      <c r="F5" s="502"/>
      <c r="G5" s="502"/>
      <c r="H5" s="502"/>
      <c r="I5" s="502"/>
      <c r="J5" s="502"/>
      <c r="K5" s="502"/>
      <c r="L5" s="502"/>
      <c r="M5" s="502"/>
      <c r="N5" s="502"/>
      <c r="O5" s="502"/>
    </row>
    <row r="6" spans="1:19">
      <c r="C6" s="502"/>
      <c r="D6" s="502"/>
      <c r="E6" s="502"/>
      <c r="F6" s="502"/>
      <c r="G6" s="502"/>
      <c r="H6" s="502"/>
      <c r="I6" s="502"/>
      <c r="J6" s="502"/>
      <c r="K6" s="502"/>
      <c r="L6" s="502"/>
      <c r="M6" s="502"/>
      <c r="N6" s="502"/>
      <c r="O6" s="502"/>
      <c r="Q6" s="376">
        <f ca="1">IF(INDIRECT($A$1&amp;"!$BA"&amp; 9+ 2*(ROWS(O$6:$R6)))="",NA(),INDIRECT($A$1&amp;"!$BA"&amp; 9+ 2*(ROWS(O$6:$R6))))</f>
        <v>70</v>
      </c>
      <c r="R6" s="376">
        <f ca="1">IF(INDIRECT($A$1&amp;"!$BE"&amp; 9+ 2*(ROWS(Q$6:$R6)))="",NA(),INDIRECT($A$1&amp;"!$BE"&amp; 9+ 2*(ROWS(Q$6:$R6))))</f>
        <v>83</v>
      </c>
      <c r="S6" s="377" t="s">
        <v>125</v>
      </c>
    </row>
    <row r="7" spans="1:19">
      <c r="C7" s="502"/>
      <c r="D7" s="502"/>
      <c r="E7" s="502"/>
      <c r="F7" s="502"/>
      <c r="G7" s="502"/>
      <c r="H7" s="502"/>
      <c r="I7" s="502"/>
      <c r="J7" s="502"/>
      <c r="K7" s="502"/>
      <c r="L7" s="502"/>
      <c r="M7" s="502"/>
      <c r="N7" s="502"/>
      <c r="O7" s="502"/>
      <c r="Q7" s="376">
        <f ca="1">IF(INDIRECT($A$1&amp;"!$BA"&amp; 9+ 2*(ROWS(O$6:$R7)))="",NA(),INDIRECT($A$1&amp;"!$BA"&amp; 9+ 2*(ROWS(O$6:$R7))))</f>
        <v>75</v>
      </c>
      <c r="R7" s="376">
        <f ca="1">IF(INDIRECT($A$1&amp;"!$BE"&amp; 9+ 2*(ROWS(Q$6:$R7)))="",NA(),INDIRECT($A$1&amp;"!$BE"&amp; 9+ 2*(ROWS(Q$6:$R7))))</f>
        <v>91</v>
      </c>
      <c r="S7" s="377" t="s">
        <v>126</v>
      </c>
    </row>
    <row r="8" spans="1:19">
      <c r="C8" s="502"/>
      <c r="D8" s="502"/>
      <c r="E8" s="502"/>
      <c r="F8" s="502"/>
      <c r="G8" s="502"/>
      <c r="H8" s="502"/>
      <c r="I8" s="502"/>
      <c r="J8" s="502"/>
      <c r="K8" s="502"/>
      <c r="L8" s="502"/>
      <c r="M8" s="502"/>
      <c r="N8" s="502"/>
      <c r="O8" s="502"/>
      <c r="Q8" s="376">
        <f ca="1">IF(INDIRECT($A$1&amp;"!$BA"&amp; 9+ 2*(ROWS(O$6:$R8)))="",NA(),INDIRECT($A$1&amp;"!$BA"&amp; 9+ 2*(ROWS(O$6:$R8))))</f>
        <v>74</v>
      </c>
      <c r="R8" s="376">
        <f ca="1">IF(INDIRECT($A$1&amp;"!$BE"&amp; 9+ 2*(ROWS(Q$6:$R8)))="",NA(),INDIRECT($A$1&amp;"!$BE"&amp; 9+ 2*(ROWS(Q$6:$R8))))</f>
        <v>92</v>
      </c>
      <c r="S8" s="377" t="s">
        <v>127</v>
      </c>
    </row>
    <row r="9" spans="1:19">
      <c r="C9" s="502"/>
      <c r="D9" s="502"/>
      <c r="E9" s="502"/>
      <c r="F9" s="502"/>
      <c r="G9" s="502"/>
      <c r="H9" s="502"/>
      <c r="I9" s="502"/>
      <c r="J9" s="502"/>
      <c r="K9" s="502"/>
      <c r="L9" s="502"/>
      <c r="M9" s="502"/>
      <c r="N9" s="502"/>
      <c r="O9" s="502"/>
      <c r="Q9" s="376">
        <f ca="1">IF(INDIRECT($A$1&amp;"!$BA"&amp; 9+ 2*(ROWS(O$6:$R9)))="",NA(),INDIRECT($A$1&amp;"!$BA"&amp; 9+ 2*(ROWS(O$6:$R9))))</f>
        <v>87</v>
      </c>
      <c r="R9" s="376">
        <f ca="1">IF(INDIRECT($A$1&amp;"!$BE"&amp; 9+ 2*(ROWS(Q$6:$R9)))="",NA(),INDIRECT($A$1&amp;"!$BE"&amp; 9+ 2*(ROWS(Q$6:$R9))))</f>
        <v>91</v>
      </c>
      <c r="S9" s="377" t="s">
        <v>128</v>
      </c>
    </row>
    <row r="10" spans="1:19">
      <c r="C10" s="502"/>
      <c r="D10" s="502"/>
      <c r="E10" s="502"/>
      <c r="F10" s="502"/>
      <c r="G10" s="502"/>
      <c r="H10" s="502"/>
      <c r="I10" s="502"/>
      <c r="J10" s="502"/>
      <c r="K10" s="502"/>
      <c r="L10" s="502"/>
      <c r="M10" s="502"/>
      <c r="N10" s="502"/>
      <c r="O10" s="502"/>
      <c r="Q10" s="376">
        <f ca="1">IF(INDIRECT($A$1&amp;"!$BA"&amp; 9+ 2*(ROWS(O$6:$R10)))="",NA(),INDIRECT($A$1&amp;"!$BA"&amp; 9+ 2*(ROWS(O$6:$R10))))</f>
        <v>78</v>
      </c>
      <c r="R10" s="376">
        <f ca="1">IF(INDIRECT($A$1&amp;"!$BE"&amp; 9+ 2*(ROWS(Q$6:$R10)))="",NA(),INDIRECT($A$1&amp;"!$BE"&amp; 9+ 2*(ROWS(Q$6:$R10))))</f>
        <v>89</v>
      </c>
      <c r="S10" s="377" t="s">
        <v>129</v>
      </c>
    </row>
    <row r="11" spans="1:19">
      <c r="C11" s="502"/>
      <c r="D11" s="502"/>
      <c r="E11" s="502"/>
      <c r="F11" s="502"/>
      <c r="G11" s="502"/>
      <c r="H11" s="502"/>
      <c r="I11" s="502"/>
      <c r="J11" s="502"/>
      <c r="K11" s="502"/>
      <c r="L11" s="502"/>
      <c r="M11" s="502"/>
      <c r="N11" s="502"/>
      <c r="O11" s="502"/>
      <c r="Q11" s="376">
        <f ca="1">IF(INDIRECT($A$1&amp;"!$BA"&amp; 9+ 2*(ROWS(O$6:$R11)))="",NA(),INDIRECT($A$1&amp;"!$BA"&amp; 9+ 2*(ROWS(O$6:$R11))))</f>
        <v>75</v>
      </c>
      <c r="R11" s="376">
        <f ca="1">IF(INDIRECT($A$1&amp;"!$BE"&amp; 9+ 2*(ROWS(Q$6:$R11)))="",NA(),INDIRECT($A$1&amp;"!$BE"&amp; 9+ 2*(ROWS(Q$6:$R11))))</f>
        <v>83</v>
      </c>
      <c r="S11" s="377" t="s">
        <v>130</v>
      </c>
    </row>
    <row r="12" spans="1:19">
      <c r="C12" s="502"/>
      <c r="D12" s="502"/>
      <c r="E12" s="502"/>
      <c r="F12" s="502"/>
      <c r="G12" s="502"/>
      <c r="H12" s="502"/>
      <c r="I12" s="502"/>
      <c r="J12" s="502"/>
      <c r="K12" s="502"/>
      <c r="L12" s="502"/>
      <c r="M12" s="502"/>
      <c r="N12" s="502"/>
      <c r="O12" s="502"/>
      <c r="Q12" s="376">
        <f ca="1">IF(INDIRECT($A$1&amp;"!$BA"&amp; 9+ 2*(ROWS(O$6:$R12)))="",NA(),INDIRECT($A$1&amp;"!$BA"&amp; 9+ 2*(ROWS(O$6:$R12))))</f>
        <v>82</v>
      </c>
      <c r="R12" s="376">
        <f ca="1">IF(INDIRECT($A$1&amp;"!$BE"&amp; 9+ 2*(ROWS(Q$6:$R12)))="",NA(),INDIRECT($A$1&amp;"!$BE"&amp; 9+ 2*(ROWS(Q$6:$R12))))</f>
        <v>95</v>
      </c>
      <c r="S12" s="377" t="s">
        <v>131</v>
      </c>
    </row>
    <row r="13" spans="1:19">
      <c r="C13" s="502"/>
      <c r="D13" s="502"/>
      <c r="E13" s="502"/>
      <c r="F13" s="502"/>
      <c r="G13" s="502"/>
      <c r="H13" s="502"/>
      <c r="I13" s="502"/>
      <c r="J13" s="502"/>
      <c r="K13" s="502"/>
      <c r="L13" s="502"/>
      <c r="M13" s="502"/>
      <c r="N13" s="502"/>
      <c r="O13" s="502"/>
      <c r="Q13" s="376">
        <f ca="1">IF(INDIRECT($A$1&amp;"!$BA"&amp; 9+ 2*(ROWS(O$6:$R13)))="",NA(),INDIRECT($A$1&amp;"!$BA"&amp; 9+ 2*(ROWS(O$6:$R13))))</f>
        <v>81</v>
      </c>
      <c r="R13" s="376">
        <f ca="1">IF(INDIRECT($A$1&amp;"!$BE"&amp; 9+ 2*(ROWS(Q$6:$R13)))="",NA(),INDIRECT($A$1&amp;"!$BE"&amp; 9+ 2*(ROWS(Q$6:$R13))))</f>
        <v>94</v>
      </c>
      <c r="S13" s="377" t="s">
        <v>132</v>
      </c>
    </row>
    <row r="14" spans="1:19">
      <c r="C14" s="502"/>
      <c r="D14" s="502"/>
      <c r="E14" s="502"/>
      <c r="F14" s="502"/>
      <c r="G14" s="502"/>
      <c r="H14" s="502"/>
      <c r="I14" s="502"/>
      <c r="J14" s="502"/>
      <c r="K14" s="502"/>
      <c r="L14" s="502"/>
      <c r="M14" s="502"/>
      <c r="N14" s="502"/>
      <c r="O14" s="502"/>
      <c r="Q14" s="376">
        <f ca="1">IF(INDIRECT($A$1&amp;"!$BA"&amp; 9+ 2*(ROWS(O$6:$R14)))="",NA(),INDIRECT($A$1&amp;"!$BA"&amp; 9+ 2*(ROWS(O$6:$R14))))</f>
        <v>82</v>
      </c>
      <c r="R14" s="376">
        <f ca="1">IF(INDIRECT($A$1&amp;"!$BE"&amp; 9+ 2*(ROWS(Q$6:$R14)))="",NA(),INDIRECT($A$1&amp;"!$BE"&amp; 9+ 2*(ROWS(Q$6:$R14))))</f>
        <v>87</v>
      </c>
      <c r="S14" s="377" t="s">
        <v>133</v>
      </c>
    </row>
    <row r="15" spans="1:19">
      <c r="C15" s="502"/>
      <c r="D15" s="502"/>
      <c r="E15" s="502"/>
      <c r="F15" s="502"/>
      <c r="G15" s="502"/>
      <c r="H15" s="502"/>
      <c r="I15" s="502"/>
      <c r="J15" s="502"/>
      <c r="K15" s="502"/>
      <c r="L15" s="502"/>
      <c r="M15" s="502"/>
      <c r="N15" s="502"/>
      <c r="O15" s="502"/>
      <c r="Q15" s="376">
        <f ca="1">IF(INDIRECT($A$1&amp;"!$BA"&amp; 9+ 2*(ROWS(O$6:$R15)))="",NA(),INDIRECT($A$1&amp;"!$BA"&amp; 9+ 2*(ROWS(O$6:$R15))))</f>
        <v>76</v>
      </c>
      <c r="R15" s="376">
        <f ca="1">IF(INDIRECT($A$1&amp;"!$BE"&amp; 9+ 2*(ROWS(Q$6:$R15)))="",NA(),INDIRECT($A$1&amp;"!$BE"&amp; 9+ 2*(ROWS(Q$6:$R15))))</f>
        <v>88</v>
      </c>
      <c r="S15" s="377" t="s">
        <v>134</v>
      </c>
    </row>
    <row r="16" spans="1:19">
      <c r="C16" s="502"/>
      <c r="D16" s="502"/>
      <c r="E16" s="502"/>
      <c r="F16" s="502"/>
      <c r="G16" s="502"/>
      <c r="H16" s="502"/>
      <c r="I16" s="502"/>
      <c r="J16" s="502"/>
      <c r="K16" s="502"/>
      <c r="L16" s="502"/>
      <c r="M16" s="502"/>
      <c r="N16" s="502"/>
      <c r="O16" s="502"/>
      <c r="Q16" s="376">
        <f ca="1">IF(INDIRECT($A$1&amp;"!$BA"&amp; 9+ 2*(ROWS(O$6:$R16)))="",NA(),INDIRECT($A$1&amp;"!$BA"&amp; 9+ 2*(ROWS(O$6:$R16))))</f>
        <v>71</v>
      </c>
      <c r="R16" s="376">
        <f ca="1">IF(INDIRECT($A$1&amp;"!$BE"&amp; 9+ 2*(ROWS(Q$6:$R16)))="",NA(),INDIRECT($A$1&amp;"!$BE"&amp; 9+ 2*(ROWS(Q$6:$R16))))</f>
        <v>83</v>
      </c>
      <c r="S16" s="377" t="s">
        <v>135</v>
      </c>
    </row>
    <row r="17" spans="3:19">
      <c r="C17" s="502"/>
      <c r="D17" s="502"/>
      <c r="E17" s="502"/>
      <c r="F17" s="502"/>
      <c r="G17" s="502"/>
      <c r="H17" s="502"/>
      <c r="I17" s="502"/>
      <c r="J17" s="502"/>
      <c r="K17" s="502"/>
      <c r="L17" s="502"/>
      <c r="M17" s="502"/>
      <c r="N17" s="502"/>
      <c r="O17" s="502"/>
      <c r="Q17" s="376">
        <f ca="1">IF(INDIRECT($A$1&amp;"!$BA"&amp; 9+ 2*(ROWS(O$6:$R17)))="",NA(),INDIRECT($A$1&amp;"!$BA"&amp; 9+ 2*(ROWS(O$6:$R17))))</f>
        <v>72</v>
      </c>
      <c r="R17" s="376">
        <f ca="1">IF(INDIRECT($A$1&amp;"!$BE"&amp; 9+ 2*(ROWS(Q$6:$R17)))="",NA(),INDIRECT($A$1&amp;"!$BE"&amp; 9+ 2*(ROWS(Q$6:$R17))))</f>
        <v>83</v>
      </c>
      <c r="S17" s="377" t="s">
        <v>136</v>
      </c>
    </row>
    <row r="18" spans="3:19">
      <c r="C18" s="502"/>
      <c r="D18" s="502"/>
      <c r="E18" s="502"/>
      <c r="F18" s="502"/>
      <c r="G18" s="502"/>
      <c r="H18" s="502"/>
      <c r="I18" s="502"/>
      <c r="J18" s="502"/>
      <c r="K18" s="502"/>
      <c r="L18" s="502"/>
      <c r="M18" s="502"/>
      <c r="N18" s="502"/>
      <c r="O18" s="502"/>
      <c r="Q18" s="376">
        <f ca="1">IF(INDIRECT($A$1&amp;"!$BA"&amp; 9+ 2*(ROWS(O$6:$R18)))="",NA(),INDIRECT($A$1&amp;"!$BA"&amp; 9+ 2*(ROWS(O$6:$R18))))</f>
        <v>72</v>
      </c>
      <c r="R18" s="376">
        <f ca="1">IF(INDIRECT($A$1&amp;"!$BE"&amp; 9+ 2*(ROWS(Q$6:$R18)))="",NA(),INDIRECT($A$1&amp;"!$BE"&amp; 9+ 2*(ROWS(Q$6:$R18))))</f>
        <v>81</v>
      </c>
      <c r="S18" s="377" t="s">
        <v>137</v>
      </c>
    </row>
    <row r="19" spans="3:19">
      <c r="C19" s="502"/>
      <c r="D19" s="502"/>
      <c r="E19" s="502"/>
      <c r="F19" s="502"/>
      <c r="G19" s="502"/>
      <c r="H19" s="502"/>
      <c r="I19" s="502"/>
      <c r="J19" s="502"/>
      <c r="K19" s="502"/>
      <c r="L19" s="502"/>
      <c r="M19" s="502"/>
      <c r="N19" s="502"/>
      <c r="O19" s="502"/>
      <c r="Q19" s="376">
        <f ca="1">IF(INDIRECT($A$1&amp;"!$BA"&amp; 9+ 2*(ROWS(O$6:$R19)))="",NA(),INDIRECT($A$1&amp;"!$BA"&amp; 9+ 2*(ROWS(O$6:$R19))))</f>
        <v>75</v>
      </c>
      <c r="R19" s="376">
        <f ca="1">IF(INDIRECT($A$1&amp;"!$BE"&amp; 9+ 2*(ROWS(Q$6:$R19)))="",NA(),INDIRECT($A$1&amp;"!$BE"&amp; 9+ 2*(ROWS(Q$6:$R19))))</f>
        <v>87</v>
      </c>
      <c r="S19" s="377" t="s">
        <v>138</v>
      </c>
    </row>
    <row r="20" spans="3:19">
      <c r="C20" s="502"/>
      <c r="D20" s="502"/>
      <c r="E20" s="502"/>
      <c r="F20" s="502"/>
      <c r="G20" s="502"/>
      <c r="H20" s="502"/>
      <c r="I20" s="502"/>
      <c r="J20" s="502"/>
      <c r="K20" s="502"/>
      <c r="L20" s="502"/>
      <c r="M20" s="502"/>
      <c r="N20" s="502"/>
      <c r="O20" s="502"/>
      <c r="Q20" s="376">
        <f ca="1">IF(INDIRECT($A$1&amp;"!$BA"&amp; 9+ 2*(ROWS(O$6:$R20)))="",NA(),INDIRECT($A$1&amp;"!$BA"&amp; 9+ 2*(ROWS(O$6:$R20))))</f>
        <v>78</v>
      </c>
      <c r="R20" s="376">
        <f ca="1">IF(INDIRECT($A$1&amp;"!$BE"&amp; 9+ 2*(ROWS(Q$6:$R20)))="",NA(),INDIRECT($A$1&amp;"!$BE"&amp; 9+ 2*(ROWS(Q$6:$R20))))</f>
        <v>90</v>
      </c>
      <c r="S20" s="377" t="s">
        <v>139</v>
      </c>
    </row>
    <row r="21" spans="3:19">
      <c r="C21" s="502"/>
      <c r="D21" s="502"/>
      <c r="E21" s="502"/>
      <c r="F21" s="502"/>
      <c r="G21" s="502"/>
      <c r="H21" s="502"/>
      <c r="I21" s="502"/>
      <c r="J21" s="502"/>
      <c r="K21" s="502"/>
      <c r="L21" s="502"/>
      <c r="M21" s="502"/>
      <c r="N21" s="502"/>
      <c r="O21" s="502"/>
      <c r="Q21" s="376">
        <f ca="1">IF(INDIRECT($A$1&amp;"!$BA"&amp; 9+ 2*(ROWS(O$6:$R21)))="",NA(),INDIRECT($A$1&amp;"!$BA"&amp; 9+ 2*(ROWS(O$6:$R21))))</f>
        <v>74</v>
      </c>
      <c r="R21" s="376">
        <f ca="1">IF(INDIRECT($A$1&amp;"!$BE"&amp; 9+ 2*(ROWS(Q$6:$R21)))="",NA(),INDIRECT($A$1&amp;"!$BE"&amp; 9+ 2*(ROWS(Q$6:$R21))))</f>
        <v>88</v>
      </c>
      <c r="S21" s="377" t="s">
        <v>140</v>
      </c>
    </row>
    <row r="22" spans="3:19">
      <c r="C22" s="502"/>
      <c r="D22" s="502"/>
      <c r="E22" s="502"/>
      <c r="F22" s="502"/>
      <c r="G22" s="502"/>
      <c r="H22" s="502"/>
      <c r="I22" s="502"/>
      <c r="J22" s="502"/>
      <c r="K22" s="502"/>
      <c r="L22" s="502"/>
      <c r="M22" s="502"/>
      <c r="N22" s="502"/>
      <c r="O22" s="502"/>
      <c r="Q22" s="376">
        <f ca="1">IF(INDIRECT($A$1&amp;"!$BA"&amp; 9+ 2*(ROWS(O$6:$R22)))="",NA(),INDIRECT($A$1&amp;"!$BA"&amp; 9+ 2*(ROWS(O$6:$R22))))</f>
        <v>62</v>
      </c>
      <c r="R22" s="376">
        <f ca="1">IF(INDIRECT($A$1&amp;"!$BE"&amp; 9+ 2*(ROWS(Q$6:$R22)))="",NA(),INDIRECT($A$1&amp;"!$BE"&amp; 9+ 2*(ROWS(Q$6:$R22))))</f>
        <v>80</v>
      </c>
      <c r="S22" s="377" t="s">
        <v>141</v>
      </c>
    </row>
    <row r="23" spans="3:19">
      <c r="C23" s="502"/>
      <c r="D23" s="502"/>
      <c r="E23" s="502"/>
      <c r="F23" s="502"/>
      <c r="G23" s="502"/>
      <c r="H23" s="502"/>
      <c r="I23" s="502"/>
      <c r="J23" s="502"/>
      <c r="K23" s="502"/>
      <c r="L23" s="502"/>
      <c r="M23" s="502"/>
      <c r="N23" s="502"/>
      <c r="O23" s="502"/>
      <c r="Q23" s="376">
        <f ca="1">IF(INDIRECT($A$1&amp;"!$BA"&amp; 9+ 2*(ROWS(O$6:$R23)))="",NA(),INDIRECT($A$1&amp;"!$BA"&amp; 9+ 2*(ROWS(O$6:$R23))))</f>
        <v>76</v>
      </c>
      <c r="R23" s="376">
        <f ca="1">IF(INDIRECT($A$1&amp;"!$BE"&amp; 9+ 2*(ROWS(Q$6:$R23)))="",NA(),INDIRECT($A$1&amp;"!$BE"&amp; 9+ 2*(ROWS(Q$6:$R23))))</f>
        <v>89</v>
      </c>
      <c r="S23" s="377" t="s">
        <v>142</v>
      </c>
    </row>
    <row r="24" spans="3:19">
      <c r="C24" s="502"/>
      <c r="D24" s="502"/>
      <c r="E24" s="502"/>
      <c r="F24" s="502"/>
      <c r="G24" s="502"/>
      <c r="H24" s="502"/>
      <c r="I24" s="502"/>
      <c r="J24" s="502"/>
      <c r="K24" s="502"/>
      <c r="L24" s="502"/>
      <c r="M24" s="502"/>
      <c r="N24" s="502"/>
      <c r="O24" s="502"/>
      <c r="Q24" s="376">
        <f ca="1">IF(INDIRECT($A$1&amp;"!$BA"&amp; 9+ 2*(ROWS(O$6:$R24)))="",NA(),INDIRECT($A$1&amp;"!$BA"&amp; 9+ 2*(ROWS(O$6:$R24))))</f>
        <v>67</v>
      </c>
      <c r="R24" s="376">
        <f ca="1">IF(INDIRECT($A$1&amp;"!$BE"&amp; 9+ 2*(ROWS(Q$6:$R24)))="",NA(),INDIRECT($A$1&amp;"!$BE"&amp; 9+ 2*(ROWS(Q$6:$R24))))</f>
        <v>84</v>
      </c>
      <c r="S24" s="377" t="s">
        <v>143</v>
      </c>
    </row>
    <row r="25" spans="3:19">
      <c r="C25" s="502"/>
      <c r="D25" s="502"/>
      <c r="E25" s="502"/>
      <c r="F25" s="502"/>
      <c r="G25" s="502"/>
      <c r="H25" s="502"/>
      <c r="I25" s="502"/>
      <c r="J25" s="502"/>
      <c r="K25" s="502"/>
      <c r="L25" s="502"/>
      <c r="M25" s="502"/>
      <c r="N25" s="502"/>
      <c r="O25" s="502"/>
      <c r="Q25" s="376">
        <f ca="1">IF(INDIRECT($A$1&amp;"!$BA"&amp; 9+ 2*(ROWS(O$6:$R25)))="",NA(),INDIRECT($A$1&amp;"!$BA"&amp; 9+ 2*(ROWS(O$6:$R25))))</f>
        <v>78</v>
      </c>
      <c r="R25" s="376">
        <f ca="1">IF(INDIRECT($A$1&amp;"!$BE"&amp; 9+ 2*(ROWS(Q$6:$R25)))="",NA(),INDIRECT($A$1&amp;"!$BE"&amp; 9+ 2*(ROWS(Q$6:$R25))))</f>
        <v>91</v>
      </c>
      <c r="S25" s="377" t="s">
        <v>144</v>
      </c>
    </row>
    <row r="26" spans="3:19">
      <c r="C26" s="502"/>
      <c r="D26" s="502"/>
      <c r="E26" s="502"/>
      <c r="F26" s="502"/>
      <c r="G26" s="502"/>
      <c r="H26" s="502"/>
      <c r="I26" s="502"/>
      <c r="J26" s="502"/>
      <c r="K26" s="502"/>
      <c r="L26" s="502"/>
      <c r="M26" s="502"/>
      <c r="N26" s="502"/>
      <c r="O26" s="502"/>
      <c r="Q26" s="376">
        <f ca="1">IF(INDIRECT($A$1&amp;"!$BA"&amp; 9+ 2*(ROWS(O$6:$R26)))="",NA(),INDIRECT($A$1&amp;"!$BA"&amp; 9+ 2*(ROWS(O$6:$R26))))</f>
        <v>88</v>
      </c>
      <c r="R26" s="376">
        <f ca="1">IF(INDIRECT($A$1&amp;"!$BE"&amp; 9+ 2*(ROWS(Q$6:$R26)))="",NA(),INDIRECT($A$1&amp;"!$BE"&amp; 9+ 2*(ROWS(Q$6:$R26))))</f>
        <v>92</v>
      </c>
      <c r="S26" s="377" t="s">
        <v>145</v>
      </c>
    </row>
    <row r="27" spans="3:19">
      <c r="C27" s="502"/>
      <c r="D27" s="502"/>
      <c r="E27" s="502"/>
      <c r="F27" s="502"/>
      <c r="G27" s="502"/>
      <c r="H27" s="502"/>
      <c r="I27" s="502"/>
      <c r="J27" s="502"/>
      <c r="K27" s="502"/>
      <c r="L27" s="502"/>
      <c r="M27" s="502"/>
      <c r="N27" s="502"/>
      <c r="O27" s="502"/>
      <c r="Q27" s="376">
        <f ca="1">IF(INDIRECT($A$1&amp;"!$BA"&amp; 9+ 2*(ROWS(O$6:$R27)))="",NA(),INDIRECT($A$1&amp;"!$BA"&amp; 9+ 2*(ROWS(O$6:$R27))))</f>
        <v>71</v>
      </c>
      <c r="R27" s="376">
        <f ca="1">IF(INDIRECT($A$1&amp;"!$BE"&amp; 9+ 2*(ROWS(Q$6:$R27)))="",NA(),INDIRECT($A$1&amp;"!$BE"&amp; 9+ 2*(ROWS(Q$6:$R27))))</f>
        <v>92</v>
      </c>
      <c r="S27" s="377" t="s">
        <v>146</v>
      </c>
    </row>
    <row r="28" spans="3:19">
      <c r="C28" s="502"/>
      <c r="D28" s="502"/>
      <c r="E28" s="502"/>
      <c r="F28" s="502"/>
      <c r="G28" s="502"/>
      <c r="H28" s="502"/>
      <c r="I28" s="502"/>
      <c r="J28" s="502"/>
      <c r="K28" s="502"/>
      <c r="L28" s="502"/>
      <c r="M28" s="502"/>
      <c r="N28" s="502"/>
      <c r="O28" s="502"/>
      <c r="Q28" s="376">
        <f ca="1">IF(INDIRECT($A$1&amp;"!$BA"&amp; 9+ 2*(ROWS(O$6:$R28)))="",NA(),INDIRECT($A$1&amp;"!$BA"&amp; 9+ 2*(ROWS(O$6:$R28))))</f>
        <v>81</v>
      </c>
      <c r="R28" s="376">
        <f ca="1">IF(INDIRECT($A$1&amp;"!$BE"&amp; 9+ 2*(ROWS(Q$6:$R28)))="",NA(),INDIRECT($A$1&amp;"!$BE"&amp; 9+ 2*(ROWS(Q$6:$R28))))</f>
        <v>92</v>
      </c>
      <c r="S28" s="377" t="s">
        <v>147</v>
      </c>
    </row>
    <row r="29" spans="3:19" ht="18" customHeight="1">
      <c r="C29" s="502"/>
      <c r="D29" s="502"/>
      <c r="E29" s="502"/>
      <c r="F29" s="502"/>
      <c r="G29" s="502"/>
      <c r="H29" s="502"/>
      <c r="I29" s="502"/>
      <c r="J29" s="502"/>
      <c r="K29" s="502"/>
      <c r="L29" s="502"/>
      <c r="M29" s="502"/>
      <c r="N29" s="502"/>
      <c r="O29" s="502"/>
      <c r="Q29" s="376">
        <f ca="1">IF(INDIRECT($A$1&amp;"!$BA"&amp; 9+ 2*(ROWS(O$6:$R29)))="",NA(),INDIRECT($A$1&amp;"!$BA"&amp; 9+ 2*(ROWS(O$6:$R29))))</f>
        <v>84</v>
      </c>
      <c r="R29" s="376">
        <f ca="1">IF(INDIRECT($A$1&amp;"!$BE"&amp; 9+ 2*(ROWS(Q$6:$R29)))="",NA(),INDIRECT($A$1&amp;"!$BE"&amp; 9+ 2*(ROWS(Q$6:$R29))))</f>
        <v>90</v>
      </c>
      <c r="S29" s="377" t="s">
        <v>148</v>
      </c>
    </row>
    <row r="30" spans="3:19">
      <c r="C30" s="502"/>
      <c r="D30" s="502"/>
      <c r="E30" s="502"/>
      <c r="F30" s="502"/>
      <c r="G30" s="502"/>
      <c r="H30" s="502"/>
      <c r="I30" s="502"/>
      <c r="J30" s="502"/>
      <c r="K30" s="502"/>
      <c r="L30" s="502"/>
      <c r="M30" s="502"/>
      <c r="N30" s="502"/>
      <c r="O30" s="502"/>
      <c r="Q30" s="376">
        <f ca="1">IF(INDIRECT($A$1&amp;"!$BA"&amp; 9+ 2*(ROWS(O$6:$R30)))="",NA(),INDIRECT($A$1&amp;"!$BA"&amp; 9+ 2*(ROWS(O$6:$R30))))</f>
        <v>86</v>
      </c>
      <c r="R30" s="376">
        <f ca="1">IF(INDIRECT($A$1&amp;"!$BE"&amp; 9+ 2*(ROWS(Q$6:$R30)))="",NA(),INDIRECT($A$1&amp;"!$BE"&amp; 9+ 2*(ROWS(Q$6:$R30))))</f>
        <v>89</v>
      </c>
      <c r="S30" s="377" t="s">
        <v>149</v>
      </c>
    </row>
    <row r="31" spans="3:19">
      <c r="C31" s="502"/>
      <c r="D31" s="502"/>
      <c r="E31" s="502"/>
      <c r="F31" s="502"/>
      <c r="G31" s="502"/>
      <c r="H31" s="502"/>
      <c r="I31" s="502"/>
      <c r="J31" s="502"/>
      <c r="K31" s="502"/>
      <c r="L31" s="502"/>
      <c r="M31" s="502"/>
      <c r="N31" s="502"/>
      <c r="O31" s="502"/>
      <c r="Q31" s="376">
        <f ca="1">IF(INDIRECT($A$1&amp;"!$BA"&amp; 9+ 2*(ROWS(O$6:$R31)))="",NA(),INDIRECT($A$1&amp;"!$BA"&amp; 9+ 2*(ROWS(O$6:$R31))))</f>
        <v>71</v>
      </c>
      <c r="R31" s="376">
        <f ca="1">IF(INDIRECT($A$1&amp;"!$BE"&amp; 9+ 2*(ROWS(Q$6:$R31)))="",NA(),INDIRECT($A$1&amp;"!$BE"&amp; 9+ 2*(ROWS(Q$6:$R31))))</f>
        <v>88</v>
      </c>
      <c r="S31" s="377" t="s">
        <v>150</v>
      </c>
    </row>
    <row r="32" spans="3:19">
      <c r="C32" s="502"/>
      <c r="D32" s="502"/>
      <c r="E32" s="502"/>
      <c r="F32" s="502"/>
      <c r="G32" s="502"/>
      <c r="H32" s="502"/>
      <c r="I32" s="502"/>
      <c r="J32" s="502"/>
      <c r="K32" s="502"/>
      <c r="L32" s="502"/>
      <c r="M32" s="502"/>
      <c r="N32" s="502"/>
      <c r="O32" s="502"/>
      <c r="Q32" s="376">
        <f ca="1">IF(INDIRECT($A$1&amp;"!$BA"&amp; 9+ 2*(ROWS(O$6:$R32)))="",NA(),INDIRECT($A$1&amp;"!$BA"&amp; 9+ 2*(ROWS(O$6:$R32))))</f>
        <v>66</v>
      </c>
      <c r="R32" s="376">
        <f ca="1">IF(INDIRECT($A$1&amp;"!$BE"&amp; 9+ 2*(ROWS(Q$6:$R32)))="",NA(),INDIRECT($A$1&amp;"!$BE"&amp; 9+ 2*(ROWS(Q$6:$R32))))</f>
        <v>83</v>
      </c>
      <c r="S32" s="377" t="s">
        <v>151</v>
      </c>
    </row>
    <row r="33" spans="3:19">
      <c r="C33" s="502"/>
      <c r="D33" s="502"/>
      <c r="E33" s="502"/>
      <c r="F33" s="502"/>
      <c r="G33" s="502"/>
      <c r="H33" s="502"/>
      <c r="I33" s="502"/>
      <c r="J33" s="502"/>
      <c r="K33" s="502"/>
      <c r="L33" s="502"/>
      <c r="M33" s="502"/>
      <c r="N33" s="502"/>
      <c r="O33" s="502"/>
      <c r="Q33" s="376">
        <f ca="1">IF(INDIRECT($A$1&amp;"!$BA"&amp; 9+ 2*(ROWS(O$6:$R33)))="",NA(),INDIRECT($A$1&amp;"!$BA"&amp; 9+ 2*(ROWS(O$6:$R33))))</f>
        <v>78</v>
      </c>
      <c r="R33" s="376">
        <f ca="1">IF(INDIRECT($A$1&amp;"!$BE"&amp; 9+ 2*(ROWS(Q$6:$R33)))="",NA(),INDIRECT($A$1&amp;"!$BE"&amp; 9+ 2*(ROWS(Q$6:$R33))))</f>
        <v>91</v>
      </c>
      <c r="S33" s="377" t="s">
        <v>152</v>
      </c>
    </row>
    <row r="34" spans="3:19">
      <c r="C34" s="502"/>
      <c r="D34" s="502"/>
      <c r="E34" s="502"/>
      <c r="F34" s="502"/>
      <c r="G34" s="502"/>
      <c r="H34" s="502"/>
      <c r="I34" s="502"/>
      <c r="J34" s="502"/>
      <c r="K34" s="502"/>
      <c r="L34" s="502"/>
      <c r="M34" s="502"/>
      <c r="N34" s="502"/>
      <c r="O34" s="502"/>
      <c r="Q34" s="376">
        <f ca="1">IF(INDIRECT($A$1&amp;"!$BA"&amp; 9+ 2*(ROWS(O$6:$R34)))="",NA(),INDIRECT($A$1&amp;"!$BA"&amp; 9+ 2*(ROWS(O$6:$R34))))</f>
        <v>84</v>
      </c>
      <c r="R34" s="376">
        <f ca="1">IF(INDIRECT($A$1&amp;"!$BE"&amp; 9+ 2*(ROWS(Q$6:$R34)))="",NA(),INDIRECT($A$1&amp;"!$BE"&amp; 9+ 2*(ROWS(Q$6:$R34))))</f>
        <v>91</v>
      </c>
      <c r="S34" s="377" t="s">
        <v>153</v>
      </c>
    </row>
    <row r="35" spans="3:19">
      <c r="C35" s="502"/>
      <c r="D35" s="502"/>
      <c r="E35" s="502"/>
      <c r="F35" s="502"/>
      <c r="G35" s="502"/>
      <c r="H35" s="502"/>
      <c r="I35" s="502"/>
      <c r="J35" s="502"/>
      <c r="K35" s="502"/>
      <c r="L35" s="502"/>
      <c r="M35" s="502"/>
      <c r="N35" s="502"/>
      <c r="O35" s="502"/>
      <c r="Q35" s="376">
        <f ca="1">IF(INDIRECT($A$1&amp;"!$BA"&amp; 9+ 2*(ROWS(O$6:$R35)))="",NA(),INDIRECT($A$1&amp;"!$BA"&amp; 9+ 2*(ROWS(O$6:$R35))))</f>
        <v>76</v>
      </c>
      <c r="R35" s="376">
        <f ca="1">IF(INDIRECT($A$1&amp;"!$BE"&amp; 9+ 2*(ROWS(Q$6:$R35)))="",NA(),INDIRECT($A$1&amp;"!$BE"&amp; 9+ 2*(ROWS(Q$6:$R35))))</f>
        <v>88</v>
      </c>
      <c r="S35" s="377" t="s">
        <v>154</v>
      </c>
    </row>
    <row r="36" spans="3:19">
      <c r="C36" s="502"/>
      <c r="D36" s="502"/>
      <c r="E36" s="502"/>
      <c r="F36" s="502"/>
      <c r="G36" s="502"/>
      <c r="H36" s="502"/>
      <c r="I36" s="502"/>
      <c r="J36" s="502"/>
      <c r="K36" s="502"/>
      <c r="L36" s="502"/>
      <c r="M36" s="502"/>
      <c r="N36" s="502"/>
      <c r="O36" s="502"/>
      <c r="Q36" s="376">
        <f ca="1">IF(INDIRECT($A$1&amp;"!$BA"&amp; 9+ 2*(ROWS(O$6:$R36)))="",NA(),INDIRECT($A$1&amp;"!$BA"&amp; 9+ 2*(ROWS(O$6:$R36))))</f>
        <v>82</v>
      </c>
      <c r="R36" s="376">
        <f ca="1">IF(INDIRECT($A$1&amp;"!$BE"&amp; 9+ 2*(ROWS(Q$6:$R36)))="",NA(),INDIRECT($A$1&amp;"!$BE"&amp; 9+ 2*(ROWS(Q$6:$R36))))</f>
        <v>89</v>
      </c>
      <c r="S36" s="377" t="s">
        <v>155</v>
      </c>
    </row>
    <row r="37" spans="3:19">
      <c r="C37" s="502"/>
      <c r="D37" s="502"/>
      <c r="E37" s="502"/>
      <c r="F37" s="502"/>
      <c r="G37" s="502"/>
      <c r="H37" s="502"/>
      <c r="I37" s="502"/>
      <c r="J37" s="502"/>
      <c r="K37" s="502"/>
      <c r="L37" s="502"/>
      <c r="M37" s="502"/>
      <c r="N37" s="502"/>
      <c r="O37" s="502"/>
      <c r="R37" s="203">
        <f ca="1">MAX(R6:R36)</f>
        <v>95</v>
      </c>
    </row>
    <row r="38" spans="3:19">
      <c r="C38" s="502"/>
      <c r="D38" s="502"/>
      <c r="E38" s="502"/>
      <c r="F38" s="502"/>
      <c r="G38" s="502"/>
      <c r="H38" s="502"/>
      <c r="I38" s="502"/>
      <c r="J38" s="502"/>
      <c r="K38" s="502"/>
      <c r="L38" s="502"/>
      <c r="M38" s="502"/>
      <c r="N38" s="502"/>
      <c r="O38" s="502"/>
    </row>
    <row r="39" spans="3:19">
      <c r="C39" s="502"/>
      <c r="D39" s="502"/>
      <c r="E39" s="502"/>
      <c r="F39" s="502"/>
      <c r="G39" s="502"/>
      <c r="H39" s="502"/>
      <c r="I39" s="502"/>
      <c r="J39" s="502"/>
      <c r="K39" s="502"/>
      <c r="L39" s="502"/>
      <c r="M39" s="502"/>
      <c r="N39" s="502"/>
      <c r="O39" s="502"/>
    </row>
    <row r="40" spans="3:19">
      <c r="C40" s="502"/>
      <c r="D40" s="502"/>
      <c r="E40" s="502"/>
      <c r="F40" s="502"/>
      <c r="G40" s="502"/>
      <c r="H40" s="502"/>
      <c r="I40" s="502"/>
      <c r="J40" s="502"/>
      <c r="K40" s="502"/>
      <c r="L40" s="502"/>
      <c r="M40" s="502"/>
      <c r="N40" s="502"/>
      <c r="O40" s="502"/>
    </row>
    <row r="41" spans="3:19">
      <c r="C41" s="502"/>
      <c r="D41" s="502"/>
      <c r="E41" s="502"/>
      <c r="F41" s="502"/>
      <c r="G41" s="502"/>
      <c r="H41" s="502"/>
      <c r="I41" s="502"/>
      <c r="J41" s="502"/>
      <c r="K41" s="502"/>
      <c r="L41" s="502"/>
      <c r="M41" s="502"/>
      <c r="N41" s="502"/>
      <c r="O41" s="502"/>
    </row>
    <row r="42" spans="3:19">
      <c r="C42" s="502"/>
      <c r="D42" s="502"/>
      <c r="E42" s="502"/>
      <c r="F42" s="502"/>
      <c r="G42" s="502"/>
      <c r="H42" s="502"/>
      <c r="I42" s="502"/>
      <c r="J42" s="502"/>
      <c r="K42" s="502"/>
      <c r="L42" s="502"/>
      <c r="M42" s="502"/>
      <c r="N42" s="502"/>
      <c r="O42" s="502"/>
    </row>
    <row r="43" spans="3:19">
      <c r="C43" s="502"/>
      <c r="D43" s="502"/>
      <c r="E43" s="502"/>
      <c r="F43" s="502"/>
      <c r="G43" s="502"/>
      <c r="H43" s="502"/>
      <c r="I43" s="502"/>
      <c r="J43" s="502"/>
      <c r="K43" s="502"/>
      <c r="L43" s="502"/>
      <c r="M43" s="502"/>
      <c r="N43" s="502"/>
      <c r="O43" s="502"/>
    </row>
    <row r="44" spans="3:19">
      <c r="C44" s="502"/>
      <c r="D44" s="502"/>
      <c r="E44" s="502"/>
      <c r="F44" s="502"/>
      <c r="G44" s="502"/>
      <c r="H44" s="502"/>
      <c r="I44" s="502"/>
      <c r="J44" s="502"/>
      <c r="K44" s="502"/>
      <c r="L44" s="502"/>
      <c r="M44" s="502"/>
      <c r="N44" s="502"/>
      <c r="O44" s="502"/>
    </row>
    <row r="45" spans="3:19">
      <c r="C45" s="502"/>
      <c r="D45" s="502"/>
      <c r="E45" s="502"/>
      <c r="F45" s="502"/>
      <c r="G45" s="502"/>
      <c r="H45" s="502"/>
      <c r="I45" s="502"/>
      <c r="J45" s="502"/>
      <c r="K45" s="502"/>
      <c r="L45" s="502"/>
      <c r="M45" s="502"/>
      <c r="N45" s="502"/>
      <c r="O45" s="502"/>
    </row>
    <row r="46" spans="3:19">
      <c r="C46" s="502"/>
      <c r="D46" s="502"/>
      <c r="E46" s="502"/>
      <c r="F46" s="502"/>
      <c r="G46" s="502"/>
      <c r="H46" s="502"/>
      <c r="I46" s="502"/>
      <c r="J46" s="502"/>
      <c r="K46" s="502"/>
      <c r="L46" s="502"/>
      <c r="M46" s="502"/>
      <c r="N46" s="502"/>
      <c r="O46" s="502"/>
    </row>
    <row r="47" spans="3:19">
      <c r="C47" s="502"/>
      <c r="D47" s="502"/>
      <c r="E47" s="502"/>
      <c r="F47" s="502"/>
      <c r="G47" s="502"/>
      <c r="H47" s="502"/>
      <c r="I47" s="502"/>
      <c r="J47" s="502"/>
      <c r="K47" s="502"/>
      <c r="L47" s="502"/>
      <c r="M47" s="502"/>
      <c r="N47" s="502"/>
      <c r="O47" s="502"/>
    </row>
    <row r="48" spans="3:19">
      <c r="C48" s="502"/>
      <c r="D48" s="502"/>
      <c r="E48" s="502"/>
      <c r="F48" s="502"/>
      <c r="G48" s="502"/>
      <c r="H48" s="502"/>
      <c r="I48" s="502"/>
      <c r="J48" s="502"/>
      <c r="K48" s="502"/>
      <c r="L48" s="502"/>
      <c r="M48" s="502"/>
      <c r="N48" s="502"/>
      <c r="O48" s="502"/>
    </row>
    <row r="49" spans="3:15">
      <c r="C49" s="502"/>
      <c r="D49" s="502"/>
      <c r="E49" s="502"/>
      <c r="F49" s="502"/>
      <c r="G49" s="502"/>
      <c r="H49" s="502"/>
      <c r="I49" s="502"/>
      <c r="J49" s="502"/>
      <c r="K49" s="502"/>
      <c r="L49" s="502"/>
      <c r="M49" s="502"/>
      <c r="N49" s="502"/>
      <c r="O49" s="502"/>
    </row>
    <row r="50" spans="3:15">
      <c r="C50" s="502"/>
      <c r="D50" s="502"/>
      <c r="E50" s="502"/>
      <c r="F50" s="502"/>
      <c r="G50" s="502"/>
      <c r="H50" s="502"/>
      <c r="I50" s="502"/>
      <c r="J50" s="502"/>
      <c r="K50" s="502"/>
      <c r="L50" s="502"/>
      <c r="M50" s="502"/>
      <c r="N50" s="502"/>
      <c r="O50" s="502"/>
    </row>
    <row r="51" spans="3:15">
      <c r="C51" s="502"/>
      <c r="D51" s="502"/>
      <c r="E51" s="502"/>
      <c r="F51" s="502"/>
      <c r="G51" s="502"/>
      <c r="H51" s="502"/>
      <c r="I51" s="502"/>
      <c r="J51" s="502"/>
      <c r="K51" s="502"/>
      <c r="L51" s="502"/>
      <c r="M51" s="502"/>
      <c r="N51" s="502"/>
      <c r="O51" s="502"/>
    </row>
    <row r="52" spans="3:15">
      <c r="C52" s="502"/>
      <c r="D52" s="502"/>
      <c r="E52" s="502"/>
      <c r="F52" s="502"/>
      <c r="G52" s="502"/>
      <c r="H52" s="502"/>
      <c r="I52" s="502"/>
      <c r="J52" s="502"/>
      <c r="K52" s="502"/>
      <c r="L52" s="502"/>
      <c r="M52" s="502"/>
      <c r="N52" s="502"/>
      <c r="O52" s="502"/>
    </row>
    <row r="53" spans="3:15">
      <c r="C53" s="502"/>
      <c r="D53" s="502"/>
      <c r="E53" s="502"/>
      <c r="F53" s="502"/>
      <c r="G53" s="502"/>
      <c r="H53" s="502"/>
      <c r="I53" s="502"/>
      <c r="J53" s="502"/>
      <c r="K53" s="502"/>
      <c r="L53" s="502"/>
      <c r="M53" s="502"/>
      <c r="N53" s="502"/>
      <c r="O53" s="502"/>
    </row>
    <row r="54" spans="3:15">
      <c r="C54" s="502"/>
      <c r="D54" s="502"/>
      <c r="E54" s="502"/>
      <c r="F54" s="502"/>
      <c r="G54" s="502"/>
      <c r="H54" s="502"/>
      <c r="I54" s="502"/>
      <c r="J54" s="502"/>
      <c r="K54" s="502"/>
      <c r="L54" s="502"/>
      <c r="M54" s="502"/>
      <c r="N54" s="502"/>
      <c r="O54" s="502"/>
    </row>
    <row r="55" spans="3:15">
      <c r="C55" s="502"/>
      <c r="D55" s="502"/>
      <c r="E55" s="502"/>
      <c r="F55" s="502"/>
      <c r="G55" s="502"/>
      <c r="H55" s="502"/>
      <c r="I55" s="502"/>
      <c r="J55" s="502"/>
      <c r="K55" s="502"/>
      <c r="L55" s="502"/>
      <c r="M55" s="502"/>
      <c r="N55" s="502"/>
      <c r="O55" s="502"/>
    </row>
    <row r="56" spans="3:15">
      <c r="C56" s="502"/>
      <c r="D56" s="502"/>
      <c r="E56" s="502"/>
      <c r="F56" s="502"/>
      <c r="G56" s="502"/>
      <c r="H56" s="502"/>
      <c r="I56" s="502"/>
      <c r="J56" s="502"/>
      <c r="K56" s="502"/>
      <c r="L56" s="502"/>
      <c r="M56" s="502"/>
      <c r="N56" s="502"/>
      <c r="O56" s="502"/>
    </row>
    <row r="57" spans="3:15">
      <c r="C57" s="502"/>
      <c r="D57" s="502"/>
      <c r="E57" s="502"/>
      <c r="F57" s="502"/>
      <c r="G57" s="502"/>
      <c r="H57" s="502"/>
      <c r="I57" s="502"/>
      <c r="J57" s="502"/>
      <c r="K57" s="502"/>
      <c r="L57" s="502"/>
      <c r="M57" s="502"/>
      <c r="N57" s="502"/>
      <c r="O57" s="502"/>
    </row>
    <row r="58" spans="3:15" ht="21.75" customHeight="1">
      <c r="C58" s="502"/>
      <c r="D58" s="502"/>
      <c r="E58" s="502"/>
      <c r="F58" s="502"/>
      <c r="G58" s="502"/>
      <c r="H58" s="502"/>
      <c r="I58" s="502"/>
      <c r="J58" s="502"/>
      <c r="K58" s="502"/>
      <c r="L58" s="502"/>
      <c r="M58" s="502"/>
      <c r="N58" s="502"/>
      <c r="O58" s="502"/>
    </row>
    <row r="59" spans="3:15">
      <c r="C59" s="502"/>
      <c r="D59" s="502"/>
      <c r="E59" s="502"/>
      <c r="F59" s="502"/>
      <c r="G59" s="502"/>
      <c r="H59" s="502"/>
      <c r="I59" s="502"/>
      <c r="J59" s="502"/>
      <c r="K59" s="502"/>
      <c r="L59" s="502"/>
      <c r="M59" s="502"/>
      <c r="N59" s="502"/>
      <c r="O59" s="50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3" name="Button 1">
              <controlPr defaultSize="0" print="0" autoFill="0" autoPict="0" macro="[0]!Graphique_Humidite_Maxi">
                <anchor moveWithCells="1" sizeWithCells="1">
                  <from>
                    <xdr:col>15</xdr:col>
                    <xdr:colOff>190500</xdr:colOff>
                    <xdr:row>9</xdr:row>
                    <xdr:rowOff>104775</xdr:rowOff>
                  </from>
                  <to>
                    <xdr:col>15</xdr:col>
                    <xdr:colOff>723900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0" r:id="rId4" name="Button 2">
              <controlPr defaultSize="0" print="0" autoFill="0" autoPict="0" macro="[0]!Graphique_Humidite_Mini">
                <anchor moveWithCells="1" sizeWithCells="1">
                  <from>
                    <xdr:col>15</xdr:col>
                    <xdr:colOff>314325</xdr:colOff>
                    <xdr:row>35</xdr:row>
                    <xdr:rowOff>76200</xdr:rowOff>
                  </from>
                  <to>
                    <xdr:col>15</xdr:col>
                    <xdr:colOff>847725</xdr:colOff>
                    <xdr:row>38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2">
    <tabColor rgb="FF92D050"/>
  </sheetPr>
  <dimension ref="A1:AG57"/>
  <sheetViews>
    <sheetView showGridLines="0" showOutlineSymbols="0" workbookViewId="0">
      <selection activeCell="C6" sqref="C6:O35"/>
    </sheetView>
  </sheetViews>
  <sheetFormatPr baseColWidth="10" defaultRowHeight="15"/>
  <cols>
    <col min="1" max="1" width="13.85546875" customWidth="1"/>
    <col min="2" max="14" width="11" customWidth="1"/>
    <col min="15" max="15" width="6" customWidth="1"/>
    <col min="16" max="16" width="6.42578125" customWidth="1"/>
    <col min="17" max="21" width="11" customWidth="1"/>
    <col min="22" max="22" width="6.42578125" customWidth="1"/>
    <col min="23" max="24" width="8.5703125" customWidth="1"/>
    <col min="25" max="25" width="9.85546875" customWidth="1"/>
    <col min="26" max="26" width="8.5703125" customWidth="1"/>
    <col min="27" max="27" width="9" customWidth="1"/>
    <col min="28" max="28" width="9.42578125" customWidth="1"/>
    <col min="29" max="29" width="8.5703125" customWidth="1"/>
    <col min="30" max="30" width="9.85546875" customWidth="1"/>
    <col min="31" max="31" width="7.85546875" customWidth="1"/>
    <col min="32" max="32" width="9" customWidth="1"/>
    <col min="33" max="38" width="8.5703125" customWidth="1"/>
    <col min="39" max="39" width="9.85546875" customWidth="1"/>
    <col min="40" max="40" width="8.5703125" customWidth="1"/>
    <col min="41" max="41" width="9" customWidth="1"/>
    <col min="42" max="42" width="9.42578125" customWidth="1"/>
    <col min="43" max="43" width="8.5703125" customWidth="1"/>
  </cols>
  <sheetData>
    <row r="1" spans="1:33">
      <c r="A1" s="526" t="str">
        <f>Janvier_2018!C5</f>
        <v>Janvier_2018</v>
      </c>
      <c r="B1" s="248"/>
      <c r="C1" s="9"/>
      <c r="D1" s="9"/>
      <c r="E1" s="9"/>
      <c r="F1" s="9"/>
      <c r="I1" s="9"/>
      <c r="K1" s="524"/>
      <c r="L1" s="524"/>
      <c r="M1" s="524"/>
      <c r="N1" s="524"/>
      <c r="O1" s="524"/>
      <c r="P1" s="524"/>
      <c r="Q1" s="524"/>
      <c r="R1" s="524"/>
    </row>
    <row r="2" spans="1:33" ht="15.75" customHeight="1">
      <c r="C2" s="9"/>
      <c r="D2" s="9"/>
      <c r="E2" s="9"/>
      <c r="F2" s="9"/>
      <c r="H2" s="201" t="s">
        <v>57</v>
      </c>
      <c r="I2" s="9"/>
      <c r="K2" s="524"/>
      <c r="L2" s="524"/>
      <c r="M2" s="524"/>
      <c r="N2" s="524"/>
      <c r="O2" s="524"/>
      <c r="P2" s="524"/>
      <c r="Q2" s="524"/>
      <c r="R2" s="524"/>
    </row>
    <row r="3" spans="1:33">
      <c r="C3" s="9"/>
      <c r="D3" s="9"/>
      <c r="E3" s="9"/>
      <c r="F3" s="9"/>
      <c r="H3" s="8" t="str">
        <f ca="1">VLOOKUP(T4,T5:V35,2,0)</f>
        <v>20</v>
      </c>
      <c r="J3" s="201" t="s">
        <v>218</v>
      </c>
      <c r="K3" s="524"/>
      <c r="L3" s="524"/>
      <c r="M3" s="524"/>
      <c r="N3" s="524"/>
      <c r="O3" s="524"/>
      <c r="P3" s="524"/>
      <c r="Q3" s="524"/>
      <c r="R3" s="524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>
      <c r="C4" s="9"/>
      <c r="D4" s="9"/>
      <c r="E4" s="9"/>
      <c r="F4" s="9"/>
      <c r="H4" s="463">
        <f ca="1">T4</f>
        <v>24.097999999999999</v>
      </c>
      <c r="J4" s="463">
        <f ca="1">T37</f>
        <v>137.542</v>
      </c>
      <c r="M4" s="524"/>
      <c r="N4" s="524"/>
      <c r="O4" s="524"/>
      <c r="P4" s="524"/>
      <c r="Q4" s="524"/>
      <c r="R4" s="524"/>
      <c r="T4" s="370">
        <f ca="1">MAX(T6:T35)</f>
        <v>24.097999999999999</v>
      </c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>
      <c r="I5" s="9"/>
      <c r="M5" s="524"/>
      <c r="N5" s="524"/>
      <c r="O5" s="524"/>
      <c r="P5" s="524"/>
      <c r="Q5" s="524"/>
      <c r="R5" s="524"/>
      <c r="T5" s="378" t="s">
        <v>4</v>
      </c>
    </row>
    <row r="6" spans="1:33">
      <c r="C6" s="502"/>
      <c r="D6" s="502"/>
      <c r="E6" s="502"/>
      <c r="F6" s="502"/>
      <c r="G6" s="502"/>
      <c r="H6" s="502"/>
      <c r="I6" s="502"/>
      <c r="J6" s="503"/>
      <c r="K6" s="503"/>
      <c r="L6" s="503"/>
      <c r="M6" s="503"/>
      <c r="N6" s="503"/>
      <c r="O6" s="503"/>
      <c r="P6" s="524"/>
      <c r="Q6" s="524"/>
      <c r="R6" s="524"/>
      <c r="T6" s="376">
        <f ca="1">INDIRECT($A$1&amp;"!$BP11")</f>
        <v>20.477999999999994</v>
      </c>
      <c r="U6" s="377" t="s">
        <v>125</v>
      </c>
    </row>
    <row r="7" spans="1:33">
      <c r="B7" s="9"/>
      <c r="C7" s="502"/>
      <c r="D7" s="502"/>
      <c r="E7" s="502"/>
      <c r="F7" s="502"/>
      <c r="G7" s="502"/>
      <c r="H7" s="502"/>
      <c r="I7" s="502"/>
      <c r="J7" s="502"/>
      <c r="K7" s="503"/>
      <c r="L7" s="503"/>
      <c r="M7" s="503"/>
      <c r="N7" s="503"/>
      <c r="O7" s="503"/>
      <c r="P7" s="524"/>
      <c r="Q7" s="524"/>
      <c r="R7" s="524"/>
      <c r="T7" s="376">
        <f ca="1">INDIRECT($A$1&amp;"!$BP13")</f>
        <v>3.048</v>
      </c>
      <c r="U7" s="377" t="s">
        <v>126</v>
      </c>
    </row>
    <row r="8" spans="1:33">
      <c r="B8" s="9"/>
      <c r="C8" s="502"/>
      <c r="D8" s="502"/>
      <c r="E8" s="502"/>
      <c r="F8" s="502"/>
      <c r="G8" s="502"/>
      <c r="H8" s="502"/>
      <c r="I8" s="502"/>
      <c r="J8" s="502"/>
      <c r="K8" s="503"/>
      <c r="L8" s="503"/>
      <c r="M8" s="503"/>
      <c r="N8" s="503"/>
      <c r="O8" s="503"/>
      <c r="P8" s="524"/>
      <c r="Q8" s="524"/>
      <c r="R8" s="524"/>
      <c r="T8" s="376">
        <f ca="1">INDIRECT($A$1&amp;"!$BP15")</f>
        <v>10.414</v>
      </c>
      <c r="U8" s="377" t="s">
        <v>127</v>
      </c>
    </row>
    <row r="9" spans="1:33">
      <c r="B9" s="9"/>
      <c r="C9" s="502"/>
      <c r="D9" s="502"/>
      <c r="E9" s="502"/>
      <c r="F9" s="502"/>
      <c r="G9" s="502"/>
      <c r="H9" s="502"/>
      <c r="I9" s="502"/>
      <c r="J9" s="502"/>
      <c r="K9" s="503"/>
      <c r="L9" s="503"/>
      <c r="M9" s="503"/>
      <c r="N9" s="503"/>
      <c r="O9" s="503"/>
      <c r="P9" s="524"/>
      <c r="Q9" s="524"/>
      <c r="R9" s="524"/>
      <c r="T9" s="376">
        <f ca="1">INDIRECT($A$1&amp;"!$BP17")</f>
        <v>2.032</v>
      </c>
      <c r="U9" s="377" t="s">
        <v>128</v>
      </c>
    </row>
    <row r="10" spans="1:33">
      <c r="B10" s="9"/>
      <c r="C10" s="502"/>
      <c r="D10" s="502"/>
      <c r="E10" s="502"/>
      <c r="F10" s="502"/>
      <c r="G10" s="502"/>
      <c r="H10" s="502"/>
      <c r="I10" s="502"/>
      <c r="J10" s="502"/>
      <c r="K10" s="503"/>
      <c r="L10" s="503"/>
      <c r="M10" s="503"/>
      <c r="N10" s="503"/>
      <c r="O10" s="503"/>
      <c r="P10" s="524"/>
      <c r="Q10" s="524"/>
      <c r="R10" s="524"/>
      <c r="T10" s="376">
        <f ca="1">INDIRECT($A$1&amp;"!$BP19")</f>
        <v>7.1120000000000001</v>
      </c>
      <c r="U10" s="377" t="s">
        <v>129</v>
      </c>
    </row>
    <row r="11" spans="1:33">
      <c r="B11" s="9"/>
      <c r="C11" s="502"/>
      <c r="D11" s="502"/>
      <c r="E11" s="502"/>
      <c r="F11" s="502"/>
      <c r="G11" s="502"/>
      <c r="H11" s="502"/>
      <c r="I11" s="502"/>
      <c r="J11" s="502"/>
      <c r="K11" s="503"/>
      <c r="L11" s="503"/>
      <c r="M11" s="503"/>
      <c r="N11" s="503"/>
      <c r="O11" s="503"/>
      <c r="P11" s="524"/>
      <c r="Q11" s="524"/>
      <c r="R11" s="524"/>
      <c r="T11" s="376">
        <f ca="1">INDIRECT($A$1&amp;"!$BP21")</f>
        <v>0</v>
      </c>
      <c r="U11" s="377" t="s">
        <v>130</v>
      </c>
    </row>
    <row r="12" spans="1:33">
      <c r="B12" s="9"/>
      <c r="C12" s="502"/>
      <c r="D12" s="502"/>
      <c r="E12" s="502"/>
      <c r="F12" s="502"/>
      <c r="G12" s="502"/>
      <c r="H12" s="502"/>
      <c r="I12" s="502"/>
      <c r="J12" s="502"/>
      <c r="K12" s="503"/>
      <c r="L12" s="503"/>
      <c r="M12" s="503"/>
      <c r="N12" s="503"/>
      <c r="O12" s="503"/>
      <c r="P12" s="524"/>
      <c r="Q12" s="524"/>
      <c r="R12" s="524"/>
      <c r="T12" s="376">
        <f ca="1">INDIRECT($A$1&amp;"!$BP23")</f>
        <v>11.43</v>
      </c>
      <c r="U12" s="377" t="s">
        <v>131</v>
      </c>
    </row>
    <row r="13" spans="1:33">
      <c r="C13" s="502"/>
      <c r="D13" s="502"/>
      <c r="E13" s="502"/>
      <c r="F13" s="502"/>
      <c r="G13" s="502"/>
      <c r="H13" s="502"/>
      <c r="I13" s="502"/>
      <c r="J13" s="502"/>
      <c r="K13" s="503"/>
      <c r="L13" s="503"/>
      <c r="M13" s="503"/>
      <c r="N13" s="503"/>
      <c r="O13" s="503"/>
      <c r="P13" s="524"/>
      <c r="Q13" s="524"/>
      <c r="R13" s="524"/>
      <c r="T13" s="376">
        <f ca="1">INDIRECT($A$1&amp;"!$BP25")</f>
        <v>0</v>
      </c>
      <c r="U13" s="377" t="s">
        <v>132</v>
      </c>
    </row>
    <row r="14" spans="1:33">
      <c r="C14" s="502"/>
      <c r="D14" s="502"/>
      <c r="E14" s="502"/>
      <c r="F14" s="502"/>
      <c r="G14" s="502"/>
      <c r="H14" s="502"/>
      <c r="I14" s="502"/>
      <c r="J14" s="502"/>
      <c r="K14" s="503"/>
      <c r="L14" s="503"/>
      <c r="M14" s="503"/>
      <c r="N14" s="503"/>
      <c r="O14" s="503"/>
      <c r="P14" s="524"/>
      <c r="Q14" s="524"/>
      <c r="R14" s="524"/>
      <c r="T14" s="376">
        <f ca="1">INDIRECT($A$1&amp;"!$BP27")</f>
        <v>4.3179999999999996</v>
      </c>
      <c r="U14" s="377" t="s">
        <v>133</v>
      </c>
    </row>
    <row r="15" spans="1:33">
      <c r="C15" s="502"/>
      <c r="D15" s="502"/>
      <c r="E15" s="502"/>
      <c r="F15" s="502"/>
      <c r="G15" s="502"/>
      <c r="H15" s="502"/>
      <c r="I15" s="502"/>
      <c r="J15" s="502"/>
      <c r="K15" s="503"/>
      <c r="L15" s="503"/>
      <c r="M15" s="503"/>
      <c r="N15" s="503"/>
      <c r="O15" s="503"/>
      <c r="P15" s="524"/>
      <c r="Q15" s="524"/>
      <c r="R15" s="524"/>
      <c r="T15" s="376">
        <f ca="1">INDIRECT($A$1&amp;"!$BP29")</f>
        <v>5.08</v>
      </c>
      <c r="U15" s="377" t="s">
        <v>134</v>
      </c>
    </row>
    <row r="16" spans="1:33">
      <c r="C16" s="502"/>
      <c r="D16" s="502"/>
      <c r="E16" s="502"/>
      <c r="F16" s="502"/>
      <c r="G16" s="502"/>
      <c r="H16" s="502"/>
      <c r="I16" s="502"/>
      <c r="J16" s="502"/>
      <c r="K16" s="503"/>
      <c r="L16" s="503"/>
      <c r="M16" s="503"/>
      <c r="N16" s="503"/>
      <c r="O16" s="503"/>
      <c r="P16" s="524"/>
      <c r="Q16" s="524"/>
      <c r="R16" s="524"/>
      <c r="T16" s="376">
        <f ca="1">INDIRECT($A$1&amp;"!$BP31")</f>
        <v>1.016</v>
      </c>
      <c r="U16" s="377" t="s">
        <v>135</v>
      </c>
    </row>
    <row r="17" spans="2:21">
      <c r="C17" s="502"/>
      <c r="D17" s="502"/>
      <c r="E17" s="502"/>
      <c r="F17" s="502"/>
      <c r="G17" s="502"/>
      <c r="H17" s="502"/>
      <c r="I17" s="502"/>
      <c r="J17" s="502"/>
      <c r="K17" s="503"/>
      <c r="L17" s="503"/>
      <c r="M17" s="503"/>
      <c r="N17" s="503"/>
      <c r="O17" s="503"/>
      <c r="P17" s="524"/>
      <c r="Q17" s="524"/>
      <c r="R17" s="524"/>
      <c r="T17" s="376">
        <f ca="1">INDIRECT($A$1&amp;"!$BP33")</f>
        <v>0</v>
      </c>
      <c r="U17" s="377" t="s">
        <v>136</v>
      </c>
    </row>
    <row r="18" spans="2:21">
      <c r="C18" s="502"/>
      <c r="D18" s="502"/>
      <c r="E18" s="502"/>
      <c r="F18" s="502"/>
      <c r="G18" s="502"/>
      <c r="H18" s="502"/>
      <c r="I18" s="502"/>
      <c r="J18" s="502"/>
      <c r="K18" s="503"/>
      <c r="L18" s="503"/>
      <c r="M18" s="503"/>
      <c r="N18" s="503"/>
      <c r="O18" s="503"/>
      <c r="P18" s="524"/>
      <c r="Q18" s="524"/>
      <c r="R18" s="524"/>
      <c r="T18" s="376">
        <f ca="1">INDIRECT($A$1&amp;"!$BP35")</f>
        <v>0</v>
      </c>
      <c r="U18" s="377" t="s">
        <v>137</v>
      </c>
    </row>
    <row r="19" spans="2:21">
      <c r="C19" s="502"/>
      <c r="D19" s="502"/>
      <c r="E19" s="502"/>
      <c r="F19" s="502"/>
      <c r="G19" s="502"/>
      <c r="H19" s="502"/>
      <c r="I19" s="502"/>
      <c r="J19" s="502"/>
      <c r="K19" s="503"/>
      <c r="L19" s="503"/>
      <c r="M19" s="503"/>
      <c r="N19" s="503"/>
      <c r="O19" s="503"/>
      <c r="P19" s="524"/>
      <c r="Q19" s="524"/>
      <c r="R19" s="524"/>
      <c r="T19" s="376">
        <f ca="1">INDIRECT($A$1&amp;"!$BP37")</f>
        <v>1.016</v>
      </c>
      <c r="U19" s="377" t="s">
        <v>138</v>
      </c>
    </row>
    <row r="20" spans="2:21">
      <c r="C20" s="502"/>
      <c r="D20" s="502"/>
      <c r="E20" s="502"/>
      <c r="F20" s="502"/>
      <c r="G20" s="502"/>
      <c r="H20" s="502"/>
      <c r="I20" s="502"/>
      <c r="J20" s="502"/>
      <c r="K20" s="503"/>
      <c r="L20" s="503"/>
      <c r="M20" s="503"/>
      <c r="N20" s="503"/>
      <c r="O20" s="503"/>
      <c r="P20" s="524"/>
      <c r="Q20" s="524"/>
      <c r="R20" s="524"/>
      <c r="T20" s="376">
        <f ca="1">INDIRECT($A$1&amp;"!$BP39")</f>
        <v>9.3979999999999997</v>
      </c>
      <c r="U20" s="377" t="s">
        <v>139</v>
      </c>
    </row>
    <row r="21" spans="2:21">
      <c r="C21" s="502"/>
      <c r="D21" s="504"/>
      <c r="E21" s="504"/>
      <c r="F21" s="504"/>
      <c r="G21" s="502"/>
      <c r="H21" s="502"/>
      <c r="I21" s="504"/>
      <c r="J21" s="502"/>
      <c r="K21" s="503"/>
      <c r="L21" s="503"/>
      <c r="M21" s="503"/>
      <c r="N21" s="503"/>
      <c r="O21" s="503"/>
      <c r="P21" s="524"/>
      <c r="Q21" s="524"/>
      <c r="R21" s="524"/>
      <c r="T21" s="376">
        <f ca="1">INDIRECT($A$1&amp;"!$BP41")</f>
        <v>4.0640000000000001</v>
      </c>
      <c r="U21" s="377" t="s">
        <v>140</v>
      </c>
    </row>
    <row r="22" spans="2:21">
      <c r="C22" s="502"/>
      <c r="D22" s="504"/>
      <c r="E22" s="504"/>
      <c r="F22" s="504"/>
      <c r="G22" s="502"/>
      <c r="H22" s="502"/>
      <c r="I22" s="504"/>
      <c r="J22" s="502"/>
      <c r="K22" s="503"/>
      <c r="L22" s="503"/>
      <c r="M22" s="503"/>
      <c r="N22" s="503"/>
      <c r="O22" s="503"/>
      <c r="P22" s="524"/>
      <c r="Q22" s="524"/>
      <c r="R22" s="524"/>
      <c r="T22" s="376">
        <f ca="1">INDIRECT($A$1&amp;"!$BP43")</f>
        <v>1.016</v>
      </c>
      <c r="U22" s="377" t="s">
        <v>141</v>
      </c>
    </row>
    <row r="23" spans="2:21">
      <c r="C23" s="502"/>
      <c r="D23" s="504"/>
      <c r="E23" s="504"/>
      <c r="F23" s="504"/>
      <c r="G23" s="502"/>
      <c r="H23" s="502"/>
      <c r="I23" s="504"/>
      <c r="J23" s="502"/>
      <c r="K23" s="503"/>
      <c r="L23" s="503"/>
      <c r="M23" s="503"/>
      <c r="N23" s="503"/>
      <c r="O23" s="503"/>
      <c r="P23" s="524"/>
      <c r="Q23" s="524"/>
      <c r="R23" s="524"/>
      <c r="T23" s="376">
        <f ca="1">INDIRECT($A$1&amp;"!$BP45")</f>
        <v>7.0960000000000001</v>
      </c>
      <c r="U23" s="377" t="s">
        <v>142</v>
      </c>
    </row>
    <row r="24" spans="2:21">
      <c r="C24" s="502"/>
      <c r="D24" s="504"/>
      <c r="E24" s="504"/>
      <c r="F24" s="504"/>
      <c r="G24" s="502"/>
      <c r="H24" s="502"/>
      <c r="I24" s="504"/>
      <c r="J24" s="502"/>
      <c r="K24" s="503"/>
      <c r="L24" s="503"/>
      <c r="M24" s="503"/>
      <c r="N24" s="503"/>
      <c r="O24" s="503"/>
      <c r="P24" s="524"/>
      <c r="Q24" s="524"/>
      <c r="R24" s="524"/>
      <c r="T24" s="376">
        <f ca="1">INDIRECT($A$1&amp;"!$BP47")</f>
        <v>2.016</v>
      </c>
      <c r="U24" s="377" t="s">
        <v>143</v>
      </c>
    </row>
    <row r="25" spans="2:21" ht="12.75" customHeight="1">
      <c r="C25" s="502"/>
      <c r="D25" s="504"/>
      <c r="E25" s="504"/>
      <c r="F25" s="504"/>
      <c r="G25" s="502"/>
      <c r="H25" s="502"/>
      <c r="I25" s="504"/>
      <c r="J25" s="502"/>
      <c r="K25" s="503"/>
      <c r="L25" s="503"/>
      <c r="M25" s="503"/>
      <c r="N25" s="503"/>
      <c r="O25" s="503"/>
      <c r="P25" s="524"/>
      <c r="Q25" s="524"/>
      <c r="R25" s="524"/>
      <c r="T25" s="376">
        <f ca="1">INDIRECT($A$1&amp;"!$BP49")</f>
        <v>24.097999999999999</v>
      </c>
      <c r="U25" s="377" t="s">
        <v>144</v>
      </c>
    </row>
    <row r="26" spans="2:21">
      <c r="C26" s="502"/>
      <c r="D26" s="504"/>
      <c r="E26" s="504"/>
      <c r="F26" s="504"/>
      <c r="G26" s="502"/>
      <c r="H26" s="502"/>
      <c r="I26" s="504"/>
      <c r="J26" s="502"/>
      <c r="K26" s="503"/>
      <c r="L26" s="503"/>
      <c r="M26" s="503"/>
      <c r="N26" s="503"/>
      <c r="O26" s="503"/>
      <c r="P26" s="524"/>
      <c r="Q26" s="524"/>
      <c r="R26" s="524"/>
      <c r="T26" s="376">
        <f ca="1">INDIRECT($A$1&amp;"!$BP51")</f>
        <v>1.016</v>
      </c>
      <c r="U26" s="377" t="s">
        <v>145</v>
      </c>
    </row>
    <row r="27" spans="2:21">
      <c r="C27" s="502"/>
      <c r="D27" s="504"/>
      <c r="E27" s="504"/>
      <c r="F27" s="504"/>
      <c r="G27" s="502"/>
      <c r="H27" s="502"/>
      <c r="I27" s="504"/>
      <c r="J27" s="502"/>
      <c r="K27" s="503"/>
      <c r="L27" s="503"/>
      <c r="M27" s="503"/>
      <c r="N27" s="503"/>
      <c r="O27" s="503"/>
      <c r="P27" s="524"/>
      <c r="Q27" s="524"/>
      <c r="R27" s="524"/>
      <c r="T27" s="376">
        <f ca="1">INDIRECT($A$1&amp;"!$BP53")</f>
        <v>2.032</v>
      </c>
      <c r="U27" s="377" t="s">
        <v>146</v>
      </c>
    </row>
    <row r="28" spans="2:21">
      <c r="C28" s="502"/>
      <c r="D28" s="504"/>
      <c r="E28" s="504"/>
      <c r="F28" s="504"/>
      <c r="G28" s="502"/>
      <c r="H28" s="502"/>
      <c r="I28" s="504"/>
      <c r="J28" s="502"/>
      <c r="K28" s="503"/>
      <c r="L28" s="503"/>
      <c r="M28" s="503"/>
      <c r="N28" s="503"/>
      <c r="O28" s="503"/>
      <c r="P28" s="524"/>
      <c r="Q28" s="524"/>
      <c r="R28" s="524"/>
      <c r="T28" s="376">
        <f ca="1">INDIRECT($A$1&amp;"!$BP55")</f>
        <v>2.032</v>
      </c>
      <c r="U28" s="377" t="s">
        <v>147</v>
      </c>
    </row>
    <row r="29" spans="2:21">
      <c r="C29" s="502"/>
      <c r="D29" s="504"/>
      <c r="E29" s="504"/>
      <c r="F29" s="504"/>
      <c r="G29" s="502"/>
      <c r="H29" s="502"/>
      <c r="I29" s="504"/>
      <c r="J29" s="502"/>
      <c r="K29" s="503"/>
      <c r="L29" s="503"/>
      <c r="M29" s="503"/>
      <c r="N29" s="503"/>
      <c r="O29" s="503"/>
      <c r="P29" s="524"/>
      <c r="Q29" s="524"/>
      <c r="R29" s="524"/>
      <c r="T29" s="376">
        <f ca="1">INDIRECT($A$1&amp;"!$BP57")</f>
        <v>3.048</v>
      </c>
      <c r="U29" s="377" t="s">
        <v>148</v>
      </c>
    </row>
    <row r="30" spans="2:21">
      <c r="B30" s="525"/>
      <c r="C30" s="502"/>
      <c r="D30" s="504"/>
      <c r="E30" s="504"/>
      <c r="F30" s="504"/>
      <c r="G30" s="502"/>
      <c r="H30" s="502"/>
      <c r="I30" s="504"/>
      <c r="J30" s="505"/>
      <c r="K30" s="503"/>
      <c r="L30" s="503"/>
      <c r="M30" s="503"/>
      <c r="N30" s="503"/>
      <c r="O30" s="503"/>
      <c r="P30" s="524"/>
      <c r="Q30" s="524"/>
      <c r="R30" s="524"/>
      <c r="T30" s="376">
        <f ca="1">INDIRECT($A$1&amp;"!$BP59")</f>
        <v>12.446</v>
      </c>
      <c r="U30" s="377" t="s">
        <v>149</v>
      </c>
    </row>
    <row r="31" spans="2:21">
      <c r="B31" s="49"/>
      <c r="C31" s="502"/>
      <c r="D31" s="502"/>
      <c r="E31" s="502"/>
      <c r="F31" s="502"/>
      <c r="G31" s="502"/>
      <c r="H31" s="502"/>
      <c r="I31" s="502"/>
      <c r="J31" s="502"/>
      <c r="K31" s="503"/>
      <c r="L31" s="503"/>
      <c r="M31" s="503"/>
      <c r="N31" s="503"/>
      <c r="O31" s="503"/>
      <c r="P31" s="524"/>
      <c r="Q31" s="524"/>
      <c r="R31" s="524"/>
      <c r="T31" s="376">
        <f ca="1">INDIRECT($A$1&amp;"!$BP61")</f>
        <v>0</v>
      </c>
      <c r="U31" s="377" t="s">
        <v>150</v>
      </c>
    </row>
    <row r="32" spans="2:21">
      <c r="C32" s="502"/>
      <c r="D32" s="502"/>
      <c r="E32" s="502"/>
      <c r="F32" s="502"/>
      <c r="G32" s="502"/>
      <c r="H32" s="502"/>
      <c r="I32" s="502"/>
      <c r="J32" s="502"/>
      <c r="K32" s="503"/>
      <c r="L32" s="503"/>
      <c r="M32" s="503"/>
      <c r="N32" s="503"/>
      <c r="O32" s="503"/>
      <c r="P32" s="524"/>
      <c r="Q32" s="524"/>
      <c r="R32" s="524"/>
      <c r="T32" s="376">
        <f ca="1">INDIRECT($A$1&amp;"!$BP63")</f>
        <v>0</v>
      </c>
      <c r="U32" s="377" t="s">
        <v>151</v>
      </c>
    </row>
    <row r="33" spans="3:21">
      <c r="C33" s="502"/>
      <c r="D33" s="502"/>
      <c r="E33" s="502"/>
      <c r="F33" s="502"/>
      <c r="G33" s="502"/>
      <c r="H33" s="502"/>
      <c r="I33" s="502"/>
      <c r="J33" s="502"/>
      <c r="K33" s="503"/>
      <c r="L33" s="503"/>
      <c r="M33" s="503"/>
      <c r="N33" s="503"/>
      <c r="O33" s="503"/>
      <c r="P33" s="524"/>
      <c r="Q33" s="524"/>
      <c r="R33" s="524"/>
      <c r="T33" s="376">
        <f ca="1">INDIRECT($A$1&amp;"!$BP65")</f>
        <v>0</v>
      </c>
      <c r="U33" s="377" t="s">
        <v>152</v>
      </c>
    </row>
    <row r="34" spans="3:21">
      <c r="C34" s="502"/>
      <c r="D34" s="502"/>
      <c r="E34" s="502"/>
      <c r="F34" s="502"/>
      <c r="G34" s="502"/>
      <c r="H34" s="502"/>
      <c r="I34" s="502"/>
      <c r="J34" s="504"/>
      <c r="K34" s="503"/>
      <c r="L34" s="503"/>
      <c r="M34" s="503"/>
      <c r="N34" s="503"/>
      <c r="O34" s="503"/>
      <c r="P34" s="524"/>
      <c r="Q34" s="524"/>
      <c r="R34" s="524"/>
      <c r="T34" s="376">
        <f ca="1">INDIRECT($A$1&amp;"!$BP67")</f>
        <v>1.016</v>
      </c>
      <c r="U34" s="377" t="s">
        <v>153</v>
      </c>
    </row>
    <row r="35" spans="3:21">
      <c r="C35" s="502"/>
      <c r="D35" s="502"/>
      <c r="E35" s="502"/>
      <c r="F35" s="502"/>
      <c r="G35" s="502"/>
      <c r="H35" s="502"/>
      <c r="I35" s="502"/>
      <c r="J35" s="502"/>
      <c r="K35" s="503"/>
      <c r="L35" s="503"/>
      <c r="M35" s="503"/>
      <c r="N35" s="503"/>
      <c r="O35" s="503"/>
      <c r="P35" s="524"/>
      <c r="Q35" s="524"/>
      <c r="R35" s="524"/>
      <c r="T35" s="376">
        <f ca="1">INDIRECT($A$1&amp;"!$BP69")</f>
        <v>2.3199999999999998</v>
      </c>
      <c r="U35" s="377" t="s">
        <v>154</v>
      </c>
    </row>
    <row r="36" spans="3:21">
      <c r="Q36" s="524"/>
      <c r="R36" s="524"/>
      <c r="T36" s="376">
        <f ca="1">INDIRECT($A$1&amp;"!$BP71")</f>
        <v>11.93</v>
      </c>
      <c r="U36" s="377" t="s">
        <v>155</v>
      </c>
    </row>
    <row r="37" spans="3:21">
      <c r="Q37" s="524"/>
      <c r="R37" s="524"/>
      <c r="T37">
        <f ca="1">SUM(T6:T35)</f>
        <v>137.542</v>
      </c>
    </row>
    <row r="38" spans="3:21">
      <c r="Q38" s="524"/>
      <c r="R38" s="524"/>
    </row>
    <row r="39" spans="3:21">
      <c r="Q39" s="524"/>
      <c r="R39" s="524"/>
    </row>
    <row r="40" spans="3:21">
      <c r="Q40" s="524"/>
      <c r="R40" s="524"/>
    </row>
    <row r="41" spans="3:21">
      <c r="K41" s="524"/>
      <c r="L41" s="524"/>
      <c r="M41" s="524"/>
      <c r="N41" s="524"/>
      <c r="O41" s="524"/>
      <c r="P41" s="524"/>
      <c r="Q41" s="524"/>
      <c r="R41" s="524"/>
    </row>
    <row r="42" spans="3:21">
      <c r="K42" s="524"/>
      <c r="L42" s="524"/>
      <c r="M42" s="524"/>
      <c r="N42" s="524"/>
      <c r="O42" s="524"/>
      <c r="P42" s="524"/>
      <c r="Q42" s="524"/>
      <c r="R42" s="524"/>
    </row>
    <row r="43" spans="3:21">
      <c r="K43" s="524"/>
      <c r="L43" s="524"/>
      <c r="M43" s="524"/>
      <c r="N43" s="524"/>
      <c r="O43" s="524"/>
      <c r="P43" s="524"/>
      <c r="Q43" s="524"/>
      <c r="R43" s="524"/>
    </row>
    <row r="44" spans="3:21">
      <c r="K44" s="524"/>
      <c r="L44" s="524"/>
      <c r="M44" s="524"/>
      <c r="N44" s="524"/>
      <c r="O44" s="524"/>
      <c r="P44" s="524"/>
      <c r="Q44" s="524"/>
      <c r="R44" s="524"/>
    </row>
    <row r="45" spans="3:21">
      <c r="K45" s="524"/>
      <c r="L45" s="524"/>
      <c r="M45" s="524"/>
      <c r="N45" s="524"/>
      <c r="O45" s="524"/>
      <c r="P45" s="524"/>
      <c r="Q45" s="524"/>
      <c r="R45" s="524"/>
    </row>
    <row r="46" spans="3:21">
      <c r="K46" s="524"/>
      <c r="L46" s="524"/>
      <c r="M46" s="524"/>
      <c r="N46" s="524"/>
      <c r="O46" s="524"/>
      <c r="P46" s="524"/>
      <c r="Q46" s="524"/>
      <c r="R46" s="524"/>
    </row>
    <row r="47" spans="3:21">
      <c r="K47" s="524"/>
      <c r="L47" s="524"/>
      <c r="M47" s="524"/>
      <c r="N47" s="524"/>
      <c r="O47" s="524"/>
      <c r="P47" s="524"/>
      <c r="Q47" s="524"/>
      <c r="R47" s="524"/>
    </row>
    <row r="48" spans="3:21">
      <c r="K48" s="524"/>
      <c r="L48" s="524"/>
      <c r="M48" s="524"/>
      <c r="N48" s="524"/>
      <c r="O48" s="524"/>
      <c r="P48" s="524"/>
      <c r="Q48" s="524"/>
      <c r="R48" s="524"/>
    </row>
    <row r="49" spans="1:18">
      <c r="K49" s="524"/>
      <c r="L49" s="524"/>
      <c r="M49" s="524"/>
      <c r="N49" s="524"/>
      <c r="O49" s="524"/>
      <c r="P49" s="524"/>
      <c r="Q49" s="524"/>
      <c r="R49" s="524"/>
    </row>
    <row r="50" spans="1:18">
      <c r="K50" s="524"/>
      <c r="L50" s="524"/>
      <c r="M50" s="524"/>
      <c r="N50" s="524"/>
      <c r="O50" s="524"/>
      <c r="P50" s="524"/>
      <c r="Q50" s="524"/>
      <c r="R50" s="524"/>
    </row>
    <row r="51" spans="1:18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</row>
    <row r="57" spans="1:18" ht="172.5" customHeight="1"/>
  </sheetData>
  <conditionalFormatting sqref="J4">
    <cfRule type="expression" dxfId="7" priority="3" stopIfTrue="1">
      <formula>#REF!&lt;0</formula>
    </cfRule>
  </conditionalFormatting>
  <conditionalFormatting sqref="H4">
    <cfRule type="expression" dxfId="6" priority="1" stopIfTrue="1">
      <formula>#REF!&lt;0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4" name="Button 1">
              <controlPr defaultSize="0" print="0" autoFill="0" autoPict="0" macro="[0]!Graphique_Pluie">
                <anchor moveWithCells="1" sizeWithCells="1">
                  <from>
                    <xdr:col>15</xdr:col>
                    <xdr:colOff>238125</xdr:colOff>
                    <xdr:row>17</xdr:row>
                    <xdr:rowOff>152400</xdr:rowOff>
                  </from>
                  <to>
                    <xdr:col>16</xdr:col>
                    <xdr:colOff>466725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1">
    <tabColor rgb="FFC00000"/>
  </sheetPr>
  <dimension ref="A1:AE59"/>
  <sheetViews>
    <sheetView showGridLines="0" showOutlineSymbols="0" workbookViewId="0">
      <selection activeCell="C31" sqref="C31:O59"/>
    </sheetView>
  </sheetViews>
  <sheetFormatPr baseColWidth="10" defaultRowHeight="15"/>
  <cols>
    <col min="1" max="1" width="15.140625" customWidth="1"/>
    <col min="2" max="12" width="11" customWidth="1"/>
    <col min="13" max="13" width="9.28515625" customWidth="1"/>
    <col min="14" max="19" width="11" customWidth="1"/>
    <col min="20" max="22" width="8.5703125" customWidth="1"/>
    <col min="23" max="23" width="9.85546875" customWidth="1"/>
    <col min="24" max="24" width="8.5703125" customWidth="1"/>
    <col min="25" max="25" width="9" customWidth="1"/>
    <col min="26" max="26" width="9.42578125" customWidth="1"/>
    <col min="27" max="27" width="8.5703125" customWidth="1"/>
    <col min="28" max="28" width="9.85546875" customWidth="1"/>
    <col min="29" max="29" width="7.85546875" customWidth="1"/>
    <col min="30" max="30" width="9" customWidth="1"/>
    <col min="31" max="36" width="8.5703125" customWidth="1"/>
    <col min="37" max="37" width="9.85546875" customWidth="1"/>
    <col min="38" max="38" width="8.5703125" customWidth="1"/>
    <col min="39" max="39" width="9" customWidth="1"/>
    <col min="40" max="40" width="9.42578125" customWidth="1"/>
    <col min="41" max="41" width="8.5703125" customWidth="1"/>
  </cols>
  <sheetData>
    <row r="1" spans="1:31">
      <c r="A1" s="428" t="str">
        <f>Janvier_2018!C5</f>
        <v>Janvier_2018</v>
      </c>
      <c r="B1" s="39"/>
      <c r="C1" s="42"/>
      <c r="D1" s="42"/>
      <c r="E1" s="42"/>
      <c r="F1" s="42"/>
      <c r="G1" s="39"/>
      <c r="H1" s="39"/>
      <c r="I1" s="42"/>
      <c r="J1" s="39"/>
      <c r="K1" s="44"/>
      <c r="L1" s="44"/>
      <c r="M1" s="44"/>
      <c r="N1" s="44"/>
      <c r="O1" s="44"/>
    </row>
    <row r="2" spans="1:31" ht="15.75" customHeight="1">
      <c r="A2" s="39"/>
      <c r="B2" s="39"/>
      <c r="C2" s="42"/>
      <c r="D2" s="42"/>
      <c r="E2" s="42"/>
      <c r="F2" s="42"/>
      <c r="G2" s="39"/>
      <c r="H2" s="39"/>
      <c r="I2" s="42"/>
      <c r="J2" s="39"/>
      <c r="K2" s="44"/>
      <c r="L2" s="44"/>
      <c r="M2" s="44"/>
      <c r="N2" s="44"/>
      <c r="O2" s="44"/>
    </row>
    <row r="3" spans="1:31">
      <c r="A3" s="39"/>
      <c r="B3" s="39"/>
      <c r="C3" s="42"/>
      <c r="D3" s="42"/>
      <c r="E3" s="42"/>
      <c r="F3" s="42"/>
      <c r="G3" s="39"/>
      <c r="H3" s="39"/>
      <c r="I3" s="42"/>
      <c r="J3" s="39"/>
      <c r="K3" s="44"/>
      <c r="L3" s="44"/>
      <c r="M3" s="44"/>
      <c r="N3" s="44"/>
      <c r="O3" s="44"/>
      <c r="V3" s="9"/>
      <c r="W3" s="9"/>
      <c r="X3" s="9"/>
      <c r="Y3" s="9"/>
      <c r="Z3" s="9"/>
      <c r="AA3" s="9"/>
      <c r="AB3" s="9"/>
      <c r="AC3" s="9"/>
      <c r="AD3" s="9"/>
      <c r="AE3" s="9"/>
    </row>
    <row r="4" spans="1:31">
      <c r="A4" s="39"/>
      <c r="B4" s="39"/>
      <c r="C4" s="42"/>
      <c r="D4" s="42"/>
      <c r="E4" s="42"/>
      <c r="F4" s="42"/>
      <c r="G4" s="39"/>
      <c r="H4" s="39"/>
      <c r="I4" s="42"/>
      <c r="J4" s="39"/>
      <c r="K4" s="44"/>
      <c r="L4" s="44"/>
      <c r="M4" s="44"/>
      <c r="N4" s="44"/>
      <c r="O4" s="44"/>
      <c r="V4" s="9"/>
      <c r="W4" s="9"/>
      <c r="X4" s="9"/>
      <c r="Y4" s="9"/>
      <c r="Z4" s="9"/>
      <c r="AA4" s="9"/>
      <c r="AB4" s="9"/>
      <c r="AC4" s="9"/>
      <c r="AD4" s="9"/>
      <c r="AE4" s="9"/>
    </row>
    <row r="5" spans="1:31">
      <c r="A5" s="39"/>
      <c r="B5" s="39"/>
      <c r="C5" s="39"/>
      <c r="D5" s="39"/>
      <c r="E5" s="39"/>
      <c r="F5" s="39"/>
      <c r="G5" s="39"/>
      <c r="H5" s="39"/>
      <c r="I5" s="42"/>
      <c r="J5" s="39"/>
      <c r="K5" s="44"/>
      <c r="L5" s="44"/>
      <c r="M5" s="44"/>
      <c r="N5" s="44"/>
      <c r="O5" s="44"/>
      <c r="Q5" s="379" t="s">
        <v>2</v>
      </c>
      <c r="R5" s="378" t="s">
        <v>4</v>
      </c>
    </row>
    <row r="6" spans="1:31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44"/>
      <c r="Q6" s="375">
        <f ca="1">INDIRECT($A$1&amp;"!$F11")</f>
        <v>999</v>
      </c>
      <c r="R6" s="376">
        <f ca="1">INDIRECT($A$1&amp;"!$J11")</f>
        <v>1015</v>
      </c>
      <c r="S6" s="377" t="s">
        <v>125</v>
      </c>
    </row>
    <row r="7" spans="1:31">
      <c r="A7" s="39"/>
      <c r="B7" s="42"/>
      <c r="C7" s="39"/>
      <c r="D7" s="39"/>
      <c r="E7" s="39"/>
      <c r="F7" s="39"/>
      <c r="G7" s="39"/>
      <c r="H7" s="39"/>
      <c r="I7" s="39"/>
      <c r="J7" s="39"/>
      <c r="K7" s="44"/>
      <c r="L7" s="44"/>
      <c r="M7" s="44"/>
      <c r="N7" s="44"/>
      <c r="O7" s="44"/>
      <c r="Q7" s="375">
        <f ca="1">INDIRECT($A$1&amp;"!$F13")</f>
        <v>1009</v>
      </c>
      <c r="R7" s="376">
        <f ca="1">INDIRECT($A$1&amp;"!$J13")</f>
        <v>1016</v>
      </c>
      <c r="S7" s="377" t="s">
        <v>126</v>
      </c>
    </row>
    <row r="8" spans="1:31">
      <c r="A8" s="39"/>
      <c r="B8" s="42"/>
      <c r="C8" s="39"/>
      <c r="D8" s="39"/>
      <c r="E8" s="39"/>
      <c r="F8" s="39"/>
      <c r="G8" s="39"/>
      <c r="H8" s="39"/>
      <c r="I8" s="39"/>
      <c r="J8" s="39"/>
      <c r="K8" s="44"/>
      <c r="L8" s="44"/>
      <c r="M8" s="44"/>
      <c r="N8" s="44"/>
      <c r="O8" s="44"/>
      <c r="Q8" s="375">
        <f ca="1">INDIRECT($A$1&amp;"!$F15")</f>
        <v>1006</v>
      </c>
      <c r="R8" s="376">
        <f ca="1">INDIRECT($A$1&amp;"!$J15")</f>
        <v>1013</v>
      </c>
      <c r="S8" s="377" t="s">
        <v>127</v>
      </c>
    </row>
    <row r="9" spans="1:31">
      <c r="A9" s="39"/>
      <c r="B9" s="42"/>
      <c r="C9" s="39"/>
      <c r="D9" s="39"/>
      <c r="E9" s="39"/>
      <c r="F9" s="39"/>
      <c r="G9" s="39"/>
      <c r="H9" s="39"/>
      <c r="I9" s="39"/>
      <c r="J9" s="39"/>
      <c r="K9" s="44"/>
      <c r="L9" s="44"/>
      <c r="M9" s="44"/>
      <c r="N9" s="44"/>
      <c r="O9" s="44"/>
      <c r="Q9" s="375">
        <f ca="1">INDIRECT($A$1&amp;"!$F17")</f>
        <v>1002</v>
      </c>
      <c r="R9" s="376">
        <f ca="1">INDIRECT($A$1&amp;"!$J17")</f>
        <v>1008</v>
      </c>
      <c r="S9" s="377" t="s">
        <v>128</v>
      </c>
    </row>
    <row r="10" spans="1:31">
      <c r="A10" s="39"/>
      <c r="B10" s="42"/>
      <c r="C10" s="39"/>
      <c r="D10" s="39"/>
      <c r="E10" s="39"/>
      <c r="F10" s="39"/>
      <c r="G10" s="39"/>
      <c r="H10" s="39"/>
      <c r="I10" s="39"/>
      <c r="J10" s="39"/>
      <c r="K10" s="44"/>
      <c r="L10" s="44"/>
      <c r="M10" s="44"/>
      <c r="N10" s="44"/>
      <c r="O10" s="44"/>
      <c r="Q10" s="375">
        <f ca="1">INDIRECT($A$1&amp;"!$F19")</f>
        <v>997</v>
      </c>
      <c r="R10" s="376">
        <f ca="1">INDIRECT($A$1&amp;"!$J19")</f>
        <v>1003</v>
      </c>
      <c r="S10" s="377" t="s">
        <v>129</v>
      </c>
    </row>
    <row r="11" spans="1:31">
      <c r="A11" s="39"/>
      <c r="B11" s="42"/>
      <c r="C11" s="39"/>
      <c r="D11" s="39"/>
      <c r="E11" s="39"/>
      <c r="F11" s="39"/>
      <c r="G11" s="39"/>
      <c r="H11" s="39"/>
      <c r="I11" s="39"/>
      <c r="J11" s="39"/>
      <c r="K11" s="44"/>
      <c r="L11" s="44"/>
      <c r="M11" s="44"/>
      <c r="N11" s="44"/>
      <c r="O11" s="44"/>
      <c r="Q11" s="375">
        <f ca="1">INDIRECT($A$1&amp;"!$F21")</f>
        <v>996</v>
      </c>
      <c r="R11" s="376">
        <f ca="1">INDIRECT($A$1&amp;"!$J21")</f>
        <v>1004</v>
      </c>
      <c r="S11" s="377" t="s">
        <v>130</v>
      </c>
    </row>
    <row r="12" spans="1:31">
      <c r="A12" s="39"/>
      <c r="B12" s="42"/>
      <c r="C12" s="39"/>
      <c r="D12" s="39"/>
      <c r="E12" s="39"/>
      <c r="F12" s="39"/>
      <c r="G12" s="39"/>
      <c r="H12" s="39"/>
      <c r="I12" s="39"/>
      <c r="J12" s="39"/>
      <c r="K12" s="44"/>
      <c r="L12" s="44"/>
      <c r="M12" s="44"/>
      <c r="N12" s="44"/>
      <c r="O12" s="44"/>
      <c r="Q12" s="375">
        <f ca="1">INDIRECT($A$1&amp;"!$F23")</f>
        <v>998</v>
      </c>
      <c r="R12" s="376">
        <f ca="1">INDIRECT($A$1&amp;"!$J23")</f>
        <v>1008</v>
      </c>
      <c r="S12" s="377" t="s">
        <v>131</v>
      </c>
    </row>
    <row r="13" spans="1:31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44"/>
      <c r="L13" s="44"/>
      <c r="M13" s="44"/>
      <c r="N13" s="44"/>
      <c r="O13" s="44"/>
      <c r="Q13" s="375">
        <f ca="1">INDIRECT($A$1&amp;"!$F25")</f>
        <v>1004</v>
      </c>
      <c r="R13" s="376">
        <f ca="1">INDIRECT($A$1&amp;"!$J25")</f>
        <v>1008</v>
      </c>
      <c r="S13" s="377" t="s">
        <v>132</v>
      </c>
    </row>
    <row r="14" spans="1:31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44"/>
      <c r="L14" s="44"/>
      <c r="M14" s="44"/>
      <c r="N14" s="44"/>
      <c r="O14" s="44"/>
      <c r="Q14" s="375">
        <f ca="1">INDIRECT($A$1&amp;"!$F27")</f>
        <v>1001</v>
      </c>
      <c r="R14" s="376">
        <f ca="1">INDIRECT($A$1&amp;"!$J27")</f>
        <v>1006</v>
      </c>
      <c r="S14" s="377" t="s">
        <v>133</v>
      </c>
    </row>
    <row r="15" spans="1:31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44"/>
      <c r="L15" s="44"/>
      <c r="M15" s="44"/>
      <c r="N15" s="44"/>
      <c r="O15" s="44"/>
      <c r="Q15" s="375">
        <f ca="1">INDIRECT($A$1&amp;"!$F29")</f>
        <v>1000</v>
      </c>
      <c r="R15" s="376">
        <f ca="1">INDIRECT($A$1&amp;"!$J29")</f>
        <v>1006</v>
      </c>
      <c r="S15" s="377" t="s">
        <v>134</v>
      </c>
    </row>
    <row r="16" spans="1:31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44"/>
      <c r="L16" s="44"/>
      <c r="M16" s="44"/>
      <c r="N16" s="44"/>
      <c r="O16" s="44"/>
      <c r="Q16" s="375">
        <f ca="1">INDIRECT($A$1&amp;"!$F31")</f>
        <v>1000</v>
      </c>
      <c r="R16" s="376">
        <f ca="1">INDIRECT($A$1&amp;"!$J31")</f>
        <v>1018</v>
      </c>
      <c r="S16" s="377" t="s">
        <v>135</v>
      </c>
    </row>
    <row r="17" spans="1:19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44"/>
      <c r="L17" s="44"/>
      <c r="M17" s="44"/>
      <c r="N17" s="44"/>
      <c r="O17" s="44"/>
      <c r="Q17" s="375">
        <f ca="1">INDIRECT($A$1&amp;"!$F33")</f>
        <v>1016</v>
      </c>
      <c r="R17" s="376">
        <f ca="1">INDIRECT($A$1&amp;"!$J33")</f>
        <v>1022</v>
      </c>
      <c r="S17" s="377" t="s">
        <v>136</v>
      </c>
    </row>
    <row r="18" spans="1:19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44"/>
      <c r="L18" s="44"/>
      <c r="M18" s="44"/>
      <c r="N18" s="44"/>
      <c r="O18" s="44"/>
      <c r="Q18" s="375">
        <f ca="1">INDIRECT($A$1&amp;"!$F35")</f>
        <v>1006</v>
      </c>
      <c r="R18" s="376">
        <f ca="1">INDIRECT($A$1&amp;"!$J35")</f>
        <v>1017</v>
      </c>
      <c r="S18" s="377" t="s">
        <v>137</v>
      </c>
    </row>
    <row r="19" spans="1:19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44"/>
      <c r="L19" s="44"/>
      <c r="M19" s="44"/>
      <c r="N19" s="44"/>
      <c r="O19" s="44"/>
      <c r="Q19" s="375">
        <f ca="1">INDIRECT($A$1&amp;"!$F37")</f>
        <v>1006</v>
      </c>
      <c r="R19" s="376">
        <f ca="1">INDIRECT($A$1&amp;"!$J37")</f>
        <v>1015</v>
      </c>
      <c r="S19" s="377" t="s">
        <v>138</v>
      </c>
    </row>
    <row r="20" spans="1:19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44"/>
      <c r="L20" s="44"/>
      <c r="M20" s="44"/>
      <c r="N20" s="44"/>
      <c r="O20" s="44"/>
      <c r="Q20" s="375">
        <f ca="1">INDIRECT($A$1&amp;"!$F39")</f>
        <v>1004</v>
      </c>
      <c r="R20" s="376">
        <f ca="1">INDIRECT($A$1&amp;"!$J39")</f>
        <v>1015</v>
      </c>
      <c r="S20" s="377" t="s">
        <v>139</v>
      </c>
    </row>
    <row r="21" spans="1:19">
      <c r="A21" s="39"/>
      <c r="B21" s="39"/>
      <c r="C21" s="42"/>
      <c r="D21" s="42"/>
      <c r="E21" s="42"/>
      <c r="F21" s="42"/>
      <c r="G21" s="39"/>
      <c r="H21" s="39"/>
      <c r="I21" s="42"/>
      <c r="J21" s="39"/>
      <c r="K21" s="44"/>
      <c r="L21" s="44"/>
      <c r="M21" s="44"/>
      <c r="N21" s="44"/>
      <c r="O21" s="44"/>
      <c r="Q21" s="375">
        <f ca="1">INDIRECT($A$1&amp;"!$F41")</f>
        <v>1004</v>
      </c>
      <c r="R21" s="376">
        <f ca="1">INDIRECT($A$1&amp;"!$J41")</f>
        <v>1009</v>
      </c>
      <c r="S21" s="377" t="s">
        <v>140</v>
      </c>
    </row>
    <row r="22" spans="1:19">
      <c r="A22" s="39"/>
      <c r="B22" s="39"/>
      <c r="C22" s="42"/>
      <c r="D22" s="42"/>
      <c r="E22" s="42"/>
      <c r="F22" s="42"/>
      <c r="G22" s="39"/>
      <c r="H22" s="39"/>
      <c r="I22" s="42"/>
      <c r="J22" s="39"/>
      <c r="K22" s="44"/>
      <c r="L22" s="44"/>
      <c r="M22" s="44"/>
      <c r="N22" s="44"/>
      <c r="O22" s="44"/>
      <c r="Q22" s="375">
        <f ca="1">INDIRECT($A$1&amp;"!$F43")</f>
        <v>1006</v>
      </c>
      <c r="R22" s="376">
        <f ca="1">INDIRECT($A$1&amp;"!$J43")</f>
        <v>1018</v>
      </c>
      <c r="S22" s="377" t="s">
        <v>141</v>
      </c>
    </row>
    <row r="23" spans="1:19">
      <c r="A23" s="39"/>
      <c r="B23" s="39"/>
      <c r="C23" s="42"/>
      <c r="D23" s="42"/>
      <c r="E23" s="42"/>
      <c r="F23" s="42"/>
      <c r="G23" s="39"/>
      <c r="H23" s="39"/>
      <c r="I23" s="42"/>
      <c r="J23" s="39"/>
      <c r="K23" s="44"/>
      <c r="L23" s="44"/>
      <c r="M23" s="44"/>
      <c r="N23" s="44"/>
      <c r="O23" s="44"/>
      <c r="Q23" s="375">
        <f ca="1">INDIRECT($A$1&amp;"!$F45")</f>
        <v>1008</v>
      </c>
      <c r="R23" s="376">
        <f ca="1">INDIRECT($A$1&amp;"!$J45")</f>
        <v>1015</v>
      </c>
      <c r="S23" s="377" t="s">
        <v>142</v>
      </c>
    </row>
    <row r="24" spans="1:19">
      <c r="A24" s="39"/>
      <c r="B24" s="39"/>
      <c r="C24" s="42"/>
      <c r="D24" s="42"/>
      <c r="E24" s="42"/>
      <c r="F24" s="42"/>
      <c r="G24" s="39"/>
      <c r="H24" s="39"/>
      <c r="I24" s="42"/>
      <c r="J24" s="39"/>
      <c r="K24" s="44"/>
      <c r="L24" s="44"/>
      <c r="M24" s="44"/>
      <c r="N24" s="44"/>
      <c r="O24" s="44"/>
      <c r="Q24" s="375">
        <f ca="1">INDIRECT($A$1&amp;"!$F47")</f>
        <v>1010</v>
      </c>
      <c r="R24" s="376">
        <f ca="1">INDIRECT($A$1&amp;"!$J47")</f>
        <v>1020</v>
      </c>
      <c r="S24" s="377" t="s">
        <v>143</v>
      </c>
    </row>
    <row r="25" spans="1:19" ht="12.75" customHeight="1">
      <c r="A25" s="39"/>
      <c r="B25" s="39"/>
      <c r="C25" s="42"/>
      <c r="D25" s="42"/>
      <c r="E25" s="42"/>
      <c r="F25" s="42"/>
      <c r="G25" s="39"/>
      <c r="H25" s="39"/>
      <c r="I25" s="42"/>
      <c r="J25" s="39"/>
      <c r="K25" s="44"/>
      <c r="L25" s="44"/>
      <c r="M25" s="44"/>
      <c r="N25" s="44"/>
      <c r="O25" s="44"/>
      <c r="Q25" s="375">
        <f ca="1">INDIRECT($A$1&amp;"!$F49")</f>
        <v>1002</v>
      </c>
      <c r="R25" s="376">
        <f ca="1">INDIRECT($A$1&amp;"!$J49")</f>
        <v>1015</v>
      </c>
      <c r="S25" s="377" t="s">
        <v>144</v>
      </c>
    </row>
    <row r="26" spans="1:19">
      <c r="A26" s="39"/>
      <c r="B26" s="39"/>
      <c r="C26" s="42"/>
      <c r="D26" s="42"/>
      <c r="E26" s="42"/>
      <c r="F26" s="42"/>
      <c r="G26" s="39"/>
      <c r="H26" s="39"/>
      <c r="I26" s="42"/>
      <c r="J26" s="39"/>
      <c r="K26" s="44"/>
      <c r="L26" s="44"/>
      <c r="M26" s="44"/>
      <c r="N26" s="44"/>
      <c r="O26" s="44"/>
      <c r="Q26" s="375">
        <f ca="1">INDIRECT($A$1&amp;"!$F51")</f>
        <v>1010</v>
      </c>
      <c r="R26" s="376">
        <f ca="1">INDIRECT($A$1&amp;"!$J51")</f>
        <v>1017</v>
      </c>
      <c r="S26" s="377" t="s">
        <v>145</v>
      </c>
    </row>
    <row r="27" spans="1:19">
      <c r="A27" s="39"/>
      <c r="B27" s="39"/>
      <c r="C27" s="42"/>
      <c r="D27" s="42"/>
      <c r="E27" s="42"/>
      <c r="F27" s="42"/>
      <c r="G27" s="39"/>
      <c r="H27" s="39"/>
      <c r="I27" s="42"/>
      <c r="J27" s="39"/>
      <c r="K27" s="44"/>
      <c r="L27" s="44"/>
      <c r="M27" s="44"/>
      <c r="N27" s="44"/>
      <c r="O27" s="44"/>
      <c r="Q27" s="375">
        <f ca="1">INDIRECT($A$1&amp;"!$F53")</f>
        <v>1012</v>
      </c>
      <c r="R27" s="376">
        <f ca="1">INDIRECT($A$1&amp;"!$J53")</f>
        <v>1022</v>
      </c>
      <c r="S27" s="377" t="s">
        <v>146</v>
      </c>
    </row>
    <row r="28" spans="1:19">
      <c r="A28" s="39"/>
      <c r="B28" s="39"/>
      <c r="C28" s="42"/>
      <c r="D28" s="42"/>
      <c r="E28" s="42"/>
      <c r="F28" s="42"/>
      <c r="G28" s="39"/>
      <c r="H28" s="39"/>
      <c r="I28" s="42"/>
      <c r="J28" s="39"/>
      <c r="K28" s="44"/>
      <c r="L28" s="44"/>
      <c r="M28" s="44"/>
      <c r="N28" s="44"/>
      <c r="O28" s="44"/>
      <c r="Q28" s="375">
        <f ca="1">INDIRECT($A$1&amp;"!$F55")</f>
        <v>1019</v>
      </c>
      <c r="R28" s="376">
        <f ca="1">INDIRECT($A$1&amp;"!$J55")</f>
        <v>1022</v>
      </c>
      <c r="S28" s="377" t="s">
        <v>147</v>
      </c>
    </row>
    <row r="29" spans="1:19">
      <c r="A29" s="39"/>
      <c r="B29" s="39"/>
      <c r="C29" s="42"/>
      <c r="D29" s="42"/>
      <c r="E29" s="42"/>
      <c r="F29" s="42"/>
      <c r="G29" s="39"/>
      <c r="H29" s="39"/>
      <c r="I29" s="42"/>
      <c r="J29" s="39"/>
      <c r="K29" s="44"/>
      <c r="L29" s="44"/>
      <c r="M29" s="44"/>
      <c r="N29" s="44"/>
      <c r="O29" s="44"/>
      <c r="Q29" s="375">
        <f ca="1">INDIRECT($A$1&amp;"!$F57")</f>
        <v>1012</v>
      </c>
      <c r="R29" s="376">
        <f ca="1">INDIRECT($A$1&amp;"!$J57")</f>
        <v>1022</v>
      </c>
      <c r="S29" s="377" t="s">
        <v>148</v>
      </c>
    </row>
    <row r="30" spans="1:19">
      <c r="A30" s="39"/>
      <c r="B30" s="45"/>
      <c r="C30" s="42"/>
      <c r="D30" s="42"/>
      <c r="E30" s="42"/>
      <c r="F30" s="42"/>
      <c r="G30" s="39"/>
      <c r="H30" s="39"/>
      <c r="I30" s="42"/>
      <c r="J30" s="43"/>
      <c r="K30" s="44"/>
      <c r="L30" s="44"/>
      <c r="M30" s="44"/>
      <c r="N30" s="44"/>
      <c r="O30" s="44"/>
      <c r="Q30" s="375">
        <f ca="1">INDIRECT($A$1&amp;"!$F59")</f>
        <v>1008</v>
      </c>
      <c r="R30" s="376">
        <f ca="1">INDIRECT($A$1&amp;"!$J59")</f>
        <v>1013</v>
      </c>
      <c r="S30" s="377" t="s">
        <v>149</v>
      </c>
    </row>
    <row r="31" spans="1:19">
      <c r="A31" s="39"/>
      <c r="B31" s="46"/>
      <c r="C31" s="39"/>
      <c r="D31" s="39"/>
      <c r="E31" s="39"/>
      <c r="F31" s="39"/>
      <c r="G31" s="39"/>
      <c r="H31" s="39"/>
      <c r="I31" s="39"/>
      <c r="J31" s="39"/>
      <c r="K31" s="44"/>
      <c r="L31" s="44"/>
      <c r="M31" s="44"/>
      <c r="N31" s="44"/>
      <c r="O31" s="44"/>
      <c r="Q31" s="375">
        <f ca="1">INDIRECT($A$1&amp;"!$F61")</f>
        <v>1010</v>
      </c>
      <c r="R31" s="376">
        <f ca="1">INDIRECT($A$1&amp;"!$J61")</f>
        <v>1024</v>
      </c>
      <c r="S31" s="377" t="s">
        <v>150</v>
      </c>
    </row>
    <row r="32" spans="1:19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44"/>
      <c r="L32" s="44"/>
      <c r="M32" s="44"/>
      <c r="N32" s="44"/>
      <c r="O32" s="44"/>
      <c r="Q32" s="375">
        <f ca="1">INDIRECT($A$1&amp;"!$F63")</f>
        <v>1023</v>
      </c>
      <c r="R32" s="376">
        <f ca="1">INDIRECT($A$1&amp;"!$J63")</f>
        <v>1032</v>
      </c>
      <c r="S32" s="377" t="s">
        <v>151</v>
      </c>
    </row>
    <row r="33" spans="1:19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44"/>
      <c r="L33" s="44"/>
      <c r="M33" s="44"/>
      <c r="N33" s="44"/>
      <c r="O33" s="44"/>
      <c r="Q33" s="375">
        <f ca="1">INDIRECT($A$1&amp;"!$F65")</f>
        <v>1030</v>
      </c>
      <c r="R33" s="376">
        <f ca="1">INDIRECT($A$1&amp;"!$J65")</f>
        <v>1036</v>
      </c>
      <c r="S33" s="377" t="s">
        <v>152</v>
      </c>
    </row>
    <row r="34" spans="1:19">
      <c r="A34" s="39"/>
      <c r="B34" s="39"/>
      <c r="C34" s="39"/>
      <c r="D34" s="39"/>
      <c r="E34" s="39"/>
      <c r="F34" s="39"/>
      <c r="G34" s="39"/>
      <c r="H34" s="39"/>
      <c r="I34" s="39"/>
      <c r="J34" s="42"/>
      <c r="K34" s="44"/>
      <c r="L34" s="44"/>
      <c r="M34" s="44"/>
      <c r="N34" s="44"/>
      <c r="O34" s="44"/>
      <c r="Q34" s="375">
        <f ca="1">INDIRECT($A$1&amp;"!$F67")</f>
        <v>1029</v>
      </c>
      <c r="R34" s="376">
        <f ca="1">INDIRECT($A$1&amp;"!$J67")</f>
        <v>1033</v>
      </c>
      <c r="S34" s="377" t="s">
        <v>153</v>
      </c>
    </row>
    <row r="35" spans="1:19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44"/>
      <c r="L35" s="44"/>
      <c r="M35" s="44"/>
      <c r="N35" s="44"/>
      <c r="O35" s="44"/>
      <c r="Q35" s="375">
        <f ca="1">INDIRECT($A$1&amp;"!$F71")</f>
        <v>1006</v>
      </c>
      <c r="R35" s="376">
        <f ca="1">INDIRECT($A$1&amp;"!$J71")</f>
        <v>1022</v>
      </c>
      <c r="S35" s="377" t="s">
        <v>154</v>
      </c>
    </row>
    <row r="36" spans="1:19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44"/>
      <c r="L36" s="44"/>
      <c r="M36" s="44"/>
      <c r="N36" s="44"/>
      <c r="O36" s="44"/>
      <c r="Q36" s="375">
        <f ca="1">INDIRECT($A$1&amp;"!$F69")</f>
        <v>1022</v>
      </c>
      <c r="R36" s="376">
        <f ca="1">INDIRECT($A$1&amp;"!$J69")</f>
        <v>1029</v>
      </c>
      <c r="S36" s="377" t="s">
        <v>155</v>
      </c>
    </row>
    <row r="37" spans="1:19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44"/>
      <c r="L37" s="44"/>
      <c r="M37" s="44"/>
      <c r="N37" s="44"/>
      <c r="O37" s="44"/>
      <c r="Q37" s="203">
        <f t="array" aca="1" ref="Q37" ca="1">MIN(IF(Q6:Q36&lt;&gt;0,Q6:Q36,""))</f>
        <v>996</v>
      </c>
      <c r="R37" s="203">
        <f ca="1">MAX(R6:R36)</f>
        <v>1036</v>
      </c>
    </row>
    <row r="38" spans="1:19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44"/>
      <c r="L38" s="44"/>
      <c r="M38" s="44"/>
      <c r="N38" s="44"/>
      <c r="O38" s="44"/>
    </row>
    <row r="39" spans="1:19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44"/>
      <c r="L39" s="44"/>
      <c r="M39" s="44"/>
      <c r="N39" s="44"/>
      <c r="O39" s="44"/>
    </row>
    <row r="40" spans="1:19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44"/>
      <c r="L40" s="44"/>
      <c r="M40" s="44"/>
      <c r="N40" s="44"/>
      <c r="O40" s="44"/>
    </row>
    <row r="41" spans="1:19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44"/>
      <c r="L41" s="44"/>
      <c r="M41" s="44"/>
      <c r="N41" s="44"/>
      <c r="O41" s="44"/>
    </row>
    <row r="42" spans="1:19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44"/>
      <c r="L42" s="44"/>
      <c r="M42" s="44"/>
      <c r="N42" s="44"/>
      <c r="O42" s="44"/>
    </row>
    <row r="43" spans="1:19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44"/>
      <c r="L43" s="44"/>
      <c r="M43" s="44"/>
      <c r="N43" s="44"/>
      <c r="O43" s="44"/>
    </row>
    <row r="44" spans="1:19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44"/>
      <c r="L44" s="44"/>
      <c r="M44" s="44"/>
      <c r="N44" s="44"/>
      <c r="O44" s="44"/>
    </row>
    <row r="45" spans="1:19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44"/>
      <c r="L45" s="44"/>
      <c r="M45" s="44"/>
      <c r="N45" s="44"/>
      <c r="O45" s="44"/>
    </row>
    <row r="46" spans="1:19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44"/>
      <c r="L46" s="44"/>
      <c r="M46" s="44"/>
      <c r="N46" s="44"/>
      <c r="O46" s="44"/>
    </row>
    <row r="47" spans="1:19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44"/>
      <c r="L47" s="44"/>
      <c r="M47" s="44"/>
      <c r="N47" s="44"/>
      <c r="O47" s="44"/>
    </row>
    <row r="48" spans="1:19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44"/>
      <c r="L48" s="44"/>
      <c r="M48" s="44"/>
      <c r="N48" s="44"/>
      <c r="O48" s="44"/>
    </row>
    <row r="49" spans="1:15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44"/>
      <c r="L49" s="44"/>
      <c r="M49" s="44"/>
      <c r="N49" s="44"/>
      <c r="O49" s="44"/>
    </row>
    <row r="50" spans="1:15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44"/>
      <c r="L50" s="44"/>
      <c r="M50" s="44"/>
      <c r="N50" s="44"/>
      <c r="O50" s="44"/>
    </row>
    <row r="51" spans="1:15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44"/>
      <c r="L51" s="44"/>
      <c r="M51" s="44"/>
      <c r="N51" s="44"/>
      <c r="O51" s="44"/>
    </row>
    <row r="52" spans="1:15">
      <c r="A52" s="42"/>
      <c r="B52" s="42" t="s">
        <v>53</v>
      </c>
      <c r="C52" s="42" t="s">
        <v>53</v>
      </c>
      <c r="D52" s="42" t="s">
        <v>53</v>
      </c>
      <c r="E52" s="42" t="s">
        <v>53</v>
      </c>
      <c r="F52" s="42" t="s">
        <v>53</v>
      </c>
      <c r="G52" s="42" t="s">
        <v>53</v>
      </c>
      <c r="H52" s="42" t="s">
        <v>53</v>
      </c>
      <c r="I52" s="42" t="s">
        <v>53</v>
      </c>
      <c r="J52" s="42"/>
      <c r="K52" s="42"/>
      <c r="L52" s="42"/>
      <c r="M52" s="42"/>
      <c r="N52" s="42"/>
      <c r="O52" s="42"/>
    </row>
    <row r="53" spans="1:15">
      <c r="A53" s="42"/>
      <c r="B53" s="42" t="s">
        <v>53</v>
      </c>
      <c r="C53" s="42" t="s">
        <v>53</v>
      </c>
      <c r="D53" s="42" t="s">
        <v>53</v>
      </c>
      <c r="E53" s="42" t="s">
        <v>53</v>
      </c>
      <c r="F53" s="42" t="s">
        <v>53</v>
      </c>
      <c r="G53" s="42" t="s">
        <v>53</v>
      </c>
      <c r="H53" s="42" t="s">
        <v>53</v>
      </c>
      <c r="I53" s="42" t="s">
        <v>53</v>
      </c>
      <c r="J53" s="42"/>
      <c r="K53" s="42"/>
      <c r="L53" s="42"/>
      <c r="M53" s="42"/>
      <c r="N53" s="42"/>
      <c r="O53" s="42"/>
    </row>
    <row r="54" spans="1:15">
      <c r="A54" s="42"/>
      <c r="B54" s="42" t="s">
        <v>53</v>
      </c>
      <c r="C54" s="42" t="s">
        <v>53</v>
      </c>
      <c r="D54" s="42" t="s">
        <v>53</v>
      </c>
      <c r="E54" s="42" t="s">
        <v>53</v>
      </c>
      <c r="F54" s="42" t="s">
        <v>53</v>
      </c>
      <c r="G54" s="42" t="s">
        <v>53</v>
      </c>
      <c r="H54" s="42" t="s">
        <v>53</v>
      </c>
      <c r="I54" s="42" t="s">
        <v>53</v>
      </c>
      <c r="J54" s="42"/>
      <c r="K54" s="42"/>
      <c r="L54" s="42"/>
      <c r="M54" s="42"/>
      <c r="N54" s="42"/>
      <c r="O54" s="42"/>
    </row>
    <row r="55" spans="1:15">
      <c r="A55" s="42"/>
      <c r="B55" s="42" t="s">
        <v>53</v>
      </c>
      <c r="C55" s="42" t="s">
        <v>53</v>
      </c>
      <c r="D55" s="42" t="s">
        <v>53</v>
      </c>
      <c r="E55" s="42" t="s">
        <v>53</v>
      </c>
      <c r="F55" s="42" t="s">
        <v>53</v>
      </c>
      <c r="G55" s="42" t="s">
        <v>53</v>
      </c>
      <c r="H55" s="42" t="s">
        <v>53</v>
      </c>
      <c r="I55" s="42" t="s">
        <v>53</v>
      </c>
      <c r="J55" s="42"/>
      <c r="K55" s="42"/>
      <c r="L55" s="42"/>
      <c r="M55" s="42"/>
      <c r="N55" s="42"/>
      <c r="O55" s="42"/>
    </row>
    <row r="56" spans="1:15">
      <c r="A56" s="42"/>
      <c r="B56" s="42" t="s">
        <v>53</v>
      </c>
      <c r="C56" s="42" t="s">
        <v>53</v>
      </c>
      <c r="D56" s="42" t="s">
        <v>53</v>
      </c>
      <c r="E56" s="42" t="s">
        <v>53</v>
      </c>
      <c r="F56" s="42" t="s">
        <v>53</v>
      </c>
      <c r="G56" s="42" t="s">
        <v>53</v>
      </c>
      <c r="H56" s="42" t="s">
        <v>53</v>
      </c>
      <c r="I56" s="42" t="s">
        <v>53</v>
      </c>
      <c r="J56" s="42"/>
      <c r="K56" s="42"/>
      <c r="L56" s="42"/>
      <c r="M56" s="42"/>
      <c r="N56" s="42"/>
      <c r="O56" s="42"/>
    </row>
    <row r="57" spans="1:15">
      <c r="A57" s="42"/>
      <c r="B57" s="42" t="s">
        <v>53</v>
      </c>
      <c r="C57" s="42" t="s">
        <v>53</v>
      </c>
      <c r="D57" s="42" t="s">
        <v>53</v>
      </c>
      <c r="E57" s="42" t="s">
        <v>53</v>
      </c>
      <c r="F57" s="42" t="s">
        <v>53</v>
      </c>
      <c r="G57" s="42" t="s">
        <v>53</v>
      </c>
      <c r="H57" s="42" t="s">
        <v>53</v>
      </c>
      <c r="I57" s="42" t="s">
        <v>53</v>
      </c>
      <c r="J57" s="42"/>
      <c r="K57" s="42"/>
      <c r="L57" s="42"/>
      <c r="M57" s="42"/>
      <c r="N57" s="42"/>
      <c r="O57" s="42"/>
    </row>
    <row r="58" spans="1:15">
      <c r="A58" s="42"/>
      <c r="B58" s="42" t="s">
        <v>53</v>
      </c>
      <c r="C58" s="42" t="s">
        <v>53</v>
      </c>
      <c r="D58" s="42" t="s">
        <v>53</v>
      </c>
      <c r="E58" s="42" t="s">
        <v>53</v>
      </c>
      <c r="F58" s="42" t="s">
        <v>53</v>
      </c>
      <c r="G58" s="42" t="s">
        <v>53</v>
      </c>
      <c r="H58" s="42" t="s">
        <v>53</v>
      </c>
      <c r="I58" s="42" t="s">
        <v>53</v>
      </c>
      <c r="J58" s="42"/>
      <c r="K58" s="42"/>
      <c r="L58" s="42"/>
      <c r="M58" s="42"/>
      <c r="N58" s="42"/>
      <c r="O58" s="42"/>
    </row>
    <row r="59" spans="1:15" ht="21" customHeight="1">
      <c r="A59" s="42"/>
      <c r="B59" s="42" t="s">
        <v>53</v>
      </c>
      <c r="C59" s="42" t="s">
        <v>53</v>
      </c>
      <c r="D59" s="42" t="s">
        <v>53</v>
      </c>
      <c r="E59" s="42" t="s">
        <v>53</v>
      </c>
      <c r="F59" s="42" t="s">
        <v>53</v>
      </c>
      <c r="G59" s="42" t="s">
        <v>53</v>
      </c>
      <c r="H59" s="42" t="s">
        <v>53</v>
      </c>
      <c r="I59" s="42" t="s">
        <v>53</v>
      </c>
      <c r="J59" s="42"/>
      <c r="K59" s="42"/>
      <c r="L59" s="42"/>
      <c r="M59" s="42"/>
      <c r="N59" s="42"/>
      <c r="O59" s="42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4" r:id="rId4" name="Button 2">
              <controlPr defaultSize="0" print="0" autoFill="0" autoPict="0" macro="[0]!Graphique_Pression_Maxi">
                <anchor moveWithCells="1" sizeWithCells="1">
                  <from>
                    <xdr:col>15</xdr:col>
                    <xdr:colOff>38100</xdr:colOff>
                    <xdr:row>4</xdr:row>
                    <xdr:rowOff>161925</xdr:rowOff>
                  </from>
                  <to>
                    <xdr:col>15</xdr:col>
                    <xdr:colOff>609600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5" r:id="rId5" name="Button 3">
              <controlPr defaultSize="0" print="0" autoFill="0" autoPict="0" macro="[0]!Graphique_Pression_Mini">
                <anchor moveWithCells="1" sizeWithCells="1">
                  <from>
                    <xdr:col>15</xdr:col>
                    <xdr:colOff>57150</xdr:colOff>
                    <xdr:row>32</xdr:row>
                    <xdr:rowOff>19050</xdr:rowOff>
                  </from>
                  <to>
                    <xdr:col>15</xdr:col>
                    <xdr:colOff>590550</xdr:colOff>
                    <xdr:row>34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4">
    <tabColor rgb="FFFFFF00"/>
  </sheetPr>
  <dimension ref="A1:AG58"/>
  <sheetViews>
    <sheetView showGridLines="0" showOutlineSymbols="0" workbookViewId="0">
      <selection activeCell="C6" sqref="C6:O35"/>
    </sheetView>
  </sheetViews>
  <sheetFormatPr baseColWidth="10" defaultRowHeight="15"/>
  <cols>
    <col min="1" max="1" width="14.140625" customWidth="1"/>
    <col min="2" max="12" width="11" customWidth="1"/>
    <col min="13" max="13" width="13" customWidth="1"/>
    <col min="14" max="14" width="11" customWidth="1"/>
    <col min="15" max="15" width="6.42578125" customWidth="1"/>
    <col min="16" max="16" width="8.28515625" customWidth="1"/>
    <col min="17" max="21" width="11" customWidth="1"/>
    <col min="22" max="22" width="6.42578125" customWidth="1"/>
    <col min="23" max="24" width="8.5703125" customWidth="1"/>
    <col min="25" max="25" width="9.85546875" customWidth="1"/>
    <col min="26" max="26" width="8.5703125" customWidth="1"/>
    <col min="27" max="27" width="9" customWidth="1"/>
    <col min="28" max="28" width="9.42578125" customWidth="1"/>
    <col min="29" max="29" width="8.5703125" customWidth="1"/>
    <col min="30" max="30" width="9.85546875" customWidth="1"/>
    <col min="31" max="31" width="7.85546875" customWidth="1"/>
    <col min="32" max="32" width="9" customWidth="1"/>
    <col min="33" max="38" width="8.5703125" customWidth="1"/>
    <col min="39" max="39" width="9.85546875" customWidth="1"/>
    <col min="40" max="40" width="8.5703125" customWidth="1"/>
    <col min="41" max="41" width="9" customWidth="1"/>
    <col min="42" max="42" width="9.42578125" customWidth="1"/>
    <col min="43" max="43" width="8.5703125" customWidth="1"/>
  </cols>
  <sheetData>
    <row r="1" spans="1:33">
      <c r="A1" s="428" t="str">
        <f>Janvier_2018!C5</f>
        <v>Janvier_2018</v>
      </c>
      <c r="C1" s="9"/>
      <c r="D1" s="9"/>
      <c r="E1" s="9"/>
      <c r="F1" s="9"/>
      <c r="I1" s="9"/>
      <c r="K1" s="524"/>
      <c r="L1" s="524"/>
      <c r="M1" s="524"/>
      <c r="N1" s="524"/>
      <c r="O1" s="524"/>
      <c r="P1" s="524"/>
      <c r="Q1" s="524"/>
      <c r="R1" s="524"/>
    </row>
    <row r="2" spans="1:33" ht="15.75" customHeight="1">
      <c r="C2" s="9"/>
      <c r="D2" s="9"/>
      <c r="E2" s="9"/>
      <c r="F2" s="9"/>
      <c r="I2" s="9"/>
      <c r="K2" s="524"/>
      <c r="L2" s="524"/>
      <c r="M2" s="524"/>
      <c r="N2" s="524"/>
      <c r="O2" s="524"/>
      <c r="P2" s="524"/>
      <c r="Q2" s="524"/>
      <c r="R2" s="524"/>
    </row>
    <row r="3" spans="1:33">
      <c r="C3" s="9"/>
      <c r="D3" s="9"/>
      <c r="E3" s="9"/>
      <c r="F3" s="9"/>
      <c r="H3" s="201" t="s">
        <v>57</v>
      </c>
      <c r="J3" s="201" t="s">
        <v>358</v>
      </c>
      <c r="K3" s="524"/>
      <c r="L3" s="524"/>
      <c r="M3" s="524"/>
      <c r="N3" s="524"/>
      <c r="O3" s="524"/>
      <c r="P3" s="524"/>
      <c r="Q3" s="524"/>
      <c r="R3" s="524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>
      <c r="C4" s="9"/>
      <c r="D4" s="9"/>
      <c r="E4" s="9"/>
      <c r="F4" s="9"/>
      <c r="H4" s="8" t="str">
        <f ca="1">VLOOKUP(T37,T6:U36,2,0)</f>
        <v>26</v>
      </c>
      <c r="J4" s="506">
        <f ca="1">T37</f>
        <v>0.29583333333333334</v>
      </c>
      <c r="K4" s="524"/>
      <c r="L4" s="524"/>
      <c r="M4" s="524"/>
      <c r="N4" s="524"/>
      <c r="O4" s="524"/>
      <c r="P4" s="524"/>
      <c r="Q4" s="524"/>
      <c r="R4" s="524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>
      <c r="K5" s="524"/>
      <c r="L5" s="524"/>
      <c r="M5" s="524"/>
      <c r="N5" s="524"/>
      <c r="O5" s="524"/>
      <c r="P5" s="524"/>
      <c r="Q5" s="524"/>
      <c r="R5" s="524"/>
      <c r="T5" s="378" t="s">
        <v>4</v>
      </c>
    </row>
    <row r="6" spans="1:33">
      <c r="C6" s="503"/>
      <c r="D6" s="503"/>
      <c r="E6" s="503"/>
      <c r="F6" s="503"/>
      <c r="G6" s="503"/>
      <c r="H6" s="503"/>
      <c r="I6" s="503"/>
      <c r="J6" s="503"/>
      <c r="K6" s="503"/>
      <c r="L6" s="503"/>
      <c r="M6" s="503"/>
      <c r="N6" s="503"/>
      <c r="O6" s="503"/>
      <c r="P6" s="524"/>
      <c r="Q6" s="524"/>
      <c r="R6" s="524"/>
      <c r="S6" s="377" t="s">
        <v>125</v>
      </c>
      <c r="T6" s="501">
        <f ca="1">INDIRECT($A$1&amp;"!$CG11")</f>
        <v>0</v>
      </c>
      <c r="U6" s="377" t="s">
        <v>125</v>
      </c>
    </row>
    <row r="7" spans="1:33">
      <c r="B7" s="9"/>
      <c r="C7" s="503"/>
      <c r="D7" s="502"/>
      <c r="E7" s="502"/>
      <c r="F7" s="502"/>
      <c r="G7" s="502"/>
      <c r="H7" s="502"/>
      <c r="I7" s="502"/>
      <c r="J7" s="502"/>
      <c r="K7" s="503"/>
      <c r="L7" s="503"/>
      <c r="M7" s="503"/>
      <c r="N7" s="503"/>
      <c r="O7" s="503"/>
      <c r="P7" s="524"/>
      <c r="Q7" s="524"/>
      <c r="R7" s="524"/>
      <c r="S7" s="377" t="s">
        <v>126</v>
      </c>
      <c r="T7" s="501">
        <f ca="1">INDIRECT($A$1&amp;"!$CG13")</f>
        <v>0</v>
      </c>
      <c r="U7" s="377" t="s">
        <v>126</v>
      </c>
    </row>
    <row r="8" spans="1:33">
      <c r="B8" s="9"/>
      <c r="C8" s="503"/>
      <c r="D8" s="502"/>
      <c r="E8" s="502"/>
      <c r="F8" s="502"/>
      <c r="G8" s="502"/>
      <c r="H8" s="502"/>
      <c r="I8" s="502"/>
      <c r="J8" s="502"/>
      <c r="K8" s="503"/>
      <c r="L8" s="503"/>
      <c r="M8" s="503"/>
      <c r="N8" s="503"/>
      <c r="O8" s="503"/>
      <c r="P8" s="524"/>
      <c r="Q8" s="524"/>
      <c r="R8" s="524"/>
      <c r="S8" s="377" t="s">
        <v>127</v>
      </c>
      <c r="T8" s="501">
        <f ca="1">INDIRECT($A$1&amp;"!$CG15")</f>
        <v>0</v>
      </c>
      <c r="U8" s="377" t="s">
        <v>127</v>
      </c>
    </row>
    <row r="9" spans="1:33">
      <c r="B9" s="9"/>
      <c r="C9" s="503"/>
      <c r="D9" s="502"/>
      <c r="E9" s="502"/>
      <c r="F9" s="502"/>
      <c r="G9" s="502"/>
      <c r="H9" s="502"/>
      <c r="I9" s="502"/>
      <c r="J9" s="502"/>
      <c r="K9" s="503"/>
      <c r="L9" s="503"/>
      <c r="M9" s="503"/>
      <c r="N9" s="503"/>
      <c r="O9" s="503"/>
      <c r="P9" s="524"/>
      <c r="Q9" s="524"/>
      <c r="R9" s="524"/>
      <c r="S9" s="377" t="s">
        <v>128</v>
      </c>
      <c r="T9" s="501">
        <f ca="1">INDIRECT($A$1&amp;"!$CG17")</f>
        <v>0</v>
      </c>
      <c r="U9" s="377" t="s">
        <v>128</v>
      </c>
    </row>
    <row r="10" spans="1:33">
      <c r="B10" s="9"/>
      <c r="C10" s="503"/>
      <c r="D10" s="502"/>
      <c r="E10" s="502"/>
      <c r="F10" s="502"/>
      <c r="G10" s="502"/>
      <c r="H10" s="502"/>
      <c r="I10" s="502"/>
      <c r="J10" s="502"/>
      <c r="K10" s="503"/>
      <c r="L10" s="503"/>
      <c r="M10" s="503"/>
      <c r="N10" s="503"/>
      <c r="O10" s="503"/>
      <c r="P10" s="524"/>
      <c r="Q10" s="524"/>
      <c r="R10" s="524"/>
      <c r="S10" s="377" t="s">
        <v>129</v>
      </c>
      <c r="T10" s="501">
        <f ca="1">INDIRECT($A$1&amp;"!$CG19")</f>
        <v>0</v>
      </c>
      <c r="U10" s="377" t="s">
        <v>129</v>
      </c>
    </row>
    <row r="11" spans="1:33">
      <c r="B11" s="9"/>
      <c r="C11" s="503"/>
      <c r="D11" s="502"/>
      <c r="E11" s="502"/>
      <c r="F11" s="502"/>
      <c r="G11" s="502"/>
      <c r="H11" s="502"/>
      <c r="I11" s="502"/>
      <c r="J11" s="502"/>
      <c r="K11" s="503"/>
      <c r="L11" s="503"/>
      <c r="M11" s="503"/>
      <c r="N11" s="503"/>
      <c r="O11" s="503"/>
      <c r="P11" s="524"/>
      <c r="Q11" s="524"/>
      <c r="R11" s="524"/>
      <c r="S11" s="377" t="s">
        <v>130</v>
      </c>
      <c r="T11" s="501">
        <f ca="1">INDIRECT($A$1&amp;"!$CG21")</f>
        <v>8.7500000000000008E-2</v>
      </c>
      <c r="U11" s="377" t="s">
        <v>130</v>
      </c>
    </row>
    <row r="12" spans="1:33">
      <c r="B12" s="9"/>
      <c r="C12" s="503"/>
      <c r="D12" s="502"/>
      <c r="E12" s="502"/>
      <c r="F12" s="502"/>
      <c r="G12" s="502"/>
      <c r="H12" s="502"/>
      <c r="I12" s="502"/>
      <c r="J12" s="502"/>
      <c r="K12" s="503"/>
      <c r="L12" s="503"/>
      <c r="M12" s="503"/>
      <c r="N12" s="503"/>
      <c r="O12" s="503"/>
      <c r="P12" s="524"/>
      <c r="Q12" s="524"/>
      <c r="R12" s="524"/>
      <c r="S12" s="377" t="s">
        <v>131</v>
      </c>
      <c r="T12" s="501">
        <f ca="1">INDIRECT($A$1&amp;"!$CG23")</f>
        <v>0</v>
      </c>
      <c r="U12" s="377" t="s">
        <v>131</v>
      </c>
    </row>
    <row r="13" spans="1:33">
      <c r="C13" s="503"/>
      <c r="D13" s="502"/>
      <c r="E13" s="502"/>
      <c r="F13" s="502"/>
      <c r="G13" s="502"/>
      <c r="H13" s="502"/>
      <c r="I13" s="502"/>
      <c r="J13" s="502"/>
      <c r="K13" s="503"/>
      <c r="L13" s="503"/>
      <c r="M13" s="503"/>
      <c r="N13" s="503"/>
      <c r="O13" s="503"/>
      <c r="P13" s="524"/>
      <c r="Q13" s="524"/>
      <c r="R13" s="524"/>
      <c r="S13" s="377" t="s">
        <v>132</v>
      </c>
      <c r="T13" s="501">
        <f ca="1">INDIRECT($A$1&amp;"!$CG25")</f>
        <v>7.0833333333333331E-2</v>
      </c>
      <c r="U13" s="377" t="s">
        <v>132</v>
      </c>
    </row>
    <row r="14" spans="1:33">
      <c r="C14" s="503"/>
      <c r="D14" s="502"/>
      <c r="E14" s="502"/>
      <c r="F14" s="502"/>
      <c r="G14" s="502"/>
      <c r="H14" s="502"/>
      <c r="I14" s="502"/>
      <c r="J14" s="502"/>
      <c r="K14" s="503"/>
      <c r="L14" s="503"/>
      <c r="M14" s="503"/>
      <c r="N14" s="503"/>
      <c r="O14" s="503"/>
      <c r="P14" s="524"/>
      <c r="Q14" s="524"/>
      <c r="R14" s="524"/>
      <c r="S14" s="377" t="s">
        <v>133</v>
      </c>
      <c r="T14" s="501">
        <f ca="1">INDIRECT($A$1&amp;"!$CG27")</f>
        <v>0</v>
      </c>
      <c r="U14" s="377" t="s">
        <v>133</v>
      </c>
    </row>
    <row r="15" spans="1:33">
      <c r="C15" s="503"/>
      <c r="D15" s="502"/>
      <c r="E15" s="502"/>
      <c r="F15" s="502"/>
      <c r="G15" s="502"/>
      <c r="H15" s="502"/>
      <c r="I15" s="502"/>
      <c r="J15" s="502"/>
      <c r="K15" s="503"/>
      <c r="L15" s="503"/>
      <c r="M15" s="503"/>
      <c r="N15" s="503"/>
      <c r="O15" s="503"/>
      <c r="P15" s="524"/>
      <c r="Q15" s="524"/>
      <c r="R15" s="524"/>
      <c r="S15" s="377" t="s">
        <v>134</v>
      </c>
      <c r="T15" s="501">
        <f ca="1">INDIRECT($A$1&amp;"!$CG29")</f>
        <v>0.15416666666666667</v>
      </c>
      <c r="U15" s="377" t="s">
        <v>134</v>
      </c>
    </row>
    <row r="16" spans="1:33">
      <c r="C16" s="503"/>
      <c r="D16" s="502"/>
      <c r="E16" s="502"/>
      <c r="F16" s="502"/>
      <c r="G16" s="502"/>
      <c r="H16" s="502"/>
      <c r="I16" s="502"/>
      <c r="J16" s="502"/>
      <c r="K16" s="503"/>
      <c r="L16" s="503"/>
      <c r="M16" s="503"/>
      <c r="N16" s="503"/>
      <c r="O16" s="503"/>
      <c r="P16" s="524"/>
      <c r="Q16" s="524"/>
      <c r="R16" s="524"/>
      <c r="S16" s="377" t="s">
        <v>135</v>
      </c>
      <c r="T16" s="501">
        <f ca="1">INDIRECT($A$1&amp;"!$CG31")</f>
        <v>0.21666666666666667</v>
      </c>
      <c r="U16" s="377" t="s">
        <v>135</v>
      </c>
    </row>
    <row r="17" spans="2:21">
      <c r="C17" s="503"/>
      <c r="D17" s="502"/>
      <c r="E17" s="502"/>
      <c r="F17" s="502"/>
      <c r="G17" s="502"/>
      <c r="H17" s="502"/>
      <c r="I17" s="502"/>
      <c r="J17" s="502"/>
      <c r="K17" s="503"/>
      <c r="L17" s="503"/>
      <c r="M17" s="503"/>
      <c r="N17" s="503"/>
      <c r="O17" s="503"/>
      <c r="P17" s="524"/>
      <c r="Q17" s="524"/>
      <c r="R17" s="524"/>
      <c r="S17" s="377" t="s">
        <v>136</v>
      </c>
      <c r="T17" s="501">
        <f ca="1">INDIRECT($A$1&amp;"!$CG33")</f>
        <v>0</v>
      </c>
      <c r="U17" s="377" t="s">
        <v>136</v>
      </c>
    </row>
    <row r="18" spans="2:21">
      <c r="C18" s="503"/>
      <c r="D18" s="502"/>
      <c r="E18" s="502"/>
      <c r="F18" s="502"/>
      <c r="G18" s="502"/>
      <c r="H18" s="502"/>
      <c r="I18" s="502"/>
      <c r="J18" s="502"/>
      <c r="K18" s="503"/>
      <c r="L18" s="503"/>
      <c r="M18" s="503"/>
      <c r="N18" s="503"/>
      <c r="O18" s="503"/>
      <c r="P18" s="524"/>
      <c r="Q18" s="524"/>
      <c r="R18" s="524"/>
      <c r="S18" s="377" t="s">
        <v>137</v>
      </c>
      <c r="T18" s="501">
        <f ca="1">INDIRECT($A$1&amp;"!$CG35")</f>
        <v>0</v>
      </c>
      <c r="U18" s="377" t="s">
        <v>137</v>
      </c>
    </row>
    <row r="19" spans="2:21">
      <c r="C19" s="503"/>
      <c r="D19" s="502"/>
      <c r="E19" s="502"/>
      <c r="F19" s="502"/>
      <c r="G19" s="502"/>
      <c r="H19" s="502"/>
      <c r="I19" s="502"/>
      <c r="J19" s="502"/>
      <c r="K19" s="503"/>
      <c r="L19" s="503"/>
      <c r="M19" s="503"/>
      <c r="N19" s="503"/>
      <c r="O19" s="503"/>
      <c r="P19" s="524"/>
      <c r="Q19" s="524"/>
      <c r="R19" s="524"/>
      <c r="S19" s="377" t="s">
        <v>138</v>
      </c>
      <c r="T19" s="501">
        <f ca="1">INDIRECT($A$1&amp;"!$CG37")</f>
        <v>0.15833333333333333</v>
      </c>
      <c r="U19" s="377" t="s">
        <v>138</v>
      </c>
    </row>
    <row r="20" spans="2:21">
      <c r="C20" s="503"/>
      <c r="D20" s="502"/>
      <c r="E20" s="502"/>
      <c r="F20" s="502"/>
      <c r="G20" s="502"/>
      <c r="H20" s="502"/>
      <c r="I20" s="502"/>
      <c r="J20" s="502"/>
      <c r="K20" s="503"/>
      <c r="L20" s="503"/>
      <c r="M20" s="503"/>
      <c r="N20" s="503"/>
      <c r="O20" s="503"/>
      <c r="P20" s="524"/>
      <c r="Q20" s="524"/>
      <c r="R20" s="524"/>
      <c r="S20" s="377" t="s">
        <v>139</v>
      </c>
      <c r="T20" s="501">
        <f ca="1">INDIRECT($A$1&amp;"!$CG39")</f>
        <v>0</v>
      </c>
      <c r="U20" s="377" t="s">
        <v>139</v>
      </c>
    </row>
    <row r="21" spans="2:21">
      <c r="C21" s="503"/>
      <c r="D21" s="504"/>
      <c r="E21" s="504"/>
      <c r="F21" s="504"/>
      <c r="G21" s="502"/>
      <c r="H21" s="502"/>
      <c r="I21" s="504"/>
      <c r="J21" s="502"/>
      <c r="K21" s="503"/>
      <c r="L21" s="503"/>
      <c r="M21" s="503"/>
      <c r="N21" s="503"/>
      <c r="O21" s="503"/>
      <c r="P21" s="524"/>
      <c r="Q21" s="524"/>
      <c r="R21" s="524"/>
      <c r="S21" s="377" t="s">
        <v>140</v>
      </c>
      <c r="T21" s="501">
        <f ca="1">INDIRECT($A$1&amp;"!$CG41")</f>
        <v>8.3333333333333332E-3</v>
      </c>
      <c r="U21" s="377" t="s">
        <v>140</v>
      </c>
    </row>
    <row r="22" spans="2:21">
      <c r="C22" s="503"/>
      <c r="D22" s="504"/>
      <c r="E22" s="504"/>
      <c r="F22" s="504"/>
      <c r="G22" s="502"/>
      <c r="H22" s="502"/>
      <c r="I22" s="504"/>
      <c r="J22" s="502"/>
      <c r="K22" s="503"/>
      <c r="L22" s="503"/>
      <c r="M22" s="503"/>
      <c r="N22" s="503"/>
      <c r="O22" s="503"/>
      <c r="P22" s="524"/>
      <c r="Q22" s="524"/>
      <c r="R22" s="524"/>
      <c r="S22" s="377" t="s">
        <v>141</v>
      </c>
      <c r="T22" s="501">
        <f ca="1">INDIRECT($A$1&amp;"!$CG43")</f>
        <v>0.16666666666666666</v>
      </c>
      <c r="U22" s="377" t="s">
        <v>141</v>
      </c>
    </row>
    <row r="23" spans="2:21">
      <c r="C23" s="503"/>
      <c r="D23" s="504"/>
      <c r="E23" s="504"/>
      <c r="F23" s="504"/>
      <c r="G23" s="502"/>
      <c r="H23" s="502"/>
      <c r="I23" s="504"/>
      <c r="J23" s="502"/>
      <c r="K23" s="503"/>
      <c r="L23" s="503"/>
      <c r="M23" s="503"/>
      <c r="N23" s="503"/>
      <c r="O23" s="503"/>
      <c r="P23" s="524"/>
      <c r="Q23" s="524"/>
      <c r="R23" s="524"/>
      <c r="S23" s="377" t="s">
        <v>142</v>
      </c>
      <c r="T23" s="501">
        <f ca="1">INDIRECT($A$1&amp;"!$CG45")</f>
        <v>0</v>
      </c>
      <c r="U23" s="377" t="s">
        <v>142</v>
      </c>
    </row>
    <row r="24" spans="2:21">
      <c r="C24" s="503"/>
      <c r="D24" s="504"/>
      <c r="E24" s="504"/>
      <c r="F24" s="504"/>
      <c r="G24" s="502"/>
      <c r="H24" s="502"/>
      <c r="I24" s="504"/>
      <c r="J24" s="502"/>
      <c r="K24" s="503"/>
      <c r="L24" s="503"/>
      <c r="M24" s="503"/>
      <c r="N24" s="503"/>
      <c r="O24" s="503"/>
      <c r="P24" s="524"/>
      <c r="Q24" s="524"/>
      <c r="R24" s="524"/>
      <c r="S24" s="377" t="s">
        <v>143</v>
      </c>
      <c r="T24" s="501">
        <f ca="1">INDIRECT($A$1&amp;"!$CG47")</f>
        <v>0.16250000000000001</v>
      </c>
      <c r="U24" s="377" t="s">
        <v>143</v>
      </c>
    </row>
    <row r="25" spans="2:21" ht="12.75" customHeight="1">
      <c r="C25" s="503"/>
      <c r="D25" s="504"/>
      <c r="E25" s="504"/>
      <c r="F25" s="504"/>
      <c r="G25" s="502"/>
      <c r="H25" s="502"/>
      <c r="I25" s="504"/>
      <c r="J25" s="502"/>
      <c r="K25" s="503"/>
      <c r="L25" s="503"/>
      <c r="M25" s="503"/>
      <c r="N25" s="503"/>
      <c r="O25" s="503"/>
      <c r="P25" s="524"/>
      <c r="Q25" s="524"/>
      <c r="R25" s="524"/>
      <c r="S25" s="377" t="s">
        <v>144</v>
      </c>
      <c r="T25" s="501">
        <f ca="1">INDIRECT($A$1&amp;"!$CG49")</f>
        <v>0</v>
      </c>
      <c r="U25" s="377" t="s">
        <v>144</v>
      </c>
    </row>
    <row r="26" spans="2:21">
      <c r="C26" s="503"/>
      <c r="D26" s="504"/>
      <c r="E26" s="504"/>
      <c r="F26" s="504"/>
      <c r="G26" s="502"/>
      <c r="H26" s="502"/>
      <c r="I26" s="504"/>
      <c r="J26" s="502"/>
      <c r="K26" s="503"/>
      <c r="L26" s="503"/>
      <c r="M26" s="503"/>
      <c r="N26" s="503"/>
      <c r="O26" s="503"/>
      <c r="P26" s="524"/>
      <c r="Q26" s="524"/>
      <c r="R26" s="524"/>
      <c r="S26" s="377" t="s">
        <v>145</v>
      </c>
      <c r="T26" s="501">
        <f ca="1">INDIRECT($A$1&amp;"!$CG51")</f>
        <v>0</v>
      </c>
      <c r="U26" s="377" t="s">
        <v>145</v>
      </c>
    </row>
    <row r="27" spans="2:21">
      <c r="C27" s="503"/>
      <c r="D27" s="504"/>
      <c r="E27" s="504"/>
      <c r="F27" s="504"/>
      <c r="G27" s="502"/>
      <c r="H27" s="502"/>
      <c r="I27" s="504"/>
      <c r="J27" s="502"/>
      <c r="K27" s="503"/>
      <c r="L27" s="503"/>
      <c r="M27" s="503"/>
      <c r="N27" s="503"/>
      <c r="O27" s="503"/>
      <c r="P27" s="524"/>
      <c r="Q27" s="524"/>
      <c r="R27" s="524"/>
      <c r="S27" s="377" t="s">
        <v>146</v>
      </c>
      <c r="T27" s="501">
        <f ca="1">INDIRECT($A$1&amp;"!$CG53")</f>
        <v>3.3333333333333333E-2</v>
      </c>
      <c r="U27" s="377" t="s">
        <v>146</v>
      </c>
    </row>
    <row r="28" spans="2:21">
      <c r="C28" s="503"/>
      <c r="D28" s="504"/>
      <c r="E28" s="504"/>
      <c r="F28" s="504"/>
      <c r="G28" s="502"/>
      <c r="H28" s="502"/>
      <c r="I28" s="504"/>
      <c r="J28" s="502"/>
      <c r="K28" s="503"/>
      <c r="L28" s="503"/>
      <c r="M28" s="503"/>
      <c r="N28" s="503"/>
      <c r="O28" s="503"/>
      <c r="P28" s="524"/>
      <c r="Q28" s="524"/>
      <c r="R28" s="524"/>
      <c r="S28" s="377" t="s">
        <v>147</v>
      </c>
      <c r="T28" s="501">
        <f ca="1">INDIRECT($A$1&amp;"!$CG55")</f>
        <v>8.3333333333333332E-3</v>
      </c>
      <c r="U28" s="377" t="s">
        <v>147</v>
      </c>
    </row>
    <row r="29" spans="2:21">
      <c r="C29" s="503"/>
      <c r="D29" s="504"/>
      <c r="E29" s="504"/>
      <c r="F29" s="504"/>
      <c r="G29" s="502"/>
      <c r="H29" s="502"/>
      <c r="I29" s="504"/>
      <c r="J29" s="502"/>
      <c r="K29" s="503"/>
      <c r="L29" s="503"/>
      <c r="M29" s="503"/>
      <c r="N29" s="503"/>
      <c r="O29" s="503"/>
      <c r="P29" s="524"/>
      <c r="Q29" s="524"/>
      <c r="R29" s="524"/>
      <c r="S29" s="377" t="s">
        <v>148</v>
      </c>
      <c r="T29" s="501">
        <f ca="1">INDIRECT($A$1&amp;"!$CG57")</f>
        <v>0</v>
      </c>
      <c r="U29" s="377" t="s">
        <v>148</v>
      </c>
    </row>
    <row r="30" spans="2:21">
      <c r="B30" s="525"/>
      <c r="C30" s="503"/>
      <c r="D30" s="504"/>
      <c r="E30" s="504"/>
      <c r="F30" s="504"/>
      <c r="G30" s="502"/>
      <c r="H30" s="502"/>
      <c r="I30" s="504"/>
      <c r="J30" s="505"/>
      <c r="K30" s="503"/>
      <c r="L30" s="503"/>
      <c r="M30" s="503"/>
      <c r="N30" s="503"/>
      <c r="O30" s="503"/>
      <c r="P30" s="524"/>
      <c r="Q30" s="524"/>
      <c r="R30" s="524"/>
      <c r="S30" s="377" t="s">
        <v>149</v>
      </c>
      <c r="T30" s="501">
        <f ca="1">INDIRECT($A$1&amp;"!$CG59")</f>
        <v>0</v>
      </c>
      <c r="U30" s="377" t="s">
        <v>149</v>
      </c>
    </row>
    <row r="31" spans="2:21">
      <c r="B31" s="49"/>
      <c r="C31" s="503"/>
      <c r="D31" s="502"/>
      <c r="E31" s="502"/>
      <c r="F31" s="502"/>
      <c r="G31" s="502"/>
      <c r="H31" s="502"/>
      <c r="I31" s="502"/>
      <c r="J31" s="502"/>
      <c r="K31" s="503"/>
      <c r="L31" s="503"/>
      <c r="M31" s="503"/>
      <c r="N31" s="503"/>
      <c r="O31" s="503"/>
      <c r="P31" s="524"/>
      <c r="Q31" s="524"/>
      <c r="R31" s="524"/>
      <c r="S31" s="377" t="s">
        <v>150</v>
      </c>
      <c r="T31" s="501">
        <f ca="1">INDIRECT($A$1&amp;"!$CG61")</f>
        <v>0.29583333333333334</v>
      </c>
      <c r="U31" s="377" t="s">
        <v>150</v>
      </c>
    </row>
    <row r="32" spans="2:21">
      <c r="C32" s="503"/>
      <c r="D32" s="502"/>
      <c r="E32" s="502"/>
      <c r="F32" s="502"/>
      <c r="G32" s="502"/>
      <c r="H32" s="502"/>
      <c r="I32" s="502"/>
      <c r="J32" s="502"/>
      <c r="K32" s="503"/>
      <c r="L32" s="503"/>
      <c r="M32" s="503"/>
      <c r="N32" s="503"/>
      <c r="O32" s="503"/>
      <c r="P32" s="524"/>
      <c r="Q32" s="524"/>
      <c r="R32" s="524"/>
      <c r="S32" s="377" t="s">
        <v>151</v>
      </c>
      <c r="T32" s="501">
        <f ca="1">INDIRECT($A$1&amp;"!$CG63")</f>
        <v>0.27916666666666667</v>
      </c>
      <c r="U32" s="377" t="s">
        <v>151</v>
      </c>
    </row>
    <row r="33" spans="3:21">
      <c r="C33" s="503"/>
      <c r="D33" s="502"/>
      <c r="E33" s="502"/>
      <c r="F33" s="502"/>
      <c r="G33" s="502"/>
      <c r="H33" s="502"/>
      <c r="I33" s="502"/>
      <c r="J33" s="502"/>
      <c r="K33" s="503"/>
      <c r="L33" s="503"/>
      <c r="M33" s="503"/>
      <c r="N33" s="503"/>
      <c r="O33" s="503"/>
      <c r="P33" s="524"/>
      <c r="Q33" s="524"/>
      <c r="R33" s="524"/>
      <c r="S33" s="377" t="s">
        <v>152</v>
      </c>
      <c r="T33" s="501">
        <f ca="1">INDIRECT($A$1&amp;"!$CG65")</f>
        <v>0</v>
      </c>
      <c r="U33" s="377" t="s">
        <v>152</v>
      </c>
    </row>
    <row r="34" spans="3:21">
      <c r="C34" s="503"/>
      <c r="D34" s="502"/>
      <c r="E34" s="502"/>
      <c r="F34" s="502"/>
      <c r="G34" s="502"/>
      <c r="H34" s="502"/>
      <c r="I34" s="502"/>
      <c r="J34" s="504"/>
      <c r="K34" s="503"/>
      <c r="L34" s="503"/>
      <c r="M34" s="503"/>
      <c r="N34" s="503"/>
      <c r="O34" s="503"/>
      <c r="P34" s="524"/>
      <c r="Q34" s="524"/>
      <c r="R34" s="524"/>
      <c r="S34" s="377" t="s">
        <v>153</v>
      </c>
      <c r="T34" s="501">
        <f ca="1">INDIRECT($A$1&amp;"!$CG67")</f>
        <v>0</v>
      </c>
      <c r="U34" s="377" t="s">
        <v>153</v>
      </c>
    </row>
    <row r="35" spans="3:21">
      <c r="C35" s="503"/>
      <c r="D35" s="502"/>
      <c r="E35" s="502"/>
      <c r="F35" s="502"/>
      <c r="G35" s="502"/>
      <c r="H35" s="502"/>
      <c r="I35" s="502"/>
      <c r="J35" s="502"/>
      <c r="K35" s="503"/>
      <c r="L35" s="503"/>
      <c r="M35" s="503"/>
      <c r="N35" s="503"/>
      <c r="O35" s="503"/>
      <c r="P35" s="524"/>
      <c r="Q35" s="524"/>
      <c r="R35" s="524"/>
      <c r="S35" s="377" t="s">
        <v>154</v>
      </c>
      <c r="T35" s="501">
        <f ca="1">INDIRECT($A$1&amp;"!$CG69")</f>
        <v>1.6666666666666666E-2</v>
      </c>
      <c r="U35" s="377" t="s">
        <v>154</v>
      </c>
    </row>
    <row r="36" spans="3:21">
      <c r="C36" s="503"/>
      <c r="D36" s="502"/>
      <c r="E36" s="502"/>
      <c r="F36" s="502"/>
      <c r="G36" s="502"/>
      <c r="H36" s="502"/>
      <c r="I36" s="502"/>
      <c r="J36" s="502"/>
      <c r="K36" s="503"/>
      <c r="L36" s="503"/>
      <c r="M36" s="503"/>
      <c r="N36" s="503"/>
      <c r="O36" s="503"/>
      <c r="P36" s="524"/>
      <c r="Q36" s="524"/>
      <c r="R36" s="524"/>
      <c r="S36" s="377" t="s">
        <v>155</v>
      </c>
      <c r="T36" s="501">
        <f ca="1">INDIRECT($A$1&amp;"!$CG71")</f>
        <v>0</v>
      </c>
      <c r="U36" s="377" t="s">
        <v>155</v>
      </c>
    </row>
    <row r="37" spans="3:21">
      <c r="T37" s="522">
        <f ca="1">MAX(T6:T36)</f>
        <v>0.29583333333333334</v>
      </c>
    </row>
    <row r="42" spans="3:21">
      <c r="K42" s="524"/>
      <c r="L42" s="524"/>
      <c r="M42" s="524"/>
      <c r="N42" s="524"/>
      <c r="O42" s="524"/>
      <c r="P42" s="524"/>
      <c r="Q42" s="524"/>
      <c r="R42" s="524"/>
    </row>
    <row r="43" spans="3:21">
      <c r="K43" s="524"/>
      <c r="L43" s="524"/>
      <c r="M43" s="524"/>
      <c r="N43" s="524"/>
      <c r="O43" s="524"/>
      <c r="P43" s="524"/>
      <c r="Q43" s="524"/>
      <c r="R43" s="524"/>
    </row>
    <row r="44" spans="3:21">
      <c r="K44" s="524"/>
      <c r="L44" s="524"/>
      <c r="M44" s="524"/>
      <c r="N44" s="524"/>
      <c r="O44" s="524"/>
      <c r="P44" s="524"/>
      <c r="Q44" s="524"/>
      <c r="R44" s="524"/>
    </row>
    <row r="45" spans="3:21">
      <c r="K45" s="524"/>
      <c r="L45" s="524"/>
      <c r="M45" s="524"/>
      <c r="N45" s="524"/>
      <c r="O45" s="524"/>
      <c r="P45" s="524"/>
      <c r="Q45" s="524"/>
      <c r="R45" s="524"/>
    </row>
    <row r="46" spans="3:21">
      <c r="K46" s="524"/>
      <c r="L46" s="524"/>
      <c r="M46" s="524"/>
      <c r="N46" s="524"/>
      <c r="O46" s="524"/>
      <c r="P46" s="524"/>
      <c r="Q46" s="524"/>
      <c r="R46" s="524"/>
    </row>
    <row r="47" spans="3:21">
      <c r="K47" s="524"/>
      <c r="L47" s="524"/>
      <c r="M47" s="524"/>
      <c r="N47" s="524"/>
      <c r="O47" s="524"/>
      <c r="P47" s="524"/>
      <c r="Q47" s="524"/>
      <c r="R47" s="524"/>
    </row>
    <row r="48" spans="3:21">
      <c r="K48" s="524"/>
      <c r="L48" s="524"/>
      <c r="M48" s="524"/>
      <c r="N48" s="524"/>
      <c r="O48" s="524"/>
      <c r="P48" s="524"/>
      <c r="Q48" s="524"/>
      <c r="R48" s="524"/>
    </row>
    <row r="49" spans="1:18">
      <c r="K49" s="524"/>
      <c r="L49" s="524"/>
      <c r="M49" s="524"/>
      <c r="N49" s="524"/>
      <c r="O49" s="524"/>
      <c r="P49" s="524"/>
      <c r="Q49" s="524"/>
      <c r="R49" s="524"/>
    </row>
    <row r="50" spans="1:18">
      <c r="K50" s="524"/>
      <c r="L50" s="524"/>
      <c r="M50" s="524"/>
      <c r="N50" s="524"/>
      <c r="O50" s="524"/>
      <c r="P50" s="524"/>
      <c r="Q50" s="524"/>
      <c r="R50" s="524"/>
    </row>
    <row r="51" spans="1:18">
      <c r="K51" s="524"/>
      <c r="L51" s="524"/>
      <c r="M51" s="524"/>
      <c r="N51" s="524"/>
      <c r="O51" s="524"/>
      <c r="P51" s="524"/>
      <c r="Q51" s="524"/>
      <c r="R51" s="524"/>
    </row>
    <row r="52" spans="1:18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</row>
    <row r="58" spans="1:18" ht="172.5" customHeight="1"/>
  </sheetData>
  <conditionalFormatting sqref="J4">
    <cfRule type="expression" dxfId="5" priority="1" stopIfTrue="1">
      <formula>#REF!&lt;0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49" r:id="rId4" name="Button 1">
              <controlPr defaultSize="0" print="0" autoFill="0" autoPict="0" macro="[0]!Graphique_Soleil">
                <anchor moveWithCells="1" sizeWithCells="1">
                  <from>
                    <xdr:col>15</xdr:col>
                    <xdr:colOff>371475</xdr:colOff>
                    <xdr:row>19</xdr:row>
                    <xdr:rowOff>19050</xdr:rowOff>
                  </from>
                  <to>
                    <xdr:col>16</xdr:col>
                    <xdr:colOff>581025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4">
    <tabColor rgb="FFFFC000"/>
  </sheetPr>
  <dimension ref="A1:R59"/>
  <sheetViews>
    <sheetView showGridLines="0" workbookViewId="0">
      <selection activeCell="C30" sqref="C30:O58"/>
    </sheetView>
  </sheetViews>
  <sheetFormatPr baseColWidth="10" defaultRowHeight="15"/>
  <cols>
    <col min="1" max="1" width="14.5703125" customWidth="1"/>
    <col min="2" max="13" width="10.5703125" customWidth="1"/>
    <col min="14" max="14" width="5.42578125" customWidth="1"/>
    <col min="15" max="15" width="18.5703125" customWidth="1"/>
    <col min="16" max="16" width="10.5703125" customWidth="1"/>
  </cols>
  <sheetData>
    <row r="1" spans="1:18">
      <c r="A1" s="590" t="str">
        <f>Janvier_2018!C5</f>
        <v>Janvier_2018</v>
      </c>
      <c r="C1" s="503"/>
      <c r="D1" s="502"/>
      <c r="E1" s="502"/>
      <c r="F1" s="502"/>
      <c r="G1" s="502"/>
      <c r="H1" s="502"/>
      <c r="I1" s="502"/>
      <c r="J1" s="502"/>
      <c r="K1" s="502"/>
      <c r="L1" s="502"/>
      <c r="M1" s="502"/>
      <c r="N1" s="502"/>
      <c r="O1" s="502"/>
    </row>
    <row r="2" spans="1:18">
      <c r="C2" s="502"/>
      <c r="D2" s="502"/>
      <c r="E2" s="502"/>
      <c r="F2" s="502"/>
      <c r="G2" s="502"/>
      <c r="H2" s="502"/>
      <c r="I2" s="502"/>
      <c r="J2" s="502"/>
      <c r="K2" s="502"/>
      <c r="L2" s="502"/>
      <c r="M2" s="502"/>
      <c r="N2" s="502"/>
      <c r="O2" s="502"/>
    </row>
    <row r="3" spans="1:18">
      <c r="C3" s="502"/>
      <c r="D3" s="502"/>
      <c r="E3" s="502"/>
      <c r="F3" s="502"/>
      <c r="G3" s="502"/>
      <c r="H3" s="502"/>
      <c r="I3" s="502"/>
      <c r="J3" s="502"/>
      <c r="K3" s="502"/>
      <c r="L3" s="502"/>
      <c r="M3" s="502"/>
      <c r="N3" s="502"/>
      <c r="O3" s="502"/>
    </row>
    <row r="4" spans="1:18">
      <c r="C4" s="502"/>
      <c r="D4" s="502"/>
      <c r="E4" s="502"/>
      <c r="F4" s="502"/>
      <c r="G4" s="502"/>
      <c r="H4" s="502"/>
      <c r="I4" s="502"/>
      <c r="J4" s="502"/>
      <c r="K4" s="502"/>
      <c r="L4" s="502"/>
      <c r="M4" s="502"/>
      <c r="N4" s="502"/>
      <c r="O4" s="502"/>
    </row>
    <row r="5" spans="1:18">
      <c r="C5" s="502"/>
      <c r="D5" s="502"/>
      <c r="E5" s="502"/>
      <c r="F5" s="502"/>
      <c r="G5" s="502"/>
      <c r="H5" s="502"/>
      <c r="I5" s="502"/>
      <c r="J5" s="502"/>
      <c r="K5" s="502"/>
      <c r="L5" s="502"/>
      <c r="M5" s="502"/>
      <c r="N5" s="502"/>
      <c r="O5" s="502"/>
    </row>
    <row r="6" spans="1:18">
      <c r="C6" s="502"/>
      <c r="D6" s="502"/>
      <c r="E6" s="502"/>
      <c r="F6" s="502"/>
      <c r="G6" s="502"/>
      <c r="H6" s="502"/>
      <c r="I6" s="502"/>
      <c r="J6" s="502"/>
      <c r="K6" s="502"/>
      <c r="L6" s="502"/>
      <c r="M6" s="502"/>
      <c r="N6" s="502"/>
      <c r="O6" s="502"/>
      <c r="P6" s="376">
        <f ca="1">IF(INDIRECT($A$1&amp;"!$W"&amp; 9+ 2*(ROWS(O$6:$Q6)))="",NA(),INDIRECT($A$1&amp;"!$W"&amp; 9+ 2*(ROWS(O$6:$Q6))))</f>
        <v>7.7</v>
      </c>
      <c r="Q6" s="376">
        <f ca="1">IF(INDIRECT($A$1&amp;"!$AA"&amp; 9+ 2*(ROWS(P$6:$Q6)))="",NA(),INDIRECT($A$1&amp;"!$AA"&amp; 9+ 2*(ROWS(P$6:$Q6))))</f>
        <v>12.2</v>
      </c>
      <c r="R6" s="377" t="s">
        <v>125</v>
      </c>
    </row>
    <row r="7" spans="1:18">
      <c r="C7" s="502"/>
      <c r="D7" s="502"/>
      <c r="E7" s="502"/>
      <c r="F7" s="502"/>
      <c r="G7" s="502"/>
      <c r="H7" s="502"/>
      <c r="I7" s="502"/>
      <c r="J7" s="502"/>
      <c r="K7" s="502"/>
      <c r="L7" s="502"/>
      <c r="M7" s="502"/>
      <c r="N7" s="502"/>
      <c r="O7" s="502"/>
      <c r="P7" s="376">
        <f ca="1">IF(INDIRECT($A$1&amp;"!$W"&amp; 9+ 2*(ROWS(O$6:$Q7)))="",NA(),INDIRECT($A$1&amp;"!$W"&amp; 9+ 2*(ROWS(O$6:$Q7))))</f>
        <v>8</v>
      </c>
      <c r="Q7" s="376">
        <f ca="1">IF(INDIRECT($A$1&amp;"!$AA"&amp; 9+ 2*(ROWS(P$6:$Q7)))="",NA(),INDIRECT($A$1&amp;"!$AA"&amp; 9+ 2*(ROWS(P$6:$Q7))))</f>
        <v>13.3</v>
      </c>
      <c r="R7" s="377" t="s">
        <v>126</v>
      </c>
    </row>
    <row r="8" spans="1:18">
      <c r="C8" s="502"/>
      <c r="D8" s="502"/>
      <c r="E8" s="502"/>
      <c r="F8" s="502"/>
      <c r="G8" s="502"/>
      <c r="H8" s="502"/>
      <c r="I8" s="502"/>
      <c r="J8" s="502"/>
      <c r="K8" s="502"/>
      <c r="L8" s="502"/>
      <c r="M8" s="502"/>
      <c r="N8" s="502"/>
      <c r="O8" s="502"/>
      <c r="P8" s="376">
        <f ca="1">IF(INDIRECT($A$1&amp;"!$W"&amp; 9+ 2*(ROWS(O$6:$Q8)))="",NA(),INDIRECT($A$1&amp;"!$W"&amp; 9+ 2*(ROWS(O$6:$Q8))))</f>
        <v>11.3</v>
      </c>
      <c r="Q8" s="376">
        <f ca="1">IF(INDIRECT($A$1&amp;"!$AA"&amp; 9+ 2*(ROWS(P$6:$Q8)))="",NA(),INDIRECT($A$1&amp;"!$AA"&amp; 9+ 2*(ROWS(P$6:$Q8))))</f>
        <v>13.8</v>
      </c>
      <c r="R8" s="377" t="s">
        <v>127</v>
      </c>
    </row>
    <row r="9" spans="1:18">
      <c r="C9" s="502"/>
      <c r="D9" s="502"/>
      <c r="E9" s="502"/>
      <c r="F9" s="502"/>
      <c r="G9" s="502"/>
      <c r="H9" s="502"/>
      <c r="I9" s="502"/>
      <c r="J9" s="502"/>
      <c r="K9" s="502"/>
      <c r="L9" s="502"/>
      <c r="M9" s="502"/>
      <c r="N9" s="502"/>
      <c r="O9" s="502"/>
      <c r="P9" s="376">
        <f ca="1">IF(INDIRECT($A$1&amp;"!$W"&amp; 9+ 2*(ROWS(O$6:$Q9)))="",NA(),INDIRECT($A$1&amp;"!$W"&amp; 9+ 2*(ROWS(O$6:$Q9))))</f>
        <v>10.8</v>
      </c>
      <c r="Q9" s="376">
        <f ca="1">IF(INDIRECT($A$1&amp;"!$AA"&amp; 9+ 2*(ROWS(P$6:$Q9)))="",NA(),INDIRECT($A$1&amp;"!$AA"&amp; 9+ 2*(ROWS(P$6:$Q9))))</f>
        <v>14.4</v>
      </c>
      <c r="R9" s="377" t="s">
        <v>128</v>
      </c>
    </row>
    <row r="10" spans="1:18">
      <c r="C10" s="502"/>
      <c r="D10" s="502"/>
      <c r="E10" s="502"/>
      <c r="F10" s="502"/>
      <c r="G10" s="502"/>
      <c r="H10" s="502"/>
      <c r="I10" s="502"/>
      <c r="J10" s="502"/>
      <c r="K10" s="502"/>
      <c r="L10" s="502"/>
      <c r="M10" s="502"/>
      <c r="N10" s="502"/>
      <c r="O10" s="502"/>
      <c r="P10" s="376">
        <f ca="1">IF(INDIRECT($A$1&amp;"!$W"&amp; 9+ 2*(ROWS(O$6:$Q10)))="",NA(),INDIRECT($A$1&amp;"!$W"&amp; 9+ 2*(ROWS(O$6:$Q10))))</f>
        <v>7.6</v>
      </c>
      <c r="Q10" s="376">
        <f ca="1">IF(INDIRECT($A$1&amp;"!$AA"&amp; 9+ 2*(ROWS(P$6:$Q10)))="",NA(),INDIRECT($A$1&amp;"!$AA"&amp; 9+ 2*(ROWS(P$6:$Q10))))</f>
        <v>12.6</v>
      </c>
      <c r="R10" s="377" t="s">
        <v>129</v>
      </c>
    </row>
    <row r="11" spans="1:18">
      <c r="C11" s="502"/>
      <c r="D11" s="502"/>
      <c r="E11" s="502"/>
      <c r="F11" s="502"/>
      <c r="G11" s="502"/>
      <c r="H11" s="502"/>
      <c r="I11" s="502"/>
      <c r="J11" s="502"/>
      <c r="K11" s="502"/>
      <c r="L11" s="502"/>
      <c r="M11" s="502"/>
      <c r="N11" s="502"/>
      <c r="O11" s="502"/>
      <c r="P11" s="376">
        <f ca="1">IF(INDIRECT($A$1&amp;"!$W"&amp; 9+ 2*(ROWS(O$6:$Q11)))="",NA(),INDIRECT($A$1&amp;"!$W"&amp; 9+ 2*(ROWS(O$6:$Q11))))</f>
        <v>5.7</v>
      </c>
      <c r="Q11" s="376">
        <f ca="1">IF(INDIRECT($A$1&amp;"!$AA"&amp; 9+ 2*(ROWS(P$6:$Q11)))="",NA(),INDIRECT($A$1&amp;"!$AA"&amp; 9+ 2*(ROWS(P$6:$Q11))))</f>
        <v>10.3</v>
      </c>
      <c r="R11" s="377" t="s">
        <v>130</v>
      </c>
    </row>
    <row r="12" spans="1:18">
      <c r="C12" s="502"/>
      <c r="D12" s="502"/>
      <c r="E12" s="502"/>
      <c r="F12" s="502"/>
      <c r="G12" s="502"/>
      <c r="H12" s="502"/>
      <c r="I12" s="502"/>
      <c r="J12" s="502"/>
      <c r="K12" s="502"/>
      <c r="L12" s="502"/>
      <c r="M12" s="502"/>
      <c r="N12" s="502"/>
      <c r="O12" s="502"/>
      <c r="P12" s="376">
        <f ca="1">IF(INDIRECT($A$1&amp;"!$W"&amp; 9+ 2*(ROWS(O$6:$Q12)))="",NA(),INDIRECT($A$1&amp;"!$W"&amp; 9+ 2*(ROWS(O$6:$Q12))))</f>
        <v>6.1</v>
      </c>
      <c r="Q12" s="376">
        <f ca="1">IF(INDIRECT($A$1&amp;"!$AA"&amp; 9+ 2*(ROWS(P$6:$Q12)))="",NA(),INDIRECT($A$1&amp;"!$AA"&amp; 9+ 2*(ROWS(P$6:$Q12))))</f>
        <v>8.8000000000000007</v>
      </c>
      <c r="R12" s="377" t="s">
        <v>131</v>
      </c>
    </row>
    <row r="13" spans="1:18">
      <c r="C13" s="502"/>
      <c r="D13" s="502"/>
      <c r="E13" s="502"/>
      <c r="F13" s="502"/>
      <c r="G13" s="502"/>
      <c r="H13" s="502"/>
      <c r="I13" s="502"/>
      <c r="J13" s="502"/>
      <c r="K13" s="502"/>
      <c r="L13" s="502"/>
      <c r="M13" s="502"/>
      <c r="N13" s="502"/>
      <c r="O13" s="502"/>
      <c r="P13" s="376">
        <f ca="1">IF(INDIRECT($A$1&amp;"!$W"&amp; 9+ 2*(ROWS(O$6:$Q13)))="",NA(),INDIRECT($A$1&amp;"!$W"&amp; 9+ 2*(ROWS(O$6:$Q13))))</f>
        <v>7.2</v>
      </c>
      <c r="Q13" s="376">
        <f ca="1">IF(INDIRECT($A$1&amp;"!$AA"&amp; 9+ 2*(ROWS(P$6:$Q13)))="",NA(),INDIRECT($A$1&amp;"!$AA"&amp; 9+ 2*(ROWS(P$6:$Q13))))</f>
        <v>10.6</v>
      </c>
      <c r="R13" s="377" t="s">
        <v>132</v>
      </c>
    </row>
    <row r="14" spans="1:18">
      <c r="C14" s="502"/>
      <c r="D14" s="502"/>
      <c r="E14" s="502"/>
      <c r="F14" s="502"/>
      <c r="G14" s="502"/>
      <c r="H14" s="502"/>
      <c r="I14" s="502"/>
      <c r="J14" s="502"/>
      <c r="K14" s="502"/>
      <c r="L14" s="502"/>
      <c r="M14" s="502"/>
      <c r="N14" s="502"/>
      <c r="O14" s="502"/>
      <c r="P14" s="376">
        <f ca="1">IF(INDIRECT($A$1&amp;"!$W"&amp; 9+ 2*(ROWS(O$6:$Q14)))="",NA(),INDIRECT($A$1&amp;"!$W"&amp; 9+ 2*(ROWS(O$6:$Q14))))</f>
        <v>5.7</v>
      </c>
      <c r="Q14" s="376">
        <f ca="1">IF(INDIRECT($A$1&amp;"!$AA"&amp; 9+ 2*(ROWS(P$6:$Q14)))="",NA(),INDIRECT($A$1&amp;"!$AA"&amp; 9+ 2*(ROWS(P$6:$Q14))))</f>
        <v>11.7</v>
      </c>
      <c r="R14" s="377" t="s">
        <v>133</v>
      </c>
    </row>
    <row r="15" spans="1:18">
      <c r="C15" s="502"/>
      <c r="D15" s="502"/>
      <c r="E15" s="502"/>
      <c r="F15" s="502"/>
      <c r="G15" s="502"/>
      <c r="H15" s="502"/>
      <c r="I15" s="502"/>
      <c r="J15" s="502"/>
      <c r="K15" s="502"/>
      <c r="L15" s="502"/>
      <c r="M15" s="502"/>
      <c r="N15" s="502"/>
      <c r="O15" s="502"/>
      <c r="P15" s="376">
        <f ca="1">IF(INDIRECT($A$1&amp;"!$W"&amp; 9+ 2*(ROWS(O$6:$Q15)))="",NA(),INDIRECT($A$1&amp;"!$W"&amp; 9+ 2*(ROWS(O$6:$Q15))))</f>
        <v>7.7</v>
      </c>
      <c r="Q15" s="376">
        <f ca="1">IF(INDIRECT($A$1&amp;"!$AA"&amp; 9+ 2*(ROWS(P$6:$Q15)))="",NA(),INDIRECT($A$1&amp;"!$AA"&amp; 9+ 2*(ROWS(P$6:$Q15))))</f>
        <v>11.8</v>
      </c>
      <c r="R15" s="377" t="s">
        <v>134</v>
      </c>
    </row>
    <row r="16" spans="1:18">
      <c r="C16" s="502"/>
      <c r="D16" s="502"/>
      <c r="E16" s="502"/>
      <c r="F16" s="502"/>
      <c r="G16" s="502"/>
      <c r="H16" s="502"/>
      <c r="I16" s="502"/>
      <c r="J16" s="502"/>
      <c r="K16" s="502"/>
      <c r="L16" s="502"/>
      <c r="M16" s="502"/>
      <c r="N16" s="502"/>
      <c r="O16" s="502"/>
      <c r="P16" s="376">
        <f ca="1">IF(INDIRECT($A$1&amp;"!$W"&amp; 9+ 2*(ROWS(O$6:$Q16)))="",NA(),INDIRECT($A$1&amp;"!$W"&amp; 9+ 2*(ROWS(O$6:$Q16))))</f>
        <v>4</v>
      </c>
      <c r="Q16" s="376">
        <f ca="1">IF(INDIRECT($A$1&amp;"!$AA"&amp; 9+ 2*(ROWS(P$6:$Q16)))="",NA(),INDIRECT($A$1&amp;"!$AA"&amp; 9+ 2*(ROWS(P$6:$Q16))))</f>
        <v>11.6</v>
      </c>
      <c r="R16" s="377" t="s">
        <v>135</v>
      </c>
    </row>
    <row r="17" spans="3:18">
      <c r="C17" s="502"/>
      <c r="D17" s="502"/>
      <c r="E17" s="502"/>
      <c r="F17" s="502"/>
      <c r="G17" s="502"/>
      <c r="H17" s="502"/>
      <c r="I17" s="502"/>
      <c r="J17" s="502"/>
      <c r="K17" s="502"/>
      <c r="L17" s="502"/>
      <c r="M17" s="502"/>
      <c r="N17" s="502"/>
      <c r="O17" s="502"/>
      <c r="P17" s="376">
        <f ca="1">IF(INDIRECT($A$1&amp;"!$W"&amp; 9+ 2*(ROWS(O$6:$Q17)))="",NA(),INDIRECT($A$1&amp;"!$W"&amp; 9+ 2*(ROWS(O$6:$Q17))))</f>
        <v>4.2</v>
      </c>
      <c r="Q17" s="376">
        <f ca="1">IF(INDIRECT($A$1&amp;"!$AA"&amp; 9+ 2*(ROWS(P$6:$Q17)))="",NA(),INDIRECT($A$1&amp;"!$AA"&amp; 9+ 2*(ROWS(P$6:$Q17))))</f>
        <v>8.5</v>
      </c>
      <c r="R17" s="377" t="s">
        <v>136</v>
      </c>
    </row>
    <row r="18" spans="3:18">
      <c r="C18" s="502"/>
      <c r="D18" s="502"/>
      <c r="E18" s="502"/>
      <c r="F18" s="502"/>
      <c r="G18" s="502"/>
      <c r="H18" s="502"/>
      <c r="I18" s="502"/>
      <c r="J18" s="502"/>
      <c r="K18" s="502"/>
      <c r="L18" s="502"/>
      <c r="M18" s="502"/>
      <c r="N18" s="502"/>
      <c r="O18" s="502"/>
      <c r="P18" s="376">
        <f ca="1">IF(INDIRECT($A$1&amp;"!$W"&amp; 9+ 2*(ROWS(O$6:$Q18)))="",NA(),INDIRECT($A$1&amp;"!$W"&amp; 9+ 2*(ROWS(O$6:$Q18))))</f>
        <v>3.7</v>
      </c>
      <c r="Q18" s="376">
        <f ca="1">IF(INDIRECT($A$1&amp;"!$AA"&amp; 9+ 2*(ROWS(P$6:$Q18)))="",NA(),INDIRECT($A$1&amp;"!$AA"&amp; 9+ 2*(ROWS(P$6:$Q18))))</f>
        <v>7.2</v>
      </c>
      <c r="R18" s="377" t="s">
        <v>137</v>
      </c>
    </row>
    <row r="19" spans="3:18">
      <c r="C19" s="502"/>
      <c r="D19" s="502"/>
      <c r="E19" s="502"/>
      <c r="F19" s="502"/>
      <c r="G19" s="502"/>
      <c r="H19" s="502"/>
      <c r="I19" s="502"/>
      <c r="J19" s="502"/>
      <c r="K19" s="502"/>
      <c r="L19" s="502"/>
      <c r="M19" s="502"/>
      <c r="N19" s="502"/>
      <c r="O19" s="502"/>
      <c r="P19" s="376">
        <f ca="1">IF(INDIRECT($A$1&amp;"!$W"&amp; 9+ 2*(ROWS(O$6:$Q19)))="",NA(),INDIRECT($A$1&amp;"!$W"&amp; 9+ 2*(ROWS(O$6:$Q19))))</f>
        <v>3.8</v>
      </c>
      <c r="Q19" s="376">
        <f ca="1">IF(INDIRECT($A$1&amp;"!$AA"&amp; 9+ 2*(ROWS(P$6:$Q19)))="",NA(),INDIRECT($A$1&amp;"!$AA"&amp; 9+ 2*(ROWS(P$6:$Q19))))</f>
        <v>10.4</v>
      </c>
      <c r="R19" s="377" t="s">
        <v>138</v>
      </c>
    </row>
    <row r="20" spans="3:18">
      <c r="C20" s="502"/>
      <c r="D20" s="502"/>
      <c r="E20" s="502"/>
      <c r="F20" s="502"/>
      <c r="G20" s="502"/>
      <c r="H20" s="502"/>
      <c r="I20" s="502"/>
      <c r="J20" s="502"/>
      <c r="K20" s="502"/>
      <c r="L20" s="502"/>
      <c r="M20" s="502"/>
      <c r="N20" s="502"/>
      <c r="O20" s="502"/>
      <c r="P20" s="376">
        <f ca="1">IF(INDIRECT($A$1&amp;"!$W"&amp; 9+ 2*(ROWS(O$6:$Q20)))="",NA(),INDIRECT($A$1&amp;"!$W"&amp; 9+ 2*(ROWS(O$6:$Q20))))</f>
        <v>2.5</v>
      </c>
      <c r="Q20" s="376">
        <f ca="1">IF(INDIRECT($A$1&amp;"!$AA"&amp; 9+ 2*(ROWS(P$6:$Q20)))="",NA(),INDIRECT($A$1&amp;"!$AA"&amp; 9+ 2*(ROWS(P$6:$Q20))))</f>
        <v>11.7</v>
      </c>
      <c r="R20" s="377" t="s">
        <v>139</v>
      </c>
    </row>
    <row r="21" spans="3:18">
      <c r="C21" s="502"/>
      <c r="D21" s="502"/>
      <c r="E21" s="502"/>
      <c r="F21" s="502"/>
      <c r="G21" s="502"/>
      <c r="H21" s="502"/>
      <c r="I21" s="502"/>
      <c r="J21" s="502"/>
      <c r="K21" s="502"/>
      <c r="L21" s="502"/>
      <c r="M21" s="502"/>
      <c r="N21" s="502"/>
      <c r="O21" s="502"/>
      <c r="P21" s="376">
        <f ca="1">IF(INDIRECT($A$1&amp;"!$W"&amp; 9+ 2*(ROWS(O$6:$Q21)))="",NA(),INDIRECT($A$1&amp;"!$W"&amp; 9+ 2*(ROWS(O$6:$Q21))))</f>
        <v>8.6999999999999993</v>
      </c>
      <c r="Q21" s="376">
        <f ca="1">IF(INDIRECT($A$1&amp;"!$AA"&amp; 9+ 2*(ROWS(P$6:$Q21)))="",NA(),INDIRECT($A$1&amp;"!$AA"&amp; 9+ 2*(ROWS(P$6:$Q21))))</f>
        <v>13.1</v>
      </c>
      <c r="R21" s="377" t="s">
        <v>140</v>
      </c>
    </row>
    <row r="22" spans="3:18">
      <c r="C22" s="502"/>
      <c r="D22" s="502"/>
      <c r="E22" s="502"/>
      <c r="F22" s="502"/>
      <c r="G22" s="502"/>
      <c r="H22" s="502"/>
      <c r="I22" s="502"/>
      <c r="J22" s="502"/>
      <c r="K22" s="502"/>
      <c r="L22" s="502"/>
      <c r="M22" s="502"/>
      <c r="N22" s="502"/>
      <c r="O22" s="502"/>
      <c r="P22" s="376">
        <f ca="1">IF(INDIRECT($A$1&amp;"!$W"&amp; 9+ 2*(ROWS(O$6:$Q22)))="",NA(),INDIRECT($A$1&amp;"!$W"&amp; 9+ 2*(ROWS(O$6:$Q22))))</f>
        <v>6.3</v>
      </c>
      <c r="Q22" s="376">
        <f ca="1">IF(INDIRECT($A$1&amp;"!$AA"&amp; 9+ 2*(ROWS(P$6:$Q22)))="",NA(),INDIRECT($A$1&amp;"!$AA"&amp; 9+ 2*(ROWS(P$6:$Q22))))</f>
        <v>10.7</v>
      </c>
      <c r="R22" s="377" t="s">
        <v>141</v>
      </c>
    </row>
    <row r="23" spans="3:18">
      <c r="C23" s="502"/>
      <c r="D23" s="502"/>
      <c r="E23" s="502"/>
      <c r="F23" s="502"/>
      <c r="G23" s="502"/>
      <c r="H23" s="502"/>
      <c r="I23" s="502"/>
      <c r="J23" s="502"/>
      <c r="K23" s="502"/>
      <c r="L23" s="502"/>
      <c r="M23" s="502"/>
      <c r="N23" s="502"/>
      <c r="O23" s="502"/>
      <c r="P23" s="376">
        <f ca="1">IF(INDIRECT($A$1&amp;"!$W"&amp; 9+ 2*(ROWS(O$6:$Q23)))="",NA(),INDIRECT($A$1&amp;"!$W"&amp; 9+ 2*(ROWS(O$6:$Q23))))</f>
        <v>8.5</v>
      </c>
      <c r="Q23" s="376">
        <f ca="1">IF(INDIRECT($A$1&amp;"!$AA"&amp; 9+ 2*(ROWS(P$6:$Q23)))="",NA(),INDIRECT($A$1&amp;"!$AA"&amp; 9+ 2*(ROWS(P$6:$Q23))))</f>
        <v>12.5</v>
      </c>
      <c r="R23" s="377" t="s">
        <v>142</v>
      </c>
    </row>
    <row r="24" spans="3:18">
      <c r="C24" s="502"/>
      <c r="D24" s="502"/>
      <c r="E24" s="502"/>
      <c r="F24" s="502"/>
      <c r="G24" s="502"/>
      <c r="H24" s="502"/>
      <c r="I24" s="502"/>
      <c r="J24" s="502"/>
      <c r="K24" s="502"/>
      <c r="L24" s="502"/>
      <c r="M24" s="502"/>
      <c r="N24" s="502"/>
      <c r="O24" s="502"/>
      <c r="P24" s="376">
        <f ca="1">IF(INDIRECT($A$1&amp;"!$W"&amp; 9+ 2*(ROWS(O$6:$Q24)))="",NA(),INDIRECT($A$1&amp;"!$W"&amp; 9+ 2*(ROWS(O$6:$Q24))))</f>
        <v>6.3</v>
      </c>
      <c r="Q24" s="376">
        <f ca="1">IF(INDIRECT($A$1&amp;"!$AA"&amp; 9+ 2*(ROWS(P$6:$Q24)))="",NA(),INDIRECT($A$1&amp;"!$AA"&amp; 9+ 2*(ROWS(P$6:$Q24))))</f>
        <v>11.3</v>
      </c>
      <c r="R24" s="377" t="s">
        <v>143</v>
      </c>
    </row>
    <row r="25" spans="3:18">
      <c r="C25" s="502"/>
      <c r="D25" s="502"/>
      <c r="E25" s="502"/>
      <c r="F25" s="502"/>
      <c r="G25" s="502"/>
      <c r="H25" s="502"/>
      <c r="I25" s="502"/>
      <c r="J25" s="502"/>
      <c r="K25" s="502"/>
      <c r="L25" s="502"/>
      <c r="M25" s="502"/>
      <c r="N25" s="502"/>
      <c r="O25" s="502"/>
      <c r="P25" s="376">
        <f ca="1">IF(INDIRECT($A$1&amp;"!$W"&amp; 9+ 2*(ROWS(O$6:$Q25)))="",NA(),INDIRECT($A$1&amp;"!$W"&amp; 9+ 2*(ROWS(O$6:$Q25))))</f>
        <v>6.2</v>
      </c>
      <c r="Q25" s="376">
        <f ca="1">IF(INDIRECT($A$1&amp;"!$AA"&amp; 9+ 2*(ROWS(P$6:$Q25)))="",NA(),INDIRECT($A$1&amp;"!$AA"&amp; 9+ 2*(ROWS(P$6:$Q25))))</f>
        <v>12.9</v>
      </c>
      <c r="R25" s="377" t="s">
        <v>144</v>
      </c>
    </row>
    <row r="26" spans="3:18">
      <c r="C26" s="502"/>
      <c r="D26" s="502"/>
      <c r="E26" s="502"/>
      <c r="F26" s="502"/>
      <c r="G26" s="502"/>
      <c r="H26" s="502"/>
      <c r="I26" s="502"/>
      <c r="J26" s="502"/>
      <c r="K26" s="502"/>
      <c r="L26" s="502"/>
      <c r="M26" s="502"/>
      <c r="N26" s="502"/>
      <c r="O26" s="502"/>
      <c r="P26" s="376">
        <f ca="1">IF(INDIRECT($A$1&amp;"!$W"&amp; 9+ 2*(ROWS(O$6:$Q26)))="",NA(),INDIRECT($A$1&amp;"!$W"&amp; 9+ 2*(ROWS(O$6:$Q26))))</f>
        <v>11.8</v>
      </c>
      <c r="Q26" s="376">
        <f ca="1">IF(INDIRECT($A$1&amp;"!$AA"&amp; 9+ 2*(ROWS(P$6:$Q26)))="",NA(),INDIRECT($A$1&amp;"!$AA"&amp; 9+ 2*(ROWS(P$6:$Q26))))</f>
        <v>12.9</v>
      </c>
      <c r="R26" s="377" t="s">
        <v>145</v>
      </c>
    </row>
    <row r="27" spans="3:18">
      <c r="C27" s="502"/>
      <c r="D27" s="502"/>
      <c r="E27" s="502"/>
      <c r="F27" s="502"/>
      <c r="G27" s="502"/>
      <c r="H27" s="502"/>
      <c r="I27" s="502"/>
      <c r="J27" s="502"/>
      <c r="K27" s="502"/>
      <c r="L27" s="502"/>
      <c r="M27" s="502"/>
      <c r="N27" s="502"/>
      <c r="O27" s="502"/>
      <c r="P27" s="376">
        <f ca="1">IF(INDIRECT($A$1&amp;"!$W"&amp; 9+ 2*(ROWS(O$6:$Q27)))="",NA(),INDIRECT($A$1&amp;"!$W"&amp; 9+ 2*(ROWS(O$6:$Q27))))</f>
        <v>6.6</v>
      </c>
      <c r="Q27" s="376">
        <f ca="1">IF(INDIRECT($A$1&amp;"!$AA"&amp; 9+ 2*(ROWS(P$6:$Q27)))="",NA(),INDIRECT($A$1&amp;"!$AA"&amp; 9+ 2*(ROWS(P$6:$Q27))))</f>
        <v>13.9</v>
      </c>
      <c r="R27" s="377" t="s">
        <v>146</v>
      </c>
    </row>
    <row r="28" spans="3:18">
      <c r="C28" s="502"/>
      <c r="D28" s="502"/>
      <c r="E28" s="502"/>
      <c r="F28" s="502"/>
      <c r="G28" s="502"/>
      <c r="H28" s="502"/>
      <c r="I28" s="502"/>
      <c r="J28" s="502"/>
      <c r="K28" s="502"/>
      <c r="L28" s="502"/>
      <c r="M28" s="502"/>
      <c r="N28" s="502"/>
      <c r="O28" s="502"/>
      <c r="P28" s="376">
        <f ca="1">IF(INDIRECT($A$1&amp;"!$W"&amp; 9+ 2*(ROWS(O$6:$Q28)))="",NA(),INDIRECT($A$1&amp;"!$W"&amp; 9+ 2*(ROWS(O$6:$Q28))))</f>
        <v>6.1</v>
      </c>
      <c r="Q28" s="376">
        <f ca="1">IF(INDIRECT($A$1&amp;"!$AA"&amp; 9+ 2*(ROWS(P$6:$Q28)))="",NA(),INDIRECT($A$1&amp;"!$AA"&amp; 9+ 2*(ROWS(P$6:$Q28))))</f>
        <v>14.3</v>
      </c>
      <c r="R28" s="377" t="s">
        <v>147</v>
      </c>
    </row>
    <row r="29" spans="3:18">
      <c r="C29" s="502"/>
      <c r="D29" s="502"/>
      <c r="E29" s="502"/>
      <c r="F29" s="502"/>
      <c r="G29" s="502"/>
      <c r="H29" s="502"/>
      <c r="I29" s="502"/>
      <c r="J29" s="502"/>
      <c r="K29" s="502"/>
      <c r="L29" s="502"/>
      <c r="M29" s="502"/>
      <c r="N29" s="502"/>
      <c r="O29" s="502"/>
      <c r="P29" s="376">
        <f ca="1">IF(INDIRECT($A$1&amp;"!$W"&amp; 9+ 2*(ROWS(O$6:$Q29)))="",NA(),INDIRECT($A$1&amp;"!$W"&amp; 9+ 2*(ROWS(O$6:$Q29))))</f>
        <v>11.5</v>
      </c>
      <c r="Q29" s="376">
        <f ca="1">IF(INDIRECT($A$1&amp;"!$AA"&amp; 9+ 2*(ROWS(P$6:$Q29)))="",NA(),INDIRECT($A$1&amp;"!$AA"&amp; 9+ 2*(ROWS(P$6:$Q29))))</f>
        <v>13.2</v>
      </c>
      <c r="R29" s="377" t="s">
        <v>148</v>
      </c>
    </row>
    <row r="30" spans="3:18">
      <c r="C30" s="502"/>
      <c r="D30" s="502"/>
      <c r="E30" s="502"/>
      <c r="F30" s="502"/>
      <c r="G30" s="502"/>
      <c r="H30" s="502"/>
      <c r="I30" s="502"/>
      <c r="J30" s="502"/>
      <c r="K30" s="502"/>
      <c r="L30" s="502"/>
      <c r="M30" s="502"/>
      <c r="N30" s="502"/>
      <c r="O30" s="502"/>
      <c r="P30" s="376">
        <f ca="1">IF(INDIRECT($A$1&amp;"!$W"&amp; 9+ 2*(ROWS(O$6:$Q30)))="",NA(),INDIRECT($A$1&amp;"!$W"&amp; 9+ 2*(ROWS(O$6:$Q30))))</f>
        <v>6.7</v>
      </c>
      <c r="Q30" s="376">
        <f ca="1">IF(INDIRECT($A$1&amp;"!$AA"&amp; 9+ 2*(ROWS(P$6:$Q30)))="",NA(),INDIRECT($A$1&amp;"!$AA"&amp; 9+ 2*(ROWS(P$6:$Q30))))</f>
        <v>11</v>
      </c>
      <c r="R30" s="377" t="s">
        <v>149</v>
      </c>
    </row>
    <row r="31" spans="3:18">
      <c r="C31" s="502"/>
      <c r="D31" s="502"/>
      <c r="E31" s="502"/>
      <c r="F31" s="502"/>
      <c r="G31" s="502"/>
      <c r="H31" s="502"/>
      <c r="I31" s="502"/>
      <c r="J31" s="502"/>
      <c r="K31" s="502"/>
      <c r="L31" s="502"/>
      <c r="M31" s="502"/>
      <c r="N31" s="502"/>
      <c r="O31" s="502"/>
      <c r="P31" s="376">
        <f ca="1">IF(INDIRECT($A$1&amp;"!$W"&amp; 9+ 2*(ROWS(O$6:$Q31)))="",NA(),INDIRECT($A$1&amp;"!$W"&amp; 9+ 2*(ROWS(O$6:$Q31))))</f>
        <v>2.6</v>
      </c>
      <c r="Q31" s="376">
        <f ca="1">IF(INDIRECT($A$1&amp;"!$AA"&amp; 9+ 2*(ROWS(P$6:$Q31)))="",NA(),INDIRECT($A$1&amp;"!$AA"&amp; 9+ 2*(ROWS(P$6:$Q31))))</f>
        <v>10.9</v>
      </c>
      <c r="R31" s="377" t="s">
        <v>150</v>
      </c>
    </row>
    <row r="32" spans="3:18">
      <c r="C32" s="502"/>
      <c r="D32" s="502"/>
      <c r="E32" s="502"/>
      <c r="F32" s="502"/>
      <c r="G32" s="502"/>
      <c r="H32" s="502"/>
      <c r="I32" s="502"/>
      <c r="J32" s="502"/>
      <c r="K32" s="502"/>
      <c r="L32" s="502"/>
      <c r="M32" s="502"/>
      <c r="N32" s="502"/>
      <c r="O32" s="502"/>
      <c r="P32" s="376">
        <f ca="1">IF(INDIRECT($A$1&amp;"!$W"&amp; 9+ 2*(ROWS(O$6:$Q32)))="",NA(),INDIRECT($A$1&amp;"!$W"&amp; 9+ 2*(ROWS(O$6:$Q32))))</f>
        <v>1.2</v>
      </c>
      <c r="Q32" s="376">
        <f ca="1">IF(INDIRECT($A$1&amp;"!$AA"&amp; 9+ 2*(ROWS(P$6:$Q32)))="",NA(),INDIRECT($A$1&amp;"!$AA"&amp; 9+ 2*(ROWS(P$6:$Q32))))</f>
        <v>10.7</v>
      </c>
      <c r="R32" s="377" t="s">
        <v>151</v>
      </c>
    </row>
    <row r="33" spans="3:18">
      <c r="C33" s="502"/>
      <c r="D33" s="502"/>
      <c r="E33" s="502"/>
      <c r="F33" s="502"/>
      <c r="G33" s="502"/>
      <c r="H33" s="502"/>
      <c r="I33" s="502"/>
      <c r="J33" s="502"/>
      <c r="K33" s="502"/>
      <c r="L33" s="502"/>
      <c r="M33" s="502"/>
      <c r="N33" s="502"/>
      <c r="O33" s="502"/>
      <c r="P33" s="376">
        <f ca="1">IF(INDIRECT($A$1&amp;"!$W"&amp; 9+ 2*(ROWS(O$6:$Q33)))="",NA(),INDIRECT($A$1&amp;"!$W"&amp; 9+ 2*(ROWS(O$6:$Q33))))</f>
        <v>5.6</v>
      </c>
      <c r="Q33" s="376">
        <f ca="1">IF(INDIRECT($A$1&amp;"!$AA"&amp; 9+ 2*(ROWS(P$6:$Q33)))="",NA(),INDIRECT($A$1&amp;"!$AA"&amp; 9+ 2*(ROWS(P$6:$Q33))))</f>
        <v>11</v>
      </c>
      <c r="R33" s="377" t="s">
        <v>152</v>
      </c>
    </row>
    <row r="34" spans="3:18">
      <c r="C34" s="502"/>
      <c r="D34" s="502"/>
      <c r="E34" s="502"/>
      <c r="F34" s="502"/>
      <c r="G34" s="502"/>
      <c r="H34" s="502"/>
      <c r="I34" s="502"/>
      <c r="J34" s="502"/>
      <c r="K34" s="502"/>
      <c r="L34" s="502"/>
      <c r="M34" s="502"/>
      <c r="N34" s="502"/>
      <c r="O34" s="502"/>
      <c r="P34" s="376">
        <f ca="1">IF(INDIRECT($A$1&amp;"!$W"&amp; 9+ 2*(ROWS(O$6:$Q34)))="",NA(),INDIRECT($A$1&amp;"!$W"&amp; 9+ 2*(ROWS(O$6:$Q34))))</f>
        <v>9.6999999999999993</v>
      </c>
      <c r="Q34" s="376">
        <f ca="1">IF(INDIRECT($A$1&amp;"!$AA"&amp; 9+ 2*(ROWS(P$6:$Q34)))="",NA(),INDIRECT($A$1&amp;"!$AA"&amp; 9+ 2*(ROWS(P$6:$Q34))))</f>
        <v>12.3</v>
      </c>
      <c r="R34" s="377" t="s">
        <v>153</v>
      </c>
    </row>
    <row r="35" spans="3:18">
      <c r="C35" s="502"/>
      <c r="D35" s="502"/>
      <c r="E35" s="502"/>
      <c r="F35" s="502"/>
      <c r="G35" s="502"/>
      <c r="H35" s="502"/>
      <c r="I35" s="502"/>
      <c r="J35" s="502"/>
      <c r="K35" s="502"/>
      <c r="L35" s="502"/>
      <c r="M35" s="502"/>
      <c r="N35" s="502"/>
      <c r="O35" s="502"/>
      <c r="P35" s="376">
        <f ca="1">IF(INDIRECT($A$1&amp;"!$W"&amp; 9+ 2*(ROWS(O$6:$Q35)))="",NA(),INDIRECT($A$1&amp;"!$W"&amp; 9+ 2*(ROWS(O$6:$Q35))))</f>
        <v>9.1999999999999993</v>
      </c>
      <c r="Q35" s="376">
        <f ca="1">IF(INDIRECT($A$1&amp;"!$AA"&amp; 9+ 2*(ROWS(P$6:$Q35)))="",NA(),INDIRECT($A$1&amp;"!$AA"&amp; 9+ 2*(ROWS(P$6:$Q35))))</f>
        <v>13</v>
      </c>
      <c r="R35" s="377" t="s">
        <v>154</v>
      </c>
    </row>
    <row r="36" spans="3:18">
      <c r="C36" s="502"/>
      <c r="D36" s="502"/>
      <c r="E36" s="502"/>
      <c r="F36" s="502"/>
      <c r="G36" s="502"/>
      <c r="H36" s="502"/>
      <c r="I36" s="502"/>
      <c r="J36" s="502"/>
      <c r="K36" s="502"/>
      <c r="L36" s="502"/>
      <c r="M36" s="502"/>
      <c r="N36" s="502"/>
      <c r="O36" s="502"/>
      <c r="P36" s="376">
        <f ca="1">IF(INDIRECT($A$1&amp;"!$W"&amp; 9+ 2*(ROWS(O$6:$Q36)))="",NA(),INDIRECT($A$1&amp;"!$W"&amp; 9+ 2*(ROWS(O$6:$Q36))))</f>
        <v>7.4</v>
      </c>
      <c r="Q36" s="376">
        <f ca="1">IF(INDIRECT($A$1&amp;"!$AA"&amp; 9+ 2*(ROWS(P$6:$Q36)))="",NA(),INDIRECT($A$1&amp;"!$AA"&amp; 9+ 2*(ROWS(P$6:$Q36))))</f>
        <v>11.1</v>
      </c>
      <c r="R36" s="377" t="s">
        <v>155</v>
      </c>
    </row>
    <row r="37" spans="3:18">
      <c r="C37" s="502"/>
      <c r="D37" s="502"/>
      <c r="E37" s="502"/>
      <c r="F37" s="502"/>
      <c r="G37" s="502"/>
      <c r="H37" s="502"/>
      <c r="I37" s="502"/>
      <c r="J37" s="502"/>
      <c r="K37" s="502"/>
      <c r="L37" s="502"/>
      <c r="M37" s="502"/>
      <c r="N37" s="502"/>
      <c r="O37" s="502"/>
      <c r="Q37" s="203">
        <f ca="1">MAX(Q6:Q36)</f>
        <v>14.4</v>
      </c>
    </row>
    <row r="38" spans="3:18">
      <c r="C38" s="502"/>
      <c r="D38" s="502"/>
      <c r="E38" s="502"/>
      <c r="F38" s="502"/>
      <c r="G38" s="502"/>
      <c r="H38" s="502"/>
      <c r="I38" s="502"/>
      <c r="J38" s="502"/>
      <c r="K38" s="502"/>
      <c r="L38" s="502"/>
      <c r="M38" s="502"/>
      <c r="N38" s="502"/>
      <c r="O38" s="502"/>
    </row>
    <row r="39" spans="3:18">
      <c r="C39" s="502"/>
      <c r="D39" s="502"/>
      <c r="E39" s="502"/>
      <c r="F39" s="502"/>
      <c r="G39" s="502"/>
      <c r="H39" s="502"/>
      <c r="I39" s="502"/>
      <c r="J39" s="502"/>
      <c r="K39" s="502"/>
      <c r="L39" s="502"/>
      <c r="M39" s="502"/>
      <c r="N39" s="502"/>
      <c r="O39" s="502"/>
    </row>
    <row r="40" spans="3:18">
      <c r="C40" s="502"/>
      <c r="D40" s="502"/>
      <c r="E40" s="502"/>
      <c r="F40" s="502"/>
      <c r="G40" s="502"/>
      <c r="H40" s="502"/>
      <c r="I40" s="502"/>
      <c r="J40" s="502"/>
      <c r="K40" s="502"/>
      <c r="L40" s="502"/>
      <c r="M40" s="502"/>
      <c r="N40" s="502"/>
      <c r="O40" s="502"/>
    </row>
    <row r="41" spans="3:18">
      <c r="C41" s="502"/>
      <c r="D41" s="502"/>
      <c r="E41" s="502"/>
      <c r="F41" s="502"/>
      <c r="G41" s="502"/>
      <c r="H41" s="502"/>
      <c r="I41" s="502"/>
      <c r="J41" s="502"/>
      <c r="K41" s="502"/>
      <c r="L41" s="502"/>
      <c r="M41" s="502"/>
      <c r="N41" s="502"/>
      <c r="O41" s="502"/>
    </row>
    <row r="42" spans="3:18">
      <c r="C42" s="502"/>
      <c r="D42" s="502"/>
      <c r="E42" s="502"/>
      <c r="F42" s="502"/>
      <c r="G42" s="502"/>
      <c r="H42" s="502"/>
      <c r="I42" s="502"/>
      <c r="J42" s="502"/>
      <c r="K42" s="502"/>
      <c r="L42" s="502"/>
      <c r="M42" s="502"/>
      <c r="N42" s="502"/>
      <c r="O42" s="502"/>
    </row>
    <row r="43" spans="3:18">
      <c r="C43" s="502"/>
      <c r="D43" s="502"/>
      <c r="E43" s="502"/>
      <c r="F43" s="502"/>
      <c r="G43" s="502"/>
      <c r="H43" s="502"/>
      <c r="I43" s="502"/>
      <c r="J43" s="502"/>
      <c r="K43" s="502"/>
      <c r="L43" s="502"/>
      <c r="M43" s="502"/>
      <c r="N43" s="502"/>
      <c r="O43" s="502"/>
    </row>
    <row r="44" spans="3:18">
      <c r="C44" s="502"/>
      <c r="D44" s="502"/>
      <c r="E44" s="502"/>
      <c r="F44" s="502"/>
      <c r="G44" s="502"/>
      <c r="H44" s="502"/>
      <c r="I44" s="502"/>
      <c r="J44" s="502"/>
      <c r="K44" s="502"/>
      <c r="L44" s="502"/>
      <c r="M44" s="502"/>
      <c r="N44" s="502"/>
      <c r="O44" s="502"/>
    </row>
    <row r="45" spans="3:18">
      <c r="C45" s="502"/>
      <c r="D45" s="502"/>
      <c r="E45" s="502"/>
      <c r="F45" s="502"/>
      <c r="G45" s="502"/>
      <c r="H45" s="502"/>
      <c r="I45" s="502"/>
      <c r="J45" s="502"/>
      <c r="K45" s="502"/>
      <c r="L45" s="502"/>
      <c r="M45" s="502"/>
      <c r="N45" s="502"/>
      <c r="O45" s="502"/>
    </row>
    <row r="46" spans="3:18">
      <c r="C46" s="502"/>
      <c r="D46" s="502"/>
      <c r="E46" s="502"/>
      <c r="F46" s="502"/>
      <c r="G46" s="502"/>
      <c r="H46" s="502"/>
      <c r="I46" s="502"/>
      <c r="J46" s="502"/>
      <c r="K46" s="502"/>
      <c r="L46" s="502"/>
      <c r="M46" s="502"/>
      <c r="N46" s="502"/>
      <c r="O46" s="502"/>
    </row>
    <row r="47" spans="3:18">
      <c r="C47" s="502"/>
      <c r="D47" s="502"/>
      <c r="E47" s="502"/>
      <c r="F47" s="502"/>
      <c r="G47" s="502"/>
      <c r="H47" s="502"/>
      <c r="I47" s="502"/>
      <c r="J47" s="502"/>
      <c r="K47" s="502"/>
      <c r="L47" s="502"/>
      <c r="M47" s="502"/>
      <c r="N47" s="502"/>
      <c r="O47" s="502"/>
    </row>
    <row r="48" spans="3:18">
      <c r="C48" s="502"/>
      <c r="D48" s="502"/>
      <c r="E48" s="502"/>
      <c r="F48" s="502"/>
      <c r="G48" s="502"/>
      <c r="H48" s="502"/>
      <c r="I48" s="502"/>
      <c r="J48" s="502"/>
      <c r="K48" s="502"/>
      <c r="L48" s="502"/>
      <c r="M48" s="502"/>
      <c r="N48" s="502"/>
      <c r="O48" s="502"/>
    </row>
    <row r="49" spans="3:15">
      <c r="C49" s="502"/>
      <c r="D49" s="502"/>
      <c r="E49" s="502"/>
      <c r="F49" s="502"/>
      <c r="G49" s="502"/>
      <c r="H49" s="502"/>
      <c r="I49" s="502"/>
      <c r="J49" s="502"/>
      <c r="K49" s="502"/>
      <c r="L49" s="502"/>
      <c r="M49" s="502"/>
      <c r="N49" s="502"/>
      <c r="O49" s="502"/>
    </row>
    <row r="50" spans="3:15">
      <c r="C50" s="502"/>
      <c r="D50" s="502"/>
      <c r="E50" s="502"/>
      <c r="F50" s="502"/>
      <c r="G50" s="502"/>
      <c r="H50" s="502"/>
      <c r="I50" s="502"/>
      <c r="J50" s="502"/>
      <c r="K50" s="502"/>
      <c r="L50" s="502"/>
      <c r="M50" s="502"/>
      <c r="N50" s="502"/>
      <c r="O50" s="502"/>
    </row>
    <row r="51" spans="3:15">
      <c r="C51" s="502"/>
      <c r="D51" s="502"/>
      <c r="E51" s="502"/>
      <c r="F51" s="502"/>
      <c r="G51" s="502"/>
      <c r="H51" s="502"/>
      <c r="I51" s="502"/>
      <c r="J51" s="502"/>
      <c r="K51" s="502"/>
      <c r="L51" s="502"/>
      <c r="M51" s="502"/>
      <c r="N51" s="502"/>
      <c r="O51" s="502"/>
    </row>
    <row r="52" spans="3:15">
      <c r="C52" s="502"/>
      <c r="D52" s="502"/>
      <c r="E52" s="502"/>
      <c r="F52" s="502"/>
      <c r="G52" s="502"/>
      <c r="H52" s="502"/>
      <c r="I52" s="502"/>
      <c r="J52" s="502"/>
      <c r="K52" s="502"/>
      <c r="L52" s="502"/>
      <c r="M52" s="502"/>
      <c r="N52" s="502"/>
      <c r="O52" s="502"/>
    </row>
    <row r="53" spans="3:15">
      <c r="C53" s="502"/>
      <c r="D53" s="502"/>
      <c r="E53" s="502"/>
      <c r="F53" s="502"/>
      <c r="G53" s="502"/>
      <c r="H53" s="502"/>
      <c r="I53" s="502"/>
      <c r="J53" s="502"/>
      <c r="K53" s="502"/>
      <c r="L53" s="502"/>
      <c r="M53" s="502"/>
      <c r="N53" s="502"/>
      <c r="O53" s="502"/>
    </row>
    <row r="54" spans="3:15">
      <c r="C54" s="502"/>
      <c r="D54" s="502"/>
      <c r="E54" s="502"/>
      <c r="F54" s="502"/>
      <c r="G54" s="502"/>
      <c r="H54" s="502"/>
      <c r="I54" s="502"/>
      <c r="J54" s="502"/>
      <c r="K54" s="502"/>
      <c r="L54" s="502"/>
      <c r="M54" s="502"/>
      <c r="N54" s="502"/>
      <c r="O54" s="502"/>
    </row>
    <row r="55" spans="3:15">
      <c r="C55" s="502"/>
      <c r="D55" s="502"/>
      <c r="E55" s="502"/>
      <c r="F55" s="502"/>
      <c r="G55" s="502"/>
      <c r="H55" s="502"/>
      <c r="I55" s="502"/>
      <c r="J55" s="502"/>
      <c r="K55" s="502"/>
      <c r="L55" s="502"/>
      <c r="M55" s="502"/>
      <c r="N55" s="502"/>
      <c r="O55" s="502"/>
    </row>
    <row r="56" spans="3:15">
      <c r="C56" s="502"/>
      <c r="D56" s="502"/>
      <c r="E56" s="502"/>
      <c r="F56" s="502"/>
      <c r="G56" s="502"/>
      <c r="H56" s="502"/>
      <c r="I56" s="502"/>
      <c r="J56" s="502"/>
      <c r="K56" s="502"/>
      <c r="L56" s="502"/>
      <c r="M56" s="502"/>
      <c r="N56" s="502"/>
      <c r="O56" s="502"/>
    </row>
    <row r="57" spans="3:15">
      <c r="C57" s="502"/>
      <c r="D57" s="502"/>
      <c r="E57" s="502"/>
      <c r="F57" s="502"/>
      <c r="G57" s="502"/>
      <c r="H57" s="502"/>
      <c r="I57" s="502"/>
      <c r="J57" s="502"/>
      <c r="K57" s="502"/>
      <c r="L57" s="502"/>
      <c r="M57" s="502"/>
      <c r="N57" s="502"/>
      <c r="O57" s="502"/>
    </row>
    <row r="58" spans="3:15">
      <c r="C58" s="502"/>
      <c r="D58" s="502"/>
      <c r="E58" s="502"/>
      <c r="F58" s="502"/>
      <c r="G58" s="502"/>
      <c r="H58" s="502"/>
      <c r="I58" s="502"/>
      <c r="J58" s="502"/>
      <c r="K58" s="502"/>
      <c r="L58" s="502"/>
      <c r="M58" s="502"/>
      <c r="N58" s="502"/>
      <c r="O58" s="502"/>
    </row>
    <row r="59" spans="3:15">
      <c r="C59" s="502"/>
      <c r="D59" s="502"/>
      <c r="E59" s="502"/>
      <c r="F59" s="502"/>
      <c r="G59" s="502"/>
      <c r="H59" s="502"/>
      <c r="I59" s="502"/>
      <c r="J59" s="502"/>
      <c r="K59" s="502"/>
      <c r="L59" s="502"/>
      <c r="M59" s="502"/>
      <c r="N59" s="502"/>
      <c r="O59" s="50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6" r:id="rId3" name="Button 2">
              <controlPr defaultSize="0" print="0" autoFill="0" autoPict="0" macro="[0]!Graphique_Temperature_Maxi">
                <anchor moveWithCells="1" sizeWithCells="1">
                  <from>
                    <xdr:col>15</xdr:col>
                    <xdr:colOff>219075</xdr:colOff>
                    <xdr:row>2</xdr:row>
                    <xdr:rowOff>9525</xdr:rowOff>
                  </from>
                  <to>
                    <xdr:col>16</xdr:col>
                    <xdr:colOff>47625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4" name="Button 3">
              <controlPr defaultSize="0" print="0" autoFill="0" autoPict="0" macro="[0]!Graphique_Temperature_Mini">
                <anchor moveWithCells="1" sizeWithCells="1">
                  <from>
                    <xdr:col>15</xdr:col>
                    <xdr:colOff>152400</xdr:colOff>
                    <xdr:row>36</xdr:row>
                    <xdr:rowOff>38100</xdr:rowOff>
                  </from>
                  <to>
                    <xdr:col>15</xdr:col>
                    <xdr:colOff>685800</xdr:colOff>
                    <xdr:row>38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25">
    <tabColor theme="7" tint="0.39997558519241921"/>
  </sheetPr>
  <dimension ref="A1:AG58"/>
  <sheetViews>
    <sheetView showGridLines="0" showOutlineSymbols="0" workbookViewId="0">
      <selection activeCell="C6" sqref="C6:O35"/>
    </sheetView>
  </sheetViews>
  <sheetFormatPr baseColWidth="10" defaultRowHeight="15"/>
  <cols>
    <col min="1" max="1" width="14" customWidth="1"/>
    <col min="2" max="14" width="11" customWidth="1"/>
    <col min="15" max="15" width="7.7109375" customWidth="1"/>
    <col min="16" max="16" width="7.42578125" customWidth="1"/>
    <col min="17" max="21" width="11" customWidth="1"/>
    <col min="22" max="22" width="6.42578125" customWidth="1"/>
    <col min="23" max="24" width="8.5703125" customWidth="1"/>
    <col min="25" max="25" width="9.85546875" customWidth="1"/>
    <col min="26" max="26" width="8.5703125" customWidth="1"/>
    <col min="27" max="27" width="9" customWidth="1"/>
    <col min="28" max="28" width="9.42578125" customWidth="1"/>
    <col min="29" max="29" width="8.5703125" customWidth="1"/>
    <col min="30" max="30" width="9.85546875" customWidth="1"/>
    <col min="31" max="31" width="7.85546875" customWidth="1"/>
    <col min="32" max="32" width="9" customWidth="1"/>
    <col min="33" max="38" width="8.5703125" customWidth="1"/>
    <col min="39" max="39" width="9.85546875" customWidth="1"/>
    <col min="40" max="40" width="8.5703125" customWidth="1"/>
    <col min="41" max="41" width="9" customWidth="1"/>
    <col min="42" max="42" width="9.42578125" customWidth="1"/>
    <col min="43" max="43" width="8.5703125" customWidth="1"/>
  </cols>
  <sheetData>
    <row r="1" spans="1:33">
      <c r="A1" s="428" t="str">
        <f>Janvier_2018!C5</f>
        <v>Janvier_2018</v>
      </c>
      <c r="C1" s="9"/>
      <c r="D1" s="9"/>
      <c r="E1" s="9"/>
      <c r="F1" s="9"/>
      <c r="I1" s="9"/>
      <c r="K1" s="524"/>
      <c r="L1" s="524"/>
      <c r="M1" s="524"/>
      <c r="N1" s="524"/>
      <c r="O1" s="524"/>
      <c r="P1" s="524"/>
      <c r="Q1" s="524"/>
      <c r="R1" s="524"/>
    </row>
    <row r="2" spans="1:33" ht="15.75" customHeight="1">
      <c r="C2" s="9"/>
      <c r="D2" s="9"/>
      <c r="E2" s="9"/>
      <c r="F2" s="9"/>
      <c r="H2" s="201" t="s">
        <v>57</v>
      </c>
      <c r="J2" s="201" t="s">
        <v>357</v>
      </c>
      <c r="K2" s="524"/>
      <c r="L2" s="524"/>
      <c r="M2" s="524"/>
      <c r="N2" s="524"/>
      <c r="O2" s="524"/>
      <c r="P2" s="524"/>
      <c r="Q2" s="524"/>
      <c r="R2" s="524"/>
    </row>
    <row r="3" spans="1:33">
      <c r="C3" s="9"/>
      <c r="D3" s="9"/>
      <c r="E3" s="9"/>
      <c r="F3" s="9"/>
      <c r="H3" s="8" t="str">
        <f ca="1">VLOOKUP(T37,T5:V36,2,0)</f>
        <v>1</v>
      </c>
      <c r="J3" s="589">
        <f ca="1">T37</f>
        <v>69.2</v>
      </c>
      <c r="K3" s="524"/>
      <c r="L3" s="524"/>
      <c r="M3" s="524"/>
      <c r="N3" s="524"/>
      <c r="O3" s="524"/>
      <c r="P3" s="524"/>
      <c r="Q3" s="524"/>
      <c r="R3" s="524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>
      <c r="C4" s="9"/>
      <c r="D4" s="9"/>
      <c r="E4" s="9"/>
      <c r="F4" s="9"/>
      <c r="I4" s="9"/>
      <c r="M4" s="524"/>
      <c r="N4" s="524"/>
      <c r="O4" s="524"/>
      <c r="P4" s="524"/>
      <c r="Q4" s="524"/>
      <c r="R4" s="524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>
      <c r="B5" s="502"/>
      <c r="C5" s="502"/>
      <c r="D5" s="502"/>
      <c r="E5" s="502"/>
      <c r="F5" s="502"/>
      <c r="G5" s="502"/>
      <c r="H5" s="502"/>
      <c r="I5" s="504"/>
      <c r="J5" s="502"/>
      <c r="K5" s="502"/>
      <c r="L5" s="502"/>
      <c r="M5" s="503"/>
      <c r="N5" s="503"/>
      <c r="O5" s="503"/>
      <c r="P5" s="524"/>
      <c r="Q5" s="524"/>
      <c r="R5" s="524"/>
      <c r="T5" s="378" t="s">
        <v>4</v>
      </c>
    </row>
    <row r="6" spans="1:33">
      <c r="B6" s="502"/>
      <c r="C6" s="503"/>
      <c r="D6" s="503"/>
      <c r="E6" s="503"/>
      <c r="F6" s="503"/>
      <c r="G6" s="503"/>
      <c r="H6" s="503"/>
      <c r="I6" s="503"/>
      <c r="J6" s="503"/>
      <c r="K6" s="503"/>
      <c r="L6" s="503"/>
      <c r="M6" s="503"/>
      <c r="N6" s="503"/>
      <c r="O6" s="503"/>
      <c r="P6" s="524"/>
      <c r="Q6" s="524"/>
      <c r="R6" s="524"/>
      <c r="T6" s="584">
        <f ca="1">INDIRECT($A$1&amp;"!$AJ11")</f>
        <v>69.2</v>
      </c>
      <c r="U6" s="377" t="s">
        <v>125</v>
      </c>
    </row>
    <row r="7" spans="1:33">
      <c r="B7" s="504"/>
      <c r="C7" s="503"/>
      <c r="D7" s="502"/>
      <c r="E7" s="502"/>
      <c r="F7" s="502"/>
      <c r="G7" s="502"/>
      <c r="H7" s="502"/>
      <c r="I7" s="502"/>
      <c r="J7" s="502"/>
      <c r="K7" s="503"/>
      <c r="L7" s="503"/>
      <c r="M7" s="503"/>
      <c r="N7" s="503"/>
      <c r="O7" s="503"/>
      <c r="P7" s="524"/>
      <c r="Q7" s="524"/>
      <c r="R7" s="524"/>
      <c r="T7" s="376">
        <f ca="1">INDIRECT($A$1&amp;"!$AJ13")</f>
        <v>42.4</v>
      </c>
      <c r="U7" s="377" t="s">
        <v>126</v>
      </c>
    </row>
    <row r="8" spans="1:33">
      <c r="B8" s="504"/>
      <c r="C8" s="503"/>
      <c r="D8" s="502"/>
      <c r="E8" s="502"/>
      <c r="F8" s="502"/>
      <c r="G8" s="502"/>
      <c r="H8" s="502"/>
      <c r="I8" s="502"/>
      <c r="J8" s="502"/>
      <c r="K8" s="503"/>
      <c r="L8" s="503"/>
      <c r="M8" s="503"/>
      <c r="N8" s="503"/>
      <c r="O8" s="503"/>
      <c r="P8" s="524"/>
      <c r="Q8" s="524"/>
      <c r="R8" s="524"/>
      <c r="T8" s="376">
        <f ca="1">INDIRECT($A$1&amp;"!$AJ15")</f>
        <v>45.6</v>
      </c>
      <c r="U8" s="377" t="s">
        <v>127</v>
      </c>
    </row>
    <row r="9" spans="1:33">
      <c r="B9" s="504"/>
      <c r="C9" s="503"/>
      <c r="D9" s="502"/>
      <c r="E9" s="502"/>
      <c r="F9" s="502"/>
      <c r="G9" s="502"/>
      <c r="H9" s="502"/>
      <c r="I9" s="502"/>
      <c r="J9" s="502"/>
      <c r="K9" s="503"/>
      <c r="L9" s="503"/>
      <c r="M9" s="503"/>
      <c r="N9" s="503"/>
      <c r="O9" s="503"/>
      <c r="P9" s="524"/>
      <c r="Q9" s="524"/>
      <c r="R9" s="524"/>
      <c r="T9" s="376">
        <f ca="1">INDIRECT($A$1&amp;"!$AJ17")</f>
        <v>54</v>
      </c>
      <c r="U9" s="377" t="s">
        <v>128</v>
      </c>
    </row>
    <row r="10" spans="1:33">
      <c r="B10" s="504"/>
      <c r="C10" s="503"/>
      <c r="D10" s="502"/>
      <c r="E10" s="502"/>
      <c r="F10" s="502"/>
      <c r="G10" s="502"/>
      <c r="H10" s="502"/>
      <c r="I10" s="502"/>
      <c r="J10" s="502"/>
      <c r="K10" s="503"/>
      <c r="L10" s="503"/>
      <c r="M10" s="503"/>
      <c r="N10" s="503"/>
      <c r="O10" s="503"/>
      <c r="P10" s="524"/>
      <c r="Q10" s="524"/>
      <c r="R10" s="524"/>
      <c r="T10" s="376">
        <f ca="1">INDIRECT($A$1&amp;"!$AJ19")</f>
        <v>27.6</v>
      </c>
      <c r="U10" s="377" t="s">
        <v>129</v>
      </c>
    </row>
    <row r="11" spans="1:33">
      <c r="B11" s="504"/>
      <c r="C11" s="503"/>
      <c r="D11" s="502"/>
      <c r="E11" s="502"/>
      <c r="F11" s="502"/>
      <c r="G11" s="502"/>
      <c r="H11" s="502"/>
      <c r="I11" s="502"/>
      <c r="J11" s="502"/>
      <c r="K11" s="503"/>
      <c r="L11" s="503"/>
      <c r="M11" s="503"/>
      <c r="N11" s="503"/>
      <c r="O11" s="503"/>
      <c r="P11" s="524"/>
      <c r="Q11" s="524"/>
      <c r="R11" s="524"/>
      <c r="T11" s="376">
        <f ca="1">INDIRECT($A$1&amp;"!$AJ21")</f>
        <v>13.2</v>
      </c>
      <c r="U11" s="377" t="s">
        <v>130</v>
      </c>
    </row>
    <row r="12" spans="1:33">
      <c r="B12" s="504"/>
      <c r="C12" s="503"/>
      <c r="D12" s="502"/>
      <c r="E12" s="502"/>
      <c r="F12" s="502"/>
      <c r="G12" s="502"/>
      <c r="H12" s="502"/>
      <c r="I12" s="502"/>
      <c r="J12" s="502"/>
      <c r="K12" s="503"/>
      <c r="L12" s="503"/>
      <c r="M12" s="503"/>
      <c r="N12" s="503"/>
      <c r="O12" s="503"/>
      <c r="P12" s="524"/>
      <c r="Q12" s="524"/>
      <c r="R12" s="524"/>
      <c r="T12" s="376">
        <f ca="1">INDIRECT($A$1&amp;"!$AJ23")</f>
        <v>34</v>
      </c>
      <c r="U12" s="377" t="s">
        <v>131</v>
      </c>
    </row>
    <row r="13" spans="1:33">
      <c r="B13" s="502"/>
      <c r="C13" s="503"/>
      <c r="D13" s="502"/>
      <c r="E13" s="502"/>
      <c r="F13" s="502"/>
      <c r="G13" s="502"/>
      <c r="H13" s="502"/>
      <c r="I13" s="502"/>
      <c r="J13" s="502"/>
      <c r="K13" s="503"/>
      <c r="L13" s="503"/>
      <c r="M13" s="503"/>
      <c r="N13" s="503"/>
      <c r="O13" s="503"/>
      <c r="P13" s="524"/>
      <c r="Q13" s="524"/>
      <c r="R13" s="524"/>
      <c r="T13" s="376">
        <f ca="1">INDIRECT($A$1&amp;"!$AJ25")</f>
        <v>22.8</v>
      </c>
      <c r="U13" s="377" t="s">
        <v>132</v>
      </c>
    </row>
    <row r="14" spans="1:33">
      <c r="B14" s="502"/>
      <c r="C14" s="503"/>
      <c r="D14" s="502"/>
      <c r="E14" s="502"/>
      <c r="F14" s="502"/>
      <c r="G14" s="502"/>
      <c r="H14" s="502"/>
      <c r="I14" s="502"/>
      <c r="J14" s="502"/>
      <c r="K14" s="503"/>
      <c r="L14" s="503"/>
      <c r="M14" s="503"/>
      <c r="N14" s="503"/>
      <c r="O14" s="503"/>
      <c r="P14" s="524"/>
      <c r="Q14" s="524"/>
      <c r="R14" s="524"/>
      <c r="T14" s="376">
        <f ca="1">INDIRECT($A$1&amp;"!$AJ27")</f>
        <v>19.600000000000001</v>
      </c>
      <c r="U14" s="377" t="s">
        <v>133</v>
      </c>
    </row>
    <row r="15" spans="1:33">
      <c r="B15" s="502"/>
      <c r="C15" s="503"/>
      <c r="D15" s="502"/>
      <c r="E15" s="502"/>
      <c r="F15" s="502"/>
      <c r="G15" s="502"/>
      <c r="H15" s="502"/>
      <c r="I15" s="502"/>
      <c r="J15" s="502"/>
      <c r="K15" s="503"/>
      <c r="L15" s="503"/>
      <c r="M15" s="503"/>
      <c r="N15" s="503"/>
      <c r="O15" s="503"/>
      <c r="P15" s="524"/>
      <c r="Q15" s="524"/>
      <c r="R15" s="524"/>
      <c r="T15" s="376">
        <f ca="1">INDIRECT($A$1&amp;"!$AJ29")</f>
        <v>31.6</v>
      </c>
      <c r="U15" s="377" t="s">
        <v>134</v>
      </c>
    </row>
    <row r="16" spans="1:33">
      <c r="B16" s="502"/>
      <c r="C16" s="503"/>
      <c r="D16" s="502"/>
      <c r="E16" s="502"/>
      <c r="F16" s="502"/>
      <c r="G16" s="502"/>
      <c r="H16" s="502"/>
      <c r="I16" s="502"/>
      <c r="J16" s="502"/>
      <c r="K16" s="503"/>
      <c r="L16" s="503"/>
      <c r="M16" s="503"/>
      <c r="N16" s="503"/>
      <c r="O16" s="503"/>
      <c r="P16" s="524"/>
      <c r="Q16" s="524"/>
      <c r="R16" s="524"/>
      <c r="T16" s="376">
        <f ca="1">INDIRECT($A$1&amp;"!$AJ31")</f>
        <v>14.4</v>
      </c>
      <c r="U16" s="377" t="s">
        <v>135</v>
      </c>
    </row>
    <row r="17" spans="2:21">
      <c r="B17" s="502"/>
      <c r="C17" s="503"/>
      <c r="D17" s="502"/>
      <c r="E17" s="502"/>
      <c r="F17" s="502"/>
      <c r="G17" s="502"/>
      <c r="H17" s="502"/>
      <c r="I17" s="502"/>
      <c r="J17" s="502"/>
      <c r="K17" s="503"/>
      <c r="L17" s="503"/>
      <c r="M17" s="503"/>
      <c r="N17" s="503"/>
      <c r="O17" s="503"/>
      <c r="P17" s="524"/>
      <c r="Q17" s="524"/>
      <c r="R17" s="524"/>
      <c r="T17" s="376">
        <f ca="1">INDIRECT($A$1&amp;"!$AJ33")</f>
        <v>14</v>
      </c>
      <c r="U17" s="377" t="s">
        <v>136</v>
      </c>
    </row>
    <row r="18" spans="2:21">
      <c r="B18" s="502"/>
      <c r="C18" s="503"/>
      <c r="D18" s="502"/>
      <c r="E18" s="502"/>
      <c r="F18" s="502"/>
      <c r="G18" s="502"/>
      <c r="H18" s="502"/>
      <c r="I18" s="502"/>
      <c r="J18" s="502"/>
      <c r="K18" s="503"/>
      <c r="L18" s="503"/>
      <c r="M18" s="503"/>
      <c r="N18" s="503"/>
      <c r="O18" s="503"/>
      <c r="P18" s="524"/>
      <c r="Q18" s="524"/>
      <c r="R18" s="524"/>
      <c r="T18" s="376">
        <f ca="1">INDIRECT($A$1&amp;"!$AJ35")</f>
        <v>23.2</v>
      </c>
      <c r="U18" s="377" t="s">
        <v>137</v>
      </c>
    </row>
    <row r="19" spans="2:21">
      <c r="B19" s="502"/>
      <c r="C19" s="503"/>
      <c r="D19" s="502"/>
      <c r="E19" s="502"/>
      <c r="F19" s="502"/>
      <c r="G19" s="502"/>
      <c r="H19" s="502"/>
      <c r="I19" s="502"/>
      <c r="J19" s="502"/>
      <c r="K19" s="503"/>
      <c r="L19" s="503"/>
      <c r="M19" s="503"/>
      <c r="N19" s="503"/>
      <c r="O19" s="503"/>
      <c r="P19" s="524"/>
      <c r="Q19" s="524"/>
      <c r="R19" s="524"/>
      <c r="T19" s="376">
        <f ca="1">INDIRECT($A$1&amp;"!$AJ37")</f>
        <v>21.2</v>
      </c>
      <c r="U19" s="377" t="s">
        <v>138</v>
      </c>
    </row>
    <row r="20" spans="2:21">
      <c r="B20" s="502"/>
      <c r="C20" s="503"/>
      <c r="D20" s="502"/>
      <c r="E20" s="502"/>
      <c r="F20" s="502"/>
      <c r="G20" s="502"/>
      <c r="H20" s="502"/>
      <c r="I20" s="502"/>
      <c r="J20" s="502"/>
      <c r="K20" s="503"/>
      <c r="L20" s="503"/>
      <c r="M20" s="503"/>
      <c r="N20" s="503"/>
      <c r="O20" s="503"/>
      <c r="P20" s="524"/>
      <c r="Q20" s="524"/>
      <c r="R20" s="524"/>
      <c r="T20" s="376">
        <f ca="1">INDIRECT($A$1&amp;"!$AJ39")</f>
        <v>46.4</v>
      </c>
      <c r="U20" s="377" t="s">
        <v>139</v>
      </c>
    </row>
    <row r="21" spans="2:21">
      <c r="B21" s="502"/>
      <c r="C21" s="503"/>
      <c r="D21" s="504"/>
      <c r="E21" s="504"/>
      <c r="F21" s="504"/>
      <c r="G21" s="502"/>
      <c r="H21" s="502"/>
      <c r="I21" s="504"/>
      <c r="J21" s="502"/>
      <c r="K21" s="503"/>
      <c r="L21" s="503"/>
      <c r="M21" s="503"/>
      <c r="N21" s="503"/>
      <c r="O21" s="503"/>
      <c r="P21" s="524"/>
      <c r="Q21" s="524"/>
      <c r="R21" s="524"/>
      <c r="T21" s="376">
        <f ca="1">INDIRECT($A$1&amp;"!$AJ41")</f>
        <v>35.200000000000003</v>
      </c>
      <c r="U21" s="377" t="s">
        <v>140</v>
      </c>
    </row>
    <row r="22" spans="2:21">
      <c r="B22" s="502"/>
      <c r="C22" s="503"/>
      <c r="D22" s="504"/>
      <c r="E22" s="504"/>
      <c r="F22" s="504"/>
      <c r="G22" s="502"/>
      <c r="H22" s="502"/>
      <c r="I22" s="504"/>
      <c r="J22" s="502"/>
      <c r="K22" s="503"/>
      <c r="L22" s="503"/>
      <c r="M22" s="503"/>
      <c r="N22" s="503"/>
      <c r="O22" s="503"/>
      <c r="P22" s="524"/>
      <c r="Q22" s="524"/>
      <c r="R22" s="524"/>
      <c r="T22" s="376">
        <f ca="1">INDIRECT($A$1&amp;"!$AJ43")</f>
        <v>40.4</v>
      </c>
      <c r="U22" s="377" t="s">
        <v>141</v>
      </c>
    </row>
    <row r="23" spans="2:21">
      <c r="B23" s="502"/>
      <c r="C23" s="503"/>
      <c r="D23" s="504"/>
      <c r="E23" s="504"/>
      <c r="F23" s="504"/>
      <c r="G23" s="502"/>
      <c r="H23" s="502"/>
      <c r="I23" s="504"/>
      <c r="J23" s="502"/>
      <c r="K23" s="503"/>
      <c r="L23" s="503"/>
      <c r="M23" s="503"/>
      <c r="N23" s="503"/>
      <c r="O23" s="503"/>
      <c r="P23" s="524"/>
      <c r="Q23" s="524"/>
      <c r="R23" s="524"/>
      <c r="T23" s="376">
        <f ca="1">INDIRECT($A$1&amp;"!$AJ45")</f>
        <v>37.200000000000003</v>
      </c>
      <c r="U23" s="377" t="s">
        <v>142</v>
      </c>
    </row>
    <row r="24" spans="2:21">
      <c r="B24" s="502"/>
      <c r="C24" s="503"/>
      <c r="D24" s="504"/>
      <c r="E24" s="504"/>
      <c r="F24" s="504"/>
      <c r="G24" s="502"/>
      <c r="H24" s="502"/>
      <c r="I24" s="504"/>
      <c r="J24" s="502"/>
      <c r="K24" s="503"/>
      <c r="L24" s="503"/>
      <c r="M24" s="503"/>
      <c r="N24" s="503"/>
      <c r="O24" s="503"/>
      <c r="P24" s="524"/>
      <c r="Q24" s="524"/>
      <c r="R24" s="524"/>
      <c r="T24" s="376">
        <f ca="1">INDIRECT($A$1&amp;"!$AJ47")</f>
        <v>20.399999999999999</v>
      </c>
      <c r="U24" s="377" t="s">
        <v>143</v>
      </c>
    </row>
    <row r="25" spans="2:21" ht="12.75" customHeight="1">
      <c r="B25" s="502"/>
      <c r="C25" s="503"/>
      <c r="D25" s="504"/>
      <c r="E25" s="504"/>
      <c r="F25" s="504"/>
      <c r="G25" s="502"/>
      <c r="H25" s="502"/>
      <c r="I25" s="504"/>
      <c r="J25" s="502"/>
      <c r="K25" s="503"/>
      <c r="L25" s="503"/>
      <c r="M25" s="503"/>
      <c r="N25" s="503"/>
      <c r="O25" s="503"/>
      <c r="P25" s="524"/>
      <c r="Q25" s="524"/>
      <c r="R25" s="524"/>
      <c r="T25" s="376">
        <f ca="1">INDIRECT($A$1&amp;"!$AJ49")</f>
        <v>44.4</v>
      </c>
      <c r="U25" s="377" t="s">
        <v>144</v>
      </c>
    </row>
    <row r="26" spans="2:21">
      <c r="B26" s="502"/>
      <c r="C26" s="503"/>
      <c r="D26" s="504"/>
      <c r="E26" s="504"/>
      <c r="F26" s="504"/>
      <c r="G26" s="502"/>
      <c r="H26" s="502"/>
      <c r="I26" s="504"/>
      <c r="J26" s="502"/>
      <c r="K26" s="503"/>
      <c r="L26" s="503"/>
      <c r="M26" s="503"/>
      <c r="N26" s="503"/>
      <c r="O26" s="503"/>
      <c r="P26" s="524"/>
      <c r="Q26" s="524"/>
      <c r="R26" s="524"/>
      <c r="T26" s="376">
        <f ca="1">INDIRECT($A$1&amp;"!$AJ51")</f>
        <v>25.6</v>
      </c>
      <c r="U26" s="377" t="s">
        <v>145</v>
      </c>
    </row>
    <row r="27" spans="2:21">
      <c r="B27" s="502"/>
      <c r="C27" s="503"/>
      <c r="D27" s="504"/>
      <c r="E27" s="504"/>
      <c r="F27" s="504"/>
      <c r="G27" s="502"/>
      <c r="H27" s="502"/>
      <c r="I27" s="504"/>
      <c r="J27" s="502"/>
      <c r="K27" s="503"/>
      <c r="L27" s="503"/>
      <c r="M27" s="503"/>
      <c r="N27" s="503"/>
      <c r="O27" s="503"/>
      <c r="P27" s="524"/>
      <c r="Q27" s="524"/>
      <c r="R27" s="524"/>
      <c r="T27" s="376">
        <f ca="1">INDIRECT($A$1&amp;"!$AJ53")</f>
        <v>40.799999999999997</v>
      </c>
      <c r="U27" s="377" t="s">
        <v>146</v>
      </c>
    </row>
    <row r="28" spans="2:21">
      <c r="B28" s="502"/>
      <c r="C28" s="503"/>
      <c r="D28" s="504"/>
      <c r="E28" s="504"/>
      <c r="F28" s="504"/>
      <c r="G28" s="502"/>
      <c r="H28" s="502"/>
      <c r="I28" s="504"/>
      <c r="J28" s="502"/>
      <c r="K28" s="503"/>
      <c r="L28" s="503"/>
      <c r="M28" s="503"/>
      <c r="N28" s="503"/>
      <c r="O28" s="503"/>
      <c r="P28" s="524"/>
      <c r="Q28" s="524"/>
      <c r="R28" s="524"/>
      <c r="T28" s="376">
        <f ca="1">INDIRECT($A$1&amp;"!$AJ55")</f>
        <v>23.6</v>
      </c>
      <c r="U28" s="377" t="s">
        <v>147</v>
      </c>
    </row>
    <row r="29" spans="2:21">
      <c r="B29" s="502"/>
      <c r="C29" s="503"/>
      <c r="D29" s="504"/>
      <c r="E29" s="504"/>
      <c r="F29" s="504"/>
      <c r="G29" s="502"/>
      <c r="H29" s="502"/>
      <c r="I29" s="504"/>
      <c r="J29" s="502"/>
      <c r="K29" s="503"/>
      <c r="L29" s="503"/>
      <c r="M29" s="503"/>
      <c r="N29" s="503"/>
      <c r="O29" s="503"/>
      <c r="P29" s="524"/>
      <c r="Q29" s="524"/>
      <c r="R29" s="524"/>
      <c r="T29" s="376">
        <f ca="1">INDIRECT($A$1&amp;"!$AJ57")</f>
        <v>39.6</v>
      </c>
      <c r="U29" s="377" t="s">
        <v>148</v>
      </c>
    </row>
    <row r="30" spans="2:21">
      <c r="B30" s="610"/>
      <c r="C30" s="503"/>
      <c r="D30" s="504"/>
      <c r="E30" s="504"/>
      <c r="F30" s="504"/>
      <c r="G30" s="502"/>
      <c r="H30" s="502"/>
      <c r="I30" s="504"/>
      <c r="J30" s="505"/>
      <c r="K30" s="503"/>
      <c r="L30" s="503"/>
      <c r="M30" s="503"/>
      <c r="N30" s="503"/>
      <c r="O30" s="503"/>
      <c r="P30" s="524"/>
      <c r="Q30" s="524"/>
      <c r="R30" s="524"/>
      <c r="T30" s="376">
        <f ca="1">INDIRECT($A$1&amp;"!$AJ59")</f>
        <v>16</v>
      </c>
      <c r="U30" s="377" t="s">
        <v>149</v>
      </c>
    </row>
    <row r="31" spans="2:21">
      <c r="B31" s="534"/>
      <c r="C31" s="503"/>
      <c r="D31" s="502"/>
      <c r="E31" s="502"/>
      <c r="F31" s="502"/>
      <c r="G31" s="502"/>
      <c r="H31" s="502"/>
      <c r="I31" s="502"/>
      <c r="J31" s="502"/>
      <c r="K31" s="503"/>
      <c r="L31" s="503"/>
      <c r="M31" s="503"/>
      <c r="N31" s="503"/>
      <c r="O31" s="503"/>
      <c r="P31" s="524"/>
      <c r="Q31" s="524"/>
      <c r="R31" s="524"/>
      <c r="T31" s="376">
        <f ca="1">INDIRECT($A$1&amp;"!$AJ61")</f>
        <v>19.2</v>
      </c>
      <c r="U31" s="377" t="s">
        <v>150</v>
      </c>
    </row>
    <row r="32" spans="2:21">
      <c r="B32" s="502"/>
      <c r="C32" s="503"/>
      <c r="D32" s="502"/>
      <c r="E32" s="502"/>
      <c r="F32" s="502"/>
      <c r="G32" s="502"/>
      <c r="H32" s="502"/>
      <c r="I32" s="502"/>
      <c r="J32" s="502"/>
      <c r="K32" s="503"/>
      <c r="L32" s="503"/>
      <c r="M32" s="503"/>
      <c r="N32" s="503"/>
      <c r="O32" s="503"/>
      <c r="P32" s="524"/>
      <c r="Q32" s="524"/>
      <c r="R32" s="524"/>
      <c r="T32" s="376">
        <f ca="1">INDIRECT($A$1&amp;"!$AJ63")</f>
        <v>12.4</v>
      </c>
      <c r="U32" s="377" t="s">
        <v>151</v>
      </c>
    </row>
    <row r="33" spans="2:21">
      <c r="B33" s="502"/>
      <c r="C33" s="503"/>
      <c r="D33" s="502"/>
      <c r="E33" s="502"/>
      <c r="F33" s="502"/>
      <c r="G33" s="502"/>
      <c r="H33" s="502"/>
      <c r="I33" s="502"/>
      <c r="J33" s="502"/>
      <c r="K33" s="503"/>
      <c r="L33" s="503"/>
      <c r="M33" s="503"/>
      <c r="N33" s="503"/>
      <c r="O33" s="503"/>
      <c r="P33" s="524"/>
      <c r="Q33" s="524"/>
      <c r="R33" s="524"/>
      <c r="T33" s="376">
        <f ca="1">INDIRECT($A$1&amp;"!$AJ65")</f>
        <v>13.2</v>
      </c>
      <c r="U33" s="377" t="s">
        <v>152</v>
      </c>
    </row>
    <row r="34" spans="2:21">
      <c r="B34" s="502"/>
      <c r="C34" s="503"/>
      <c r="D34" s="502"/>
      <c r="E34" s="502"/>
      <c r="F34" s="502"/>
      <c r="G34" s="502"/>
      <c r="H34" s="502"/>
      <c r="I34" s="502"/>
      <c r="J34" s="504"/>
      <c r="K34" s="503"/>
      <c r="L34" s="503"/>
      <c r="M34" s="503"/>
      <c r="N34" s="503"/>
      <c r="O34" s="503"/>
      <c r="P34" s="524"/>
      <c r="Q34" s="524"/>
      <c r="R34" s="524"/>
      <c r="T34" s="376">
        <f ca="1">INDIRECT($A$1&amp;"!$AJ67")</f>
        <v>14.4</v>
      </c>
      <c r="U34" s="377" t="s">
        <v>153</v>
      </c>
    </row>
    <row r="35" spans="2:21">
      <c r="B35" s="502"/>
      <c r="C35" s="503"/>
      <c r="D35" s="502"/>
      <c r="E35" s="502"/>
      <c r="F35" s="502"/>
      <c r="G35" s="502"/>
      <c r="H35" s="502"/>
      <c r="I35" s="502"/>
      <c r="J35" s="502"/>
      <c r="K35" s="503"/>
      <c r="L35" s="503"/>
      <c r="M35" s="503"/>
      <c r="N35" s="503"/>
      <c r="O35" s="503"/>
      <c r="P35" s="524"/>
      <c r="Q35" s="524"/>
      <c r="R35" s="524"/>
      <c r="T35" s="376">
        <f ca="1">INDIRECT($A$1&amp;"!$AJ69")</f>
        <v>13.2</v>
      </c>
      <c r="U35" s="377" t="s">
        <v>154</v>
      </c>
    </row>
    <row r="36" spans="2:21">
      <c r="B36" s="502"/>
      <c r="C36" s="502"/>
      <c r="D36" s="502"/>
      <c r="E36" s="502"/>
      <c r="F36" s="502"/>
      <c r="G36" s="502"/>
      <c r="H36" s="502"/>
      <c r="I36" s="502"/>
      <c r="J36" s="502"/>
      <c r="K36" s="503"/>
      <c r="L36" s="503"/>
      <c r="M36" s="503"/>
      <c r="N36" s="503"/>
      <c r="O36" s="503"/>
      <c r="P36" s="524"/>
      <c r="Q36" s="524"/>
      <c r="R36" s="524"/>
      <c r="T36" s="376">
        <f ca="1">INDIRECT($A$1&amp;"!$AJ71")</f>
        <v>33.200000000000003</v>
      </c>
      <c r="U36" s="377" t="s">
        <v>155</v>
      </c>
    </row>
    <row r="37" spans="2:21">
      <c r="K37" s="524"/>
      <c r="L37" s="524"/>
      <c r="M37" s="524"/>
      <c r="N37" s="524"/>
      <c r="O37" s="524"/>
      <c r="P37" s="524"/>
      <c r="Q37" s="524"/>
      <c r="R37" s="524"/>
      <c r="T37" s="203">
        <f ca="1">MAX(T6:T36)</f>
        <v>69.2</v>
      </c>
    </row>
    <row r="38" spans="2:21">
      <c r="K38" s="524"/>
      <c r="L38" s="524"/>
      <c r="M38" s="524"/>
      <c r="N38" s="524"/>
      <c r="O38" s="524"/>
      <c r="P38" s="524"/>
      <c r="Q38" s="524"/>
      <c r="R38" s="524"/>
    </row>
    <row r="39" spans="2:21">
      <c r="K39" s="524"/>
      <c r="L39" s="524"/>
      <c r="M39" s="524"/>
      <c r="N39" s="524"/>
      <c r="O39" s="524"/>
      <c r="P39" s="524"/>
      <c r="Q39" s="524"/>
      <c r="R39" s="524"/>
    </row>
    <row r="40" spans="2:21">
      <c r="K40" s="524"/>
      <c r="L40" s="524"/>
      <c r="M40" s="524"/>
      <c r="N40" s="524"/>
      <c r="O40" s="524"/>
      <c r="P40" s="524"/>
      <c r="Q40" s="524"/>
      <c r="R40" s="524"/>
    </row>
    <row r="41" spans="2:21">
      <c r="K41" s="524"/>
      <c r="L41" s="524"/>
      <c r="M41" s="524"/>
      <c r="N41" s="524"/>
      <c r="O41" s="524"/>
      <c r="P41" s="524"/>
      <c r="Q41" s="524"/>
      <c r="R41" s="524"/>
    </row>
    <row r="42" spans="2:21">
      <c r="K42" s="524"/>
      <c r="L42" s="524"/>
      <c r="M42" s="524"/>
      <c r="N42" s="524"/>
      <c r="O42" s="524"/>
      <c r="P42" s="524"/>
      <c r="Q42" s="524"/>
      <c r="R42" s="524"/>
    </row>
    <row r="43" spans="2:21">
      <c r="K43" s="524"/>
      <c r="L43" s="524"/>
      <c r="M43" s="524"/>
      <c r="N43" s="524"/>
      <c r="O43" s="524"/>
      <c r="P43" s="524"/>
      <c r="Q43" s="524"/>
      <c r="R43" s="524"/>
    </row>
    <row r="44" spans="2:21">
      <c r="K44" s="524"/>
      <c r="L44" s="524"/>
      <c r="M44" s="524"/>
      <c r="N44" s="524"/>
      <c r="O44" s="524"/>
      <c r="P44" s="524"/>
      <c r="Q44" s="524"/>
      <c r="R44" s="524"/>
    </row>
    <row r="45" spans="2:21">
      <c r="K45" s="524"/>
      <c r="L45" s="524"/>
      <c r="M45" s="524"/>
      <c r="N45" s="524"/>
      <c r="O45" s="524"/>
      <c r="P45" s="524"/>
      <c r="Q45" s="524"/>
      <c r="R45" s="524"/>
    </row>
    <row r="46" spans="2:21">
      <c r="K46" s="524"/>
      <c r="L46" s="524"/>
      <c r="M46" s="524"/>
      <c r="N46" s="524"/>
      <c r="O46" s="524"/>
      <c r="P46" s="524"/>
      <c r="Q46" s="524"/>
      <c r="R46" s="524"/>
    </row>
    <row r="47" spans="2:21">
      <c r="K47" s="524"/>
      <c r="L47" s="524"/>
      <c r="M47" s="524"/>
      <c r="N47" s="524"/>
      <c r="O47" s="524"/>
      <c r="P47" s="524"/>
      <c r="Q47" s="524"/>
      <c r="R47" s="524"/>
    </row>
    <row r="48" spans="2:21">
      <c r="K48" s="524"/>
      <c r="L48" s="524"/>
      <c r="M48" s="524"/>
      <c r="N48" s="524"/>
      <c r="O48" s="524"/>
      <c r="P48" s="524"/>
      <c r="Q48" s="524"/>
      <c r="R48" s="524"/>
    </row>
    <row r="49" spans="1:18">
      <c r="K49" s="524"/>
      <c r="L49" s="524"/>
      <c r="M49" s="524"/>
      <c r="N49" s="524"/>
      <c r="O49" s="524"/>
      <c r="P49" s="524"/>
      <c r="Q49" s="524"/>
      <c r="R49" s="524"/>
    </row>
    <row r="50" spans="1:18">
      <c r="K50" s="524"/>
      <c r="L50" s="524"/>
      <c r="M50" s="524"/>
      <c r="N50" s="524"/>
      <c r="O50" s="524"/>
      <c r="P50" s="524"/>
      <c r="Q50" s="524"/>
      <c r="R50" s="524"/>
    </row>
    <row r="51" spans="1:18">
      <c r="K51" s="524"/>
      <c r="L51" s="524"/>
      <c r="M51" s="524"/>
      <c r="N51" s="524"/>
      <c r="O51" s="524"/>
      <c r="P51" s="524"/>
      <c r="Q51" s="524"/>
      <c r="R51" s="524"/>
    </row>
    <row r="52" spans="1:18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</row>
    <row r="58" spans="1:18" ht="172.5" customHeight="1"/>
  </sheetData>
  <conditionalFormatting sqref="J3">
    <cfRule type="expression" dxfId="4" priority="1" stopIfTrue="1">
      <formula>#REF!&lt;0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Graphique_Vitesse_Vent">
                <anchor moveWithCells="1" sizeWithCells="1">
                  <from>
                    <xdr:col>15</xdr:col>
                    <xdr:colOff>219075</xdr:colOff>
                    <xdr:row>17</xdr:row>
                    <xdr:rowOff>180975</xdr:rowOff>
                  </from>
                  <to>
                    <xdr:col>16</xdr:col>
                    <xdr:colOff>257175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8">
    <tabColor theme="7" tint="0.59999389629810485"/>
  </sheetPr>
  <dimension ref="A1:AV95"/>
  <sheetViews>
    <sheetView showGridLines="0" showOutlineSymbols="0" topLeftCell="B1" zoomScaleNormal="100" workbookViewId="0">
      <selection activeCell="D34" sqref="D34"/>
    </sheetView>
  </sheetViews>
  <sheetFormatPr baseColWidth="10" defaultRowHeight="15"/>
  <cols>
    <col min="1" max="1" width="14" bestFit="1" customWidth="1"/>
    <col min="2" max="2" width="6" bestFit="1" customWidth="1"/>
    <col min="3" max="3" width="8.42578125" bestFit="1" customWidth="1"/>
    <col min="4" max="11" width="9.42578125" bestFit="1" customWidth="1"/>
    <col min="12" max="12" width="11" customWidth="1"/>
    <col min="13" max="20" width="9.42578125" bestFit="1" customWidth="1"/>
    <col min="21" max="21" width="9" bestFit="1" customWidth="1"/>
    <col min="22" max="22" width="7.42578125" bestFit="1" customWidth="1"/>
    <col min="23" max="23" width="5.28515625" bestFit="1" customWidth="1"/>
    <col min="24" max="24" width="11" customWidth="1"/>
    <col min="25" max="25" width="4" customWidth="1"/>
    <col min="26" max="26" width="7" customWidth="1"/>
    <col min="27" max="48" width="8.5703125" customWidth="1"/>
  </cols>
  <sheetData>
    <row r="1" spans="1:48">
      <c r="A1" s="523" t="str">
        <f>Janvier_2018!C5</f>
        <v>Janvier_2018</v>
      </c>
      <c r="B1" s="502"/>
      <c r="C1" s="502"/>
      <c r="D1" s="502"/>
      <c r="E1" s="502"/>
      <c r="F1" s="504"/>
      <c r="G1" s="504"/>
      <c r="H1" s="504"/>
      <c r="I1" s="504"/>
      <c r="J1" s="504"/>
      <c r="K1" s="504"/>
      <c r="L1" s="504"/>
      <c r="M1" s="504"/>
      <c r="N1" s="504"/>
      <c r="O1" s="504"/>
      <c r="P1" s="504"/>
      <c r="Q1" s="504"/>
      <c r="R1" s="504"/>
      <c r="S1" s="42"/>
      <c r="T1" s="42"/>
      <c r="U1" s="42"/>
      <c r="V1" s="42"/>
      <c r="W1" s="42"/>
      <c r="X1" s="42"/>
      <c r="Y1" s="9"/>
    </row>
    <row r="2" spans="1:48">
      <c r="A2" s="502"/>
      <c r="B2" s="502"/>
      <c r="C2" s="502"/>
      <c r="D2" s="502"/>
      <c r="E2" s="502"/>
      <c r="F2" s="504"/>
      <c r="G2" s="504"/>
      <c r="H2" s="504"/>
      <c r="I2" s="504"/>
      <c r="J2" s="504"/>
      <c r="K2" s="504"/>
      <c r="L2" s="504"/>
      <c r="M2" s="504"/>
      <c r="N2" s="504"/>
      <c r="O2" s="504"/>
      <c r="P2" s="504"/>
      <c r="Q2" s="504"/>
      <c r="R2" s="504"/>
      <c r="S2" s="42"/>
      <c r="T2" s="42"/>
      <c r="U2" s="42"/>
      <c r="V2" s="42"/>
      <c r="W2" s="42"/>
      <c r="X2" s="42"/>
      <c r="Y2" s="9"/>
    </row>
    <row r="3" spans="1:48">
      <c r="A3" s="502"/>
      <c r="B3" s="369" t="s">
        <v>38</v>
      </c>
      <c r="C3" s="369" t="s">
        <v>49</v>
      </c>
      <c r="D3" s="369" t="s">
        <v>32</v>
      </c>
      <c r="E3" s="369" t="s">
        <v>35</v>
      </c>
      <c r="F3" s="369" t="s">
        <v>50</v>
      </c>
      <c r="G3" s="369" t="s">
        <v>40</v>
      </c>
      <c r="H3" s="369" t="s">
        <v>51</v>
      </c>
      <c r="I3" s="369" t="s">
        <v>34</v>
      </c>
      <c r="J3" s="369" t="s">
        <v>36</v>
      </c>
      <c r="K3" s="369" t="s">
        <v>37</v>
      </c>
      <c r="L3" s="369" t="s">
        <v>44</v>
      </c>
      <c r="M3" s="369" t="s">
        <v>33</v>
      </c>
      <c r="N3" s="369" t="s">
        <v>39</v>
      </c>
      <c r="O3" s="369" t="s">
        <v>41</v>
      </c>
      <c r="P3" s="369" t="s">
        <v>43</v>
      </c>
      <c r="Q3" s="369" t="s">
        <v>42</v>
      </c>
      <c r="R3" s="504"/>
      <c r="S3" s="42"/>
      <c r="T3" s="42"/>
      <c r="U3" s="42"/>
      <c r="V3" s="42"/>
      <c r="W3" s="42"/>
      <c r="X3" s="42"/>
      <c r="Y3" s="9"/>
      <c r="Z3" s="366" t="s">
        <v>52</v>
      </c>
    </row>
    <row r="4" spans="1:48">
      <c r="A4" s="502"/>
      <c r="B4" s="598">
        <f ca="1">B5/R5</f>
        <v>0</v>
      </c>
      <c r="C4" s="598">
        <f ca="1">C$5/$R$5</f>
        <v>3.2258064516129031E-2</v>
      </c>
      <c r="D4" s="598">
        <f ca="1">D$5/$R$5</f>
        <v>0</v>
      </c>
      <c r="E4" s="598">
        <f ca="1">E$5/$R$5</f>
        <v>0</v>
      </c>
      <c r="F4" s="598">
        <f ca="1">F5/R5</f>
        <v>0</v>
      </c>
      <c r="G4" s="598">
        <f ca="1">G5/R5</f>
        <v>0.16129032258064516</v>
      </c>
      <c r="H4" s="598">
        <f ca="1">H5/R5</f>
        <v>0</v>
      </c>
      <c r="I4" s="598">
        <f ca="1">I5/R5</f>
        <v>3.2258064516129031E-2</v>
      </c>
      <c r="J4" s="598">
        <f ca="1">J5/R5</f>
        <v>3.2258064516129031E-2</v>
      </c>
      <c r="K4" s="598">
        <f ca="1">K5/R5</f>
        <v>0.22580645161290322</v>
      </c>
      <c r="L4" s="598">
        <f ca="1">L5/R5</f>
        <v>6.4516129032258063E-2</v>
      </c>
      <c r="M4" s="598">
        <f ca="1">M5/R5</f>
        <v>0.12903225806451613</v>
      </c>
      <c r="N4" s="598">
        <f ca="1">N5/R5</f>
        <v>6.4516129032258063E-2</v>
      </c>
      <c r="O4" s="598">
        <f ca="1">O5/R5</f>
        <v>0.25806451612903225</v>
      </c>
      <c r="P4" s="598">
        <f ca="1">P5/R5</f>
        <v>0</v>
      </c>
      <c r="Q4" s="598">
        <f ca="1">Q5/R5</f>
        <v>0</v>
      </c>
      <c r="R4" s="591">
        <f ca="1">SUM(B4:Q4)</f>
        <v>1</v>
      </c>
      <c r="S4" s="42"/>
      <c r="T4" s="42"/>
      <c r="U4" s="42"/>
      <c r="V4" s="42"/>
      <c r="W4" s="42"/>
      <c r="X4" s="42"/>
      <c r="Y4" s="9"/>
      <c r="Z4" s="9"/>
      <c r="AA4" s="367"/>
      <c r="AB4" s="367"/>
      <c r="AC4" s="367"/>
      <c r="AD4" s="367"/>
      <c r="AE4" s="367"/>
      <c r="AF4" s="367"/>
      <c r="AH4" s="367"/>
      <c r="AI4" s="367"/>
      <c r="AJ4" s="367"/>
      <c r="AK4" s="367"/>
      <c r="AL4" s="367"/>
      <c r="AM4" s="367"/>
      <c r="AN4" s="367"/>
      <c r="AO4" s="367"/>
      <c r="AP4" s="367"/>
    </row>
    <row r="5" spans="1:48">
      <c r="A5" s="502"/>
      <c r="B5" s="371">
        <f ca="1">COUNTIF(INDIRECT($A$1&amp;"!$AJ11:AR71"),"N")</f>
        <v>0</v>
      </c>
      <c r="C5" s="371">
        <f ca="1">COUNTIF(INDIRECT($A$1&amp;"!$AJ11:AR71"),"NNE")</f>
        <v>1</v>
      </c>
      <c r="D5" s="371">
        <f ca="1">COUNTIF(INDIRECT($A$1&amp;"!$AJ11:AR71"),"NE")</f>
        <v>0</v>
      </c>
      <c r="E5" s="371">
        <f ca="1">COUNTIF(INDIRECT($A$1&amp;"!$AJ11:AR71"),"ENE")</f>
        <v>0</v>
      </c>
      <c r="F5" s="371">
        <f ca="1">COUNTIF(INDIRECT($A$1&amp;"!$AJ11:AR71"),"E")</f>
        <v>0</v>
      </c>
      <c r="G5" s="371">
        <f ca="1">COUNTIF(INDIRECT($A$1&amp;"!$AR11:AR71"),"ESE")</f>
        <v>5</v>
      </c>
      <c r="H5" s="371">
        <f ca="1">COUNTIF(INDIRECT($A$1&amp;"!$AJ11:AR71"),"SE")</f>
        <v>0</v>
      </c>
      <c r="I5" s="371">
        <f ca="1">COUNTIF(INDIRECT($A$1&amp;"!$AJ11:AR71"),"SSE")</f>
        <v>1</v>
      </c>
      <c r="J5" s="371">
        <f ca="1">COUNTIF(INDIRECT($A$1&amp;"!$AJ11:AR71"),"S")</f>
        <v>1</v>
      </c>
      <c r="K5" s="371">
        <f ca="1">COUNTIF(INDIRECT($A$1&amp;"!$AJ11:AR71"),"SSO")</f>
        <v>7</v>
      </c>
      <c r="L5" s="371">
        <f ca="1">COUNTIF(INDIRECT($A$1&amp;"!$AJ11:AR71"),"SO")</f>
        <v>2</v>
      </c>
      <c r="M5" s="371">
        <f ca="1">COUNTIF(INDIRECT($A$1&amp;"!$AJ11:AR71"),"OSO")</f>
        <v>4</v>
      </c>
      <c r="N5" s="371">
        <f ca="1">COUNTIF(INDIRECT($A$1&amp;"!$AJ11:AR71"),"O")</f>
        <v>2</v>
      </c>
      <c r="O5" s="371">
        <f ca="1">COUNTIF(INDIRECT($A$1&amp;"!$AJ11:AR71"),"ONO")</f>
        <v>8</v>
      </c>
      <c r="P5" s="371">
        <f ca="1">COUNTIF(INDIRECT($A$1&amp;"!$AJ11:AR71"),"NO")</f>
        <v>0</v>
      </c>
      <c r="Q5" s="372">
        <f ca="1">COUNTIF(INDIRECT($A$1&amp;"!$AJ11:AR71"),"NNO")</f>
        <v>0</v>
      </c>
      <c r="R5" s="592">
        <f ca="1">SUM(B5:Q5)</f>
        <v>31</v>
      </c>
      <c r="S5" s="42"/>
      <c r="T5" s="42"/>
      <c r="U5" s="42"/>
      <c r="V5" s="42"/>
      <c r="W5" s="42"/>
      <c r="X5" s="42"/>
      <c r="Y5" s="9"/>
      <c r="Z5" s="9"/>
      <c r="AQ5" s="367"/>
    </row>
    <row r="6" spans="1:48">
      <c r="A6" s="502"/>
      <c r="B6" s="502"/>
      <c r="C6" s="502"/>
      <c r="D6" s="502"/>
      <c r="E6" s="502"/>
      <c r="F6" s="504"/>
      <c r="G6" s="504"/>
      <c r="H6" s="504"/>
      <c r="I6" s="504"/>
      <c r="J6" s="504"/>
      <c r="K6" s="504"/>
      <c r="L6" s="504"/>
      <c r="M6" s="504"/>
      <c r="N6" s="504"/>
      <c r="O6" s="504"/>
      <c r="P6" s="504"/>
      <c r="Q6" s="504"/>
      <c r="R6" s="504"/>
      <c r="S6" s="42"/>
      <c r="T6" s="42"/>
      <c r="U6" s="42"/>
      <c r="V6" s="42"/>
      <c r="W6" s="42"/>
      <c r="X6" s="42"/>
      <c r="Y6" s="9"/>
      <c r="AR6" s="370"/>
      <c r="AS6" s="370"/>
      <c r="AT6" s="370"/>
      <c r="AU6" s="370"/>
      <c r="AV6" s="370"/>
    </row>
    <row r="7" spans="1:48">
      <c r="A7" s="502"/>
      <c r="B7" s="502"/>
      <c r="C7" s="502"/>
      <c r="D7" s="502"/>
      <c r="E7" s="502"/>
      <c r="F7" s="504"/>
      <c r="G7" s="504"/>
      <c r="H7" s="504"/>
      <c r="I7" s="504"/>
      <c r="J7" s="504"/>
      <c r="K7" s="504"/>
      <c r="L7" s="504"/>
      <c r="M7" s="504"/>
      <c r="N7" s="504"/>
      <c r="O7" s="504"/>
      <c r="P7" s="504"/>
      <c r="Q7" s="504"/>
      <c r="R7" s="504"/>
      <c r="S7" s="42"/>
      <c r="T7" s="42"/>
      <c r="U7" s="42"/>
      <c r="V7" s="42"/>
      <c r="W7" s="42"/>
      <c r="X7" s="42"/>
      <c r="Y7" s="9"/>
    </row>
    <row r="8" spans="1:48">
      <c r="A8" s="502"/>
      <c r="B8" s="502"/>
      <c r="C8" s="502"/>
      <c r="D8" s="502"/>
      <c r="E8" s="502"/>
      <c r="F8" s="42"/>
      <c r="G8" s="42"/>
      <c r="H8" s="42"/>
      <c r="I8" s="42"/>
      <c r="J8" s="42"/>
      <c r="K8" s="42"/>
      <c r="L8" s="42"/>
      <c r="M8" s="42"/>
      <c r="N8" s="42"/>
      <c r="O8" s="504"/>
      <c r="P8" s="504"/>
      <c r="Q8" s="504"/>
      <c r="R8" s="504"/>
      <c r="S8" s="42"/>
      <c r="T8" s="42"/>
      <c r="U8" s="42"/>
      <c r="V8" s="42"/>
      <c r="W8" s="42"/>
      <c r="X8" s="42"/>
    </row>
    <row r="9" spans="1:48">
      <c r="A9" s="502"/>
      <c r="B9" s="502"/>
      <c r="C9" s="502"/>
      <c r="D9" s="502"/>
      <c r="E9" s="502"/>
      <c r="F9" s="42"/>
      <c r="G9" s="42"/>
      <c r="H9" s="42"/>
      <c r="I9" s="42"/>
      <c r="J9" s="42"/>
      <c r="K9" s="42"/>
      <c r="L9" s="42"/>
      <c r="M9" s="42"/>
      <c r="N9" s="42"/>
      <c r="O9" s="504"/>
      <c r="P9" s="504"/>
      <c r="Q9" s="504"/>
      <c r="R9" s="504"/>
      <c r="S9" s="42"/>
      <c r="T9" s="42"/>
      <c r="U9" s="42"/>
      <c r="V9" s="42"/>
      <c r="W9" s="42"/>
      <c r="X9" s="42"/>
      <c r="Y9" s="9"/>
      <c r="AA9" s="373"/>
      <c r="AB9" s="373"/>
      <c r="AC9" s="373"/>
      <c r="AD9" s="373"/>
      <c r="AE9" s="373"/>
      <c r="AF9" s="373"/>
      <c r="AG9" s="368"/>
      <c r="AH9" s="373"/>
      <c r="AI9" s="367"/>
      <c r="AJ9" s="367"/>
      <c r="AK9" s="367"/>
      <c r="AL9" s="373"/>
      <c r="AM9" s="373"/>
      <c r="AN9" s="373"/>
      <c r="AO9" s="373"/>
      <c r="AP9" s="373"/>
      <c r="AQ9" s="9"/>
      <c r="AR9" s="9"/>
      <c r="AS9" s="9"/>
      <c r="AT9" s="9"/>
      <c r="AU9" s="9"/>
    </row>
    <row r="10" spans="1:48">
      <c r="A10" s="502"/>
      <c r="B10" s="502"/>
      <c r="C10" s="502"/>
      <c r="D10" s="502"/>
      <c r="E10" s="502"/>
      <c r="F10" s="42"/>
      <c r="G10" s="42"/>
      <c r="H10" s="42"/>
      <c r="I10" s="42"/>
      <c r="J10" s="42"/>
      <c r="K10" s="42"/>
      <c r="L10" s="42"/>
      <c r="M10" s="42"/>
      <c r="N10" s="42"/>
      <c r="O10" s="504"/>
      <c r="P10" s="504"/>
      <c r="Q10" s="504"/>
      <c r="R10" s="504"/>
      <c r="S10" s="42"/>
      <c r="T10" s="42"/>
      <c r="U10" s="42"/>
      <c r="V10" s="42"/>
      <c r="W10" s="42"/>
      <c r="X10" s="42"/>
      <c r="Y10" s="9"/>
    </row>
    <row r="11" spans="1:48">
      <c r="A11" s="502"/>
      <c r="B11" s="502"/>
      <c r="C11" s="502"/>
      <c r="D11" s="502"/>
      <c r="E11" s="502"/>
      <c r="F11" s="42"/>
      <c r="G11" s="42"/>
      <c r="H11" s="42"/>
      <c r="I11" s="42"/>
      <c r="J11" s="42"/>
      <c r="K11" s="42"/>
      <c r="L11" s="42"/>
      <c r="M11" s="42"/>
      <c r="N11" s="42"/>
      <c r="O11" s="504"/>
      <c r="P11" s="504"/>
      <c r="Q11" s="504"/>
      <c r="R11" s="504"/>
      <c r="S11" s="42"/>
      <c r="T11" s="42"/>
      <c r="U11" s="42"/>
      <c r="V11" s="42"/>
      <c r="W11" s="42"/>
      <c r="X11" s="42"/>
      <c r="Y11" s="9"/>
    </row>
    <row r="12" spans="1:48">
      <c r="A12" s="502"/>
      <c r="B12" s="502"/>
      <c r="C12" s="502"/>
      <c r="D12" s="502"/>
      <c r="E12" s="502"/>
      <c r="F12" s="42"/>
      <c r="G12" s="42"/>
      <c r="H12" s="42"/>
      <c r="I12" s="42"/>
      <c r="J12" s="42"/>
      <c r="K12" s="42"/>
      <c r="L12" s="42"/>
      <c r="M12" s="42"/>
      <c r="N12" s="42"/>
      <c r="O12" s="504"/>
      <c r="P12" s="504"/>
      <c r="Q12" s="504"/>
      <c r="R12" s="504"/>
      <c r="S12" s="42"/>
      <c r="T12" s="42"/>
      <c r="U12" s="42"/>
      <c r="V12" s="42"/>
      <c r="W12" s="42"/>
      <c r="X12" s="42"/>
      <c r="Y12" s="9"/>
    </row>
    <row r="13" spans="1:48">
      <c r="A13" s="502"/>
      <c r="B13" s="502"/>
      <c r="C13" s="502"/>
      <c r="D13" s="502"/>
      <c r="E13" s="502"/>
      <c r="F13" s="42"/>
      <c r="G13" s="42"/>
      <c r="H13" s="42"/>
      <c r="I13" s="42"/>
      <c r="J13" s="42"/>
      <c r="K13" s="42"/>
      <c r="L13" s="42"/>
      <c r="M13" s="42"/>
      <c r="N13" s="42"/>
      <c r="O13" s="504"/>
      <c r="P13" s="504"/>
      <c r="Q13" s="504"/>
      <c r="R13" s="504"/>
      <c r="S13" s="42"/>
      <c r="T13" s="42"/>
      <c r="U13" s="42"/>
      <c r="V13" s="42"/>
      <c r="W13" s="42"/>
      <c r="X13" s="42"/>
      <c r="Y13" s="9"/>
    </row>
    <row r="14" spans="1:48">
      <c r="A14" s="502"/>
      <c r="B14" s="502"/>
      <c r="C14" s="502"/>
      <c r="D14" s="502"/>
      <c r="E14" s="502"/>
      <c r="F14" s="42"/>
      <c r="G14" s="42"/>
      <c r="H14" s="42"/>
      <c r="I14" s="42"/>
      <c r="J14" s="42"/>
      <c r="K14" s="42"/>
      <c r="L14" s="42"/>
      <c r="M14" s="42"/>
      <c r="N14" s="42"/>
      <c r="O14" s="504"/>
      <c r="P14" s="504"/>
      <c r="Q14" s="504"/>
      <c r="R14" s="504"/>
      <c r="S14" s="42"/>
      <c r="T14" s="42"/>
      <c r="U14" s="42"/>
      <c r="V14" s="42"/>
      <c r="W14" s="42"/>
      <c r="X14" s="42"/>
      <c r="Y14" s="9"/>
    </row>
    <row r="15" spans="1:48">
      <c r="A15" s="502"/>
      <c r="B15" s="502"/>
      <c r="C15" s="502"/>
      <c r="D15" s="502"/>
      <c r="E15" s="502"/>
      <c r="F15" s="42"/>
      <c r="G15" s="42"/>
      <c r="H15" s="42"/>
      <c r="I15" s="42"/>
      <c r="J15" s="42"/>
      <c r="K15" s="42"/>
      <c r="L15" s="42"/>
      <c r="M15" s="42"/>
      <c r="N15" s="42"/>
      <c r="O15" s="504"/>
      <c r="P15" s="504"/>
      <c r="Q15" s="504"/>
      <c r="R15" s="504"/>
      <c r="S15" s="42"/>
      <c r="T15" s="42"/>
      <c r="U15" s="42"/>
      <c r="V15" s="42"/>
      <c r="W15" s="42"/>
      <c r="X15" s="42"/>
      <c r="Y15" s="9"/>
    </row>
    <row r="16" spans="1:48">
      <c r="A16" s="502"/>
      <c r="B16" s="502"/>
      <c r="C16" s="502"/>
      <c r="D16" s="502"/>
      <c r="E16" s="502"/>
      <c r="F16" s="42"/>
      <c r="G16" s="42"/>
      <c r="H16" s="42"/>
      <c r="I16" s="42"/>
      <c r="J16" s="42"/>
      <c r="K16" s="42"/>
      <c r="L16" s="42"/>
      <c r="M16" s="42"/>
      <c r="N16" s="42"/>
      <c r="O16" s="504"/>
      <c r="P16" s="504"/>
      <c r="Q16" s="504"/>
      <c r="R16" s="504"/>
      <c r="S16" s="42"/>
      <c r="T16" s="42"/>
      <c r="U16" s="42"/>
      <c r="V16" s="42"/>
      <c r="W16" s="42"/>
      <c r="X16" s="42"/>
      <c r="Y16" s="9"/>
    </row>
    <row r="17" spans="1:25">
      <c r="A17" s="502"/>
      <c r="B17" s="502"/>
      <c r="C17" s="502"/>
      <c r="D17" s="502"/>
      <c r="E17" s="502"/>
      <c r="F17" s="42"/>
      <c r="G17" s="42"/>
      <c r="H17" s="42"/>
      <c r="I17" s="42"/>
      <c r="J17" s="42"/>
      <c r="K17" s="42"/>
      <c r="L17" s="42"/>
      <c r="M17" s="42"/>
      <c r="N17" s="42"/>
      <c r="O17" s="504"/>
      <c r="P17" s="504"/>
      <c r="Q17" s="504"/>
      <c r="R17" s="504"/>
      <c r="S17" s="42"/>
      <c r="T17" s="42"/>
      <c r="U17" s="42"/>
      <c r="V17" s="42"/>
      <c r="W17" s="42"/>
      <c r="X17" s="42"/>
      <c r="Y17" s="9"/>
    </row>
    <row r="18" spans="1:25">
      <c r="A18" s="502"/>
      <c r="B18" s="502"/>
      <c r="C18" s="502"/>
      <c r="D18" s="502"/>
      <c r="E18" s="502"/>
      <c r="F18" s="42"/>
      <c r="G18" s="42"/>
      <c r="H18" s="42"/>
      <c r="I18" s="42"/>
      <c r="J18" s="42"/>
      <c r="K18" s="42"/>
      <c r="L18" s="42"/>
      <c r="M18" s="42"/>
      <c r="N18" s="42"/>
      <c r="O18" s="504"/>
      <c r="P18" s="504"/>
      <c r="Q18" s="504"/>
      <c r="R18" s="504"/>
      <c r="S18" s="42"/>
      <c r="T18" s="42"/>
      <c r="U18" s="42"/>
      <c r="V18" s="42"/>
      <c r="W18" s="42"/>
      <c r="X18" s="42"/>
      <c r="Y18" s="9"/>
    </row>
    <row r="19" spans="1:25">
      <c r="A19" s="502"/>
      <c r="B19" s="502"/>
      <c r="C19" s="502"/>
      <c r="D19" s="502"/>
      <c r="E19" s="502"/>
      <c r="F19" s="42"/>
      <c r="G19" s="42"/>
      <c r="H19" s="42"/>
      <c r="I19" s="42"/>
      <c r="J19" s="42"/>
      <c r="K19" s="42"/>
      <c r="L19" s="42"/>
      <c r="M19" s="42"/>
      <c r="N19" s="42"/>
      <c r="O19" s="504"/>
      <c r="P19" s="504"/>
      <c r="Q19" s="504"/>
      <c r="R19" s="504"/>
      <c r="S19" s="42"/>
      <c r="T19" s="42"/>
      <c r="U19" s="42"/>
      <c r="V19" s="42"/>
      <c r="W19" s="42"/>
      <c r="X19" s="42"/>
      <c r="Y19" s="9"/>
    </row>
    <row r="20" spans="1:25">
      <c r="A20" s="502"/>
      <c r="B20" s="502"/>
      <c r="C20" s="502"/>
      <c r="D20" s="502"/>
      <c r="E20" s="502"/>
      <c r="F20" s="42"/>
      <c r="G20" s="42"/>
      <c r="H20" s="42"/>
      <c r="I20" s="42"/>
      <c r="J20" s="42"/>
      <c r="K20" s="42"/>
      <c r="L20" s="42"/>
      <c r="M20" s="42"/>
      <c r="N20" s="42"/>
      <c r="O20" s="504"/>
      <c r="P20" s="504"/>
      <c r="Q20" s="504"/>
      <c r="R20" s="504"/>
      <c r="S20" s="42"/>
      <c r="T20" s="42"/>
      <c r="U20" s="42"/>
      <c r="V20" s="42"/>
      <c r="W20" s="42"/>
      <c r="X20" s="42"/>
      <c r="Y20" s="9"/>
    </row>
    <row r="21" spans="1:25">
      <c r="A21" s="502"/>
      <c r="B21" s="502"/>
      <c r="C21" s="502"/>
      <c r="D21" s="502"/>
      <c r="E21" s="502"/>
      <c r="F21" s="42"/>
      <c r="G21" s="42"/>
      <c r="H21" s="42"/>
      <c r="I21" s="42"/>
      <c r="J21" s="42"/>
      <c r="K21" s="42"/>
      <c r="L21" s="42"/>
      <c r="M21" s="42"/>
      <c r="N21" s="42"/>
      <c r="O21" s="504"/>
      <c r="P21" s="504"/>
      <c r="Q21" s="504"/>
      <c r="R21" s="504"/>
      <c r="S21" s="42"/>
      <c r="T21" s="42"/>
      <c r="U21" s="42"/>
      <c r="V21" s="42"/>
      <c r="W21" s="42"/>
      <c r="X21" s="42"/>
      <c r="Y21" s="9"/>
    </row>
    <row r="22" spans="1:25">
      <c r="A22" s="502"/>
      <c r="B22" s="502"/>
      <c r="C22" s="502"/>
      <c r="D22" s="502"/>
      <c r="E22" s="502"/>
      <c r="F22" s="42"/>
      <c r="G22" s="42"/>
      <c r="H22" s="42"/>
      <c r="I22" s="42"/>
      <c r="J22" s="42"/>
      <c r="K22" s="42"/>
      <c r="L22" s="42"/>
      <c r="M22" s="42"/>
      <c r="N22" s="42"/>
      <c r="O22" s="504"/>
      <c r="P22" s="504"/>
      <c r="Q22" s="504"/>
      <c r="R22" s="504"/>
      <c r="S22" s="42"/>
      <c r="T22" s="42"/>
      <c r="U22" s="42"/>
      <c r="V22" s="42"/>
      <c r="W22" s="42"/>
      <c r="X22" s="42"/>
      <c r="Y22" s="9"/>
    </row>
    <row r="23" spans="1:25">
      <c r="A23" s="502"/>
      <c r="B23" s="502"/>
      <c r="C23" s="502"/>
      <c r="D23" s="502"/>
      <c r="E23" s="502"/>
      <c r="F23" s="42"/>
      <c r="G23" s="42"/>
      <c r="H23" s="42"/>
      <c r="I23" s="42"/>
      <c r="J23" s="42"/>
      <c r="K23" s="42"/>
      <c r="L23" s="42"/>
      <c r="M23" s="42"/>
      <c r="N23" s="42"/>
      <c r="O23" s="504"/>
      <c r="P23" s="504"/>
      <c r="Q23" s="504"/>
      <c r="R23" s="504"/>
      <c r="S23" s="42"/>
      <c r="T23" s="42"/>
      <c r="U23" s="42"/>
      <c r="V23" s="42"/>
      <c r="W23" s="42"/>
      <c r="X23" s="42"/>
      <c r="Y23" s="9"/>
    </row>
    <row r="24" spans="1:25">
      <c r="A24" s="502"/>
      <c r="B24" s="502"/>
      <c r="C24" s="502"/>
      <c r="D24" s="502"/>
      <c r="E24" s="502"/>
      <c r="F24" s="42"/>
      <c r="G24" s="42"/>
      <c r="H24" s="42"/>
      <c r="I24" s="42"/>
      <c r="J24" s="42"/>
      <c r="K24" s="42"/>
      <c r="L24" s="42"/>
      <c r="M24" s="42"/>
      <c r="N24" s="42"/>
      <c r="O24" s="504"/>
      <c r="P24" s="504"/>
      <c r="Q24" s="504"/>
      <c r="R24" s="504"/>
      <c r="S24" s="42"/>
      <c r="T24" s="42"/>
      <c r="U24" s="42"/>
      <c r="V24" s="42"/>
      <c r="W24" s="42"/>
      <c r="X24" s="42"/>
      <c r="Y24" s="9"/>
    </row>
    <row r="25" spans="1:25">
      <c r="A25" s="502"/>
      <c r="B25" s="502"/>
      <c r="C25" s="502"/>
      <c r="D25" s="502"/>
      <c r="E25" s="502"/>
      <c r="F25" s="42"/>
      <c r="G25" s="42"/>
      <c r="H25" s="42"/>
      <c r="I25" s="42"/>
      <c r="J25" s="42"/>
      <c r="K25" s="42"/>
      <c r="L25" s="42"/>
      <c r="M25" s="42"/>
      <c r="N25" s="42"/>
      <c r="O25" s="504"/>
      <c r="P25" s="504"/>
      <c r="Q25" s="504"/>
      <c r="R25" s="504"/>
      <c r="S25" s="42"/>
      <c r="T25" s="42"/>
      <c r="U25" s="42"/>
      <c r="V25" s="42"/>
      <c r="W25" s="42"/>
      <c r="X25" s="42"/>
      <c r="Y25" s="9"/>
    </row>
    <row r="26" spans="1:25">
      <c r="A26" s="502"/>
      <c r="B26" s="502"/>
      <c r="C26" s="502"/>
      <c r="D26" s="502"/>
      <c r="E26" s="502"/>
      <c r="F26" s="42"/>
      <c r="G26" s="42"/>
      <c r="H26" s="42"/>
      <c r="I26" s="42"/>
      <c r="J26" s="42"/>
      <c r="K26" s="42"/>
      <c r="L26" s="42"/>
      <c r="M26" s="42"/>
      <c r="N26" s="42"/>
      <c r="O26" s="504"/>
      <c r="P26" s="504"/>
      <c r="Q26" s="504"/>
      <c r="R26" s="504"/>
      <c r="S26" s="42"/>
      <c r="T26" s="42"/>
      <c r="U26" s="42"/>
      <c r="V26" s="42"/>
      <c r="W26" s="42"/>
      <c r="X26" s="42"/>
      <c r="Y26" s="9"/>
    </row>
    <row r="27" spans="1:25">
      <c r="A27" s="502"/>
      <c r="B27" s="502"/>
      <c r="C27" s="502"/>
      <c r="D27" s="502"/>
      <c r="E27" s="502"/>
      <c r="F27" s="42"/>
      <c r="G27" s="42"/>
      <c r="H27" s="42"/>
      <c r="I27" s="42"/>
      <c r="J27" s="42"/>
      <c r="K27" s="42"/>
      <c r="L27" s="42"/>
      <c r="M27" s="42"/>
      <c r="N27" s="42"/>
      <c r="O27" s="504"/>
      <c r="P27" s="504"/>
      <c r="Q27" s="504"/>
      <c r="R27" s="504"/>
      <c r="S27" s="42"/>
      <c r="T27" s="42"/>
      <c r="U27" s="42"/>
      <c r="V27" s="42"/>
      <c r="W27" s="42"/>
      <c r="X27" s="42"/>
      <c r="Y27" s="9"/>
    </row>
    <row r="28" spans="1:25">
      <c r="A28" s="502"/>
      <c r="B28" s="502"/>
      <c r="C28" s="502"/>
      <c r="D28" s="502"/>
      <c r="E28" s="502"/>
      <c r="F28" s="42"/>
      <c r="G28" s="42"/>
      <c r="H28" s="42"/>
      <c r="I28" s="42"/>
      <c r="J28" s="42"/>
      <c r="K28" s="42"/>
      <c r="L28" s="42"/>
      <c r="M28" s="42"/>
      <c r="N28" s="42"/>
      <c r="O28" s="504"/>
      <c r="P28" s="504"/>
      <c r="Q28" s="504"/>
      <c r="R28" s="504"/>
      <c r="S28" s="42"/>
      <c r="T28" s="42"/>
      <c r="U28" s="42"/>
      <c r="V28" s="42"/>
      <c r="W28" s="42"/>
      <c r="X28" s="42"/>
      <c r="Y28" s="9"/>
    </row>
    <row r="29" spans="1:25">
      <c r="A29" s="502"/>
      <c r="B29" s="502"/>
      <c r="C29" s="502"/>
      <c r="D29" s="502"/>
      <c r="E29" s="502"/>
      <c r="F29" s="42"/>
      <c r="G29" s="42"/>
      <c r="H29" s="42"/>
      <c r="I29" s="42"/>
      <c r="J29" s="42"/>
      <c r="K29" s="42"/>
      <c r="L29" s="42"/>
      <c r="M29" s="42"/>
      <c r="N29" s="42"/>
      <c r="O29" s="504"/>
      <c r="P29" s="504"/>
      <c r="Q29" s="504"/>
      <c r="R29" s="504"/>
      <c r="S29" s="42"/>
      <c r="T29" s="42"/>
      <c r="U29" s="42"/>
      <c r="V29" s="42"/>
      <c r="W29" s="42"/>
      <c r="X29" s="42"/>
      <c r="Y29" s="9"/>
    </row>
    <row r="30" spans="1:25">
      <c r="A30" s="502"/>
      <c r="B30" s="502"/>
      <c r="C30" s="502"/>
      <c r="D30" s="502"/>
      <c r="E30" s="502"/>
      <c r="F30" s="42"/>
      <c r="G30" s="42"/>
      <c r="H30" s="42"/>
      <c r="I30" s="42"/>
      <c r="J30" s="42"/>
      <c r="K30" s="42"/>
      <c r="L30" s="42"/>
      <c r="M30" s="42"/>
      <c r="N30" s="42"/>
      <c r="O30" s="504"/>
      <c r="P30" s="504"/>
      <c r="Q30" s="504"/>
      <c r="R30" s="504"/>
      <c r="S30" s="42"/>
      <c r="T30" s="42"/>
      <c r="U30" s="42"/>
      <c r="V30" s="42"/>
      <c r="W30" s="42"/>
      <c r="X30" s="42"/>
      <c r="Y30" s="9"/>
    </row>
    <row r="31" spans="1:25">
      <c r="A31" s="502"/>
      <c r="B31" s="502"/>
      <c r="C31" s="502"/>
      <c r="D31" s="502"/>
      <c r="E31" s="502"/>
      <c r="F31" s="42"/>
      <c r="G31" s="42"/>
      <c r="H31" s="42"/>
      <c r="I31" s="42"/>
      <c r="J31" s="42"/>
      <c r="K31" s="42"/>
      <c r="L31" s="42"/>
      <c r="M31" s="42"/>
      <c r="N31" s="42"/>
      <c r="O31" s="504"/>
      <c r="P31" s="504"/>
      <c r="Q31" s="504"/>
      <c r="R31" s="504"/>
      <c r="S31" s="42"/>
      <c r="T31" s="42"/>
      <c r="U31" s="42"/>
      <c r="V31" s="42"/>
      <c r="W31" s="42"/>
      <c r="X31" s="42"/>
      <c r="Y31" s="9"/>
    </row>
    <row r="32" spans="1:25">
      <c r="A32" s="502"/>
      <c r="B32" s="502"/>
      <c r="C32" s="502"/>
      <c r="D32" s="502"/>
      <c r="E32" s="502"/>
      <c r="F32" s="42"/>
      <c r="G32" s="42"/>
      <c r="H32" s="42"/>
      <c r="I32" s="42"/>
      <c r="J32" s="42"/>
      <c r="K32" s="42"/>
      <c r="L32" s="42"/>
      <c r="M32" s="42"/>
      <c r="N32" s="42"/>
      <c r="O32" s="504"/>
      <c r="P32" s="504"/>
      <c r="Q32" s="504"/>
      <c r="R32" s="504"/>
      <c r="S32" s="42"/>
      <c r="T32" s="42"/>
      <c r="U32" s="42"/>
      <c r="V32" s="42"/>
      <c r="W32" s="42"/>
      <c r="X32" s="42"/>
      <c r="Y32" s="9"/>
    </row>
    <row r="33" spans="1:25">
      <c r="A33" s="502"/>
      <c r="B33" s="502"/>
      <c r="C33" s="502"/>
      <c r="D33" s="502"/>
      <c r="E33" s="502"/>
      <c r="F33" s="42"/>
      <c r="G33" s="42"/>
      <c r="H33" s="42"/>
      <c r="I33" s="42"/>
      <c r="J33" s="42"/>
      <c r="K33" s="42"/>
      <c r="L33" s="42"/>
      <c r="M33" s="42"/>
      <c r="N33" s="42"/>
      <c r="O33" s="504"/>
      <c r="P33" s="504"/>
      <c r="Q33" s="504"/>
      <c r="R33" s="504"/>
      <c r="S33" s="42"/>
      <c r="T33" s="42"/>
      <c r="U33" s="42"/>
      <c r="V33" s="42"/>
      <c r="W33" s="42"/>
      <c r="X33" s="42"/>
      <c r="Y33" s="9"/>
    </row>
    <row r="34" spans="1:25">
      <c r="A34" s="502"/>
      <c r="B34" s="502"/>
      <c r="C34" s="502"/>
      <c r="D34" s="502"/>
      <c r="E34" s="502"/>
      <c r="F34" s="42"/>
      <c r="G34" s="42"/>
      <c r="H34" s="42"/>
      <c r="I34" s="42"/>
      <c r="J34" s="42"/>
      <c r="K34" s="42"/>
      <c r="L34" s="42"/>
      <c r="M34" s="42"/>
      <c r="N34" s="42"/>
      <c r="O34" s="504"/>
      <c r="P34" s="504"/>
      <c r="Q34" s="504"/>
      <c r="R34" s="504"/>
      <c r="S34" s="42"/>
      <c r="T34" s="42"/>
      <c r="U34" s="42"/>
      <c r="V34" s="42"/>
      <c r="W34" s="42"/>
      <c r="X34" s="42"/>
      <c r="Y34" s="9"/>
    </row>
    <row r="35" spans="1:25">
      <c r="A35" s="502"/>
      <c r="B35" s="502"/>
      <c r="C35" s="502"/>
      <c r="D35" s="502"/>
      <c r="E35" s="502"/>
      <c r="F35" s="42"/>
      <c r="G35" s="42"/>
      <c r="H35" s="42"/>
      <c r="I35" s="42"/>
      <c r="J35" s="42"/>
      <c r="K35" s="42"/>
      <c r="L35" s="42"/>
      <c r="M35" s="42"/>
      <c r="N35" s="42"/>
      <c r="O35" s="504"/>
      <c r="P35" s="504"/>
      <c r="Q35" s="504"/>
      <c r="R35" s="504"/>
      <c r="S35" s="42"/>
      <c r="T35" s="42"/>
      <c r="U35" s="42"/>
      <c r="V35" s="42"/>
      <c r="W35" s="42"/>
      <c r="X35" s="42"/>
      <c r="Y35" s="9"/>
    </row>
    <row r="36" spans="1:25">
      <c r="A36" s="502"/>
      <c r="B36" s="502"/>
      <c r="C36" s="502"/>
      <c r="D36" s="502"/>
      <c r="E36" s="502"/>
      <c r="F36" s="42"/>
      <c r="G36" s="42"/>
      <c r="H36" s="42"/>
      <c r="I36" s="42"/>
      <c r="J36" s="42"/>
      <c r="K36" s="42"/>
      <c r="L36" s="42"/>
      <c r="M36" s="42"/>
      <c r="N36" s="42"/>
      <c r="O36" s="504"/>
      <c r="P36" s="504"/>
      <c r="Q36" s="504"/>
      <c r="R36" s="504"/>
      <c r="S36" s="42"/>
      <c r="T36" s="42"/>
      <c r="U36" s="42"/>
      <c r="V36" s="42"/>
      <c r="W36" s="42"/>
      <c r="X36" s="42"/>
      <c r="Y36" s="9"/>
    </row>
    <row r="37" spans="1:25">
      <c r="A37" s="502"/>
      <c r="B37" s="502"/>
      <c r="C37" s="502"/>
      <c r="D37" s="502"/>
      <c r="E37" s="502"/>
      <c r="F37" s="504"/>
      <c r="G37" s="504"/>
      <c r="H37" s="504"/>
      <c r="I37" s="504"/>
      <c r="J37" s="504"/>
      <c r="K37" s="504"/>
      <c r="L37" s="504"/>
      <c r="M37" s="504"/>
      <c r="N37" s="504"/>
      <c r="O37" s="504"/>
      <c r="P37" s="504"/>
      <c r="Q37" s="504"/>
      <c r="R37" s="504"/>
      <c r="S37" s="42"/>
      <c r="T37" s="42"/>
      <c r="U37" s="42"/>
      <c r="V37" s="42"/>
      <c r="W37" s="42"/>
      <c r="X37" s="42"/>
      <c r="Y37" s="9"/>
    </row>
    <row r="38" spans="1:25">
      <c r="A38" s="599" t="s">
        <v>61</v>
      </c>
      <c r="B38" s="600" t="s">
        <v>361</v>
      </c>
      <c r="C38" s="603" t="s">
        <v>362</v>
      </c>
      <c r="D38" s="603" t="s">
        <v>363</v>
      </c>
      <c r="E38" s="603" t="s">
        <v>364</v>
      </c>
      <c r="F38" s="603" t="s">
        <v>365</v>
      </c>
      <c r="G38" s="603" t="s">
        <v>366</v>
      </c>
      <c r="H38" s="603" t="s">
        <v>367</v>
      </c>
      <c r="I38" s="603" t="s">
        <v>368</v>
      </c>
      <c r="J38" s="603" t="s">
        <v>369</v>
      </c>
      <c r="K38" s="603" t="s">
        <v>370</v>
      </c>
      <c r="L38" s="603" t="s">
        <v>371</v>
      </c>
      <c r="M38" s="603" t="s">
        <v>372</v>
      </c>
      <c r="N38" s="603" t="s">
        <v>373</v>
      </c>
      <c r="O38" s="603" t="s">
        <v>374</v>
      </c>
      <c r="P38" s="603" t="s">
        <v>375</v>
      </c>
      <c r="Q38" s="603" t="s">
        <v>376</v>
      </c>
      <c r="R38" s="603" t="s">
        <v>377</v>
      </c>
      <c r="S38" s="600" t="s">
        <v>378</v>
      </c>
      <c r="T38" s="600" t="s">
        <v>379</v>
      </c>
      <c r="U38" s="600" t="s">
        <v>380</v>
      </c>
      <c r="V38" s="601" t="s">
        <v>381</v>
      </c>
      <c r="W38" s="42"/>
      <c r="X38" s="42"/>
      <c r="Y38" s="9"/>
    </row>
    <row r="39" spans="1:25">
      <c r="A39" s="502"/>
      <c r="B39" s="657">
        <f t="shared" ref="B39:V39" ca="1" si="0">B40/$W$40</f>
        <v>0</v>
      </c>
      <c r="C39" s="658">
        <f t="shared" ca="1" si="0"/>
        <v>0</v>
      </c>
      <c r="D39" s="658">
        <f t="shared" ca="1" si="0"/>
        <v>0.2413793103448276</v>
      </c>
      <c r="E39" s="658">
        <f t="shared" ca="1" si="0"/>
        <v>0.13793103448275862</v>
      </c>
      <c r="F39" s="658">
        <f t="shared" ca="1" si="0"/>
        <v>0.13793103448275862</v>
      </c>
      <c r="G39" s="658">
        <f t="shared" ca="1" si="0"/>
        <v>3.4482758620689655E-2</v>
      </c>
      <c r="H39" s="658">
        <f t="shared" ca="1" si="0"/>
        <v>0.13793103448275862</v>
      </c>
      <c r="I39" s="658">
        <f t="shared" ca="1" si="0"/>
        <v>0.10344827586206896</v>
      </c>
      <c r="J39" s="658">
        <f t="shared" ca="1" si="0"/>
        <v>0.10344827586206896</v>
      </c>
      <c r="K39" s="658">
        <f t="shared" ca="1" si="0"/>
        <v>3.4482758620689655E-2</v>
      </c>
      <c r="L39" s="658">
        <f t="shared" ca="1" si="0"/>
        <v>3.4482758620689655E-2</v>
      </c>
      <c r="M39" s="658">
        <f t="shared" ca="1" si="0"/>
        <v>0</v>
      </c>
      <c r="N39" s="658">
        <f t="shared" ca="1" si="0"/>
        <v>0</v>
      </c>
      <c r="O39" s="658">
        <f t="shared" ca="1" si="0"/>
        <v>3.4482758620689655E-2</v>
      </c>
      <c r="P39" s="658">
        <f t="shared" ca="1" si="0"/>
        <v>0</v>
      </c>
      <c r="Q39" s="658">
        <f t="shared" ca="1" si="0"/>
        <v>0</v>
      </c>
      <c r="R39" s="658">
        <f t="shared" ca="1" si="0"/>
        <v>0</v>
      </c>
      <c r="S39" s="658">
        <f t="shared" ca="1" si="0"/>
        <v>0</v>
      </c>
      <c r="T39" s="658">
        <f t="shared" ca="1" si="0"/>
        <v>0</v>
      </c>
      <c r="U39" s="658">
        <f t="shared" ca="1" si="0"/>
        <v>0</v>
      </c>
      <c r="V39" s="659">
        <f t="shared" ca="1" si="0"/>
        <v>0</v>
      </c>
      <c r="W39" s="607">
        <f ca="1">SUM(B39:V39)</f>
        <v>0.99999999999999967</v>
      </c>
      <c r="X39" s="42"/>
      <c r="Y39" s="9"/>
    </row>
    <row r="40" spans="1:25">
      <c r="A40" s="502"/>
      <c r="B40" s="602">
        <f t="array" aca="1" ref="B40" ca="1">SUM(IF(INDIRECT($A$1&amp;"!$AJ11:AJ71")*(INDIRECT($A$1&amp;"!$AJ11:AJ71")&gt;0)*(INDIRECT($A$1&amp;"!$AJ11:AJ71")&lt;5.5),1,0))</f>
        <v>0</v>
      </c>
      <c r="C40" s="602">
        <f ca="1">SUM(IF(INDIRECT($A$1&amp;"!$AJ11:AJ71")*(INDIRECT($A$1&amp;"!$AJ11:AJ71")&gt;5.6)*(INDIRECT($A$1&amp;"!$AJ11:AJ71")&lt;510.5),1,0))</f>
        <v>0</v>
      </c>
      <c r="D40" s="604">
        <f t="array" aca="1" ref="D40" ca="1">SUM(IF(INDIRECT($A$1&amp;"!$AJ11:AJ71")*(INDIRECT($A$1&amp;"!$AJ11:AJ71")&gt;10.6)*(INDIRECT($A$1&amp;"!$AJ11:AJ71")&lt;15.5),1,0))</f>
        <v>7</v>
      </c>
      <c r="E40" s="604">
        <f t="array" aca="1" ref="E40" ca="1">SUM(IF(INDIRECT($A$1&amp;"!$AJ11:AJ71")*(INDIRECT($A$1&amp;"!$AJ11:AJ71")&gt;15.6)*(INDIRECT($A$1&amp;"!$AJ11:AJ71")&lt;20.5),1,0))</f>
        <v>4</v>
      </c>
      <c r="F40" s="604">
        <f t="array" aca="1" ref="F40" ca="1">SUM(IF(INDIRECT($A$1&amp;"!$AJ11:AJ71")*(INDIRECT($A$1&amp;"!$AJ11:AJ71")&gt;20.6)*(INDIRECT($A$1&amp;"!$AJ11:AJ71")&lt;25.5),1,0))</f>
        <v>4</v>
      </c>
      <c r="G40" s="604">
        <f t="array" aca="1" ref="G40" ca="1">SUM(IF(INDIRECT($A$1&amp;"!$AJ11:AJ71")*(INDIRECT($A$1&amp;"!$AJ11:AJ71")&gt;25.6)*(INDIRECT($A$1&amp;"!$AJ11:AJ71")&lt;30.5),1,0))</f>
        <v>1</v>
      </c>
      <c r="H40" s="604">
        <f t="array" aca="1" ref="H40" ca="1">SUM(IF(INDIRECT($A$1&amp;"!$AJ11:AJ71")*(INDIRECT($A$1&amp;"!$AJ11:AJ71")&gt;30.6)*(INDIRECT($A$1&amp;"!$AJ11:AJ71")&lt;35.5),1,0))</f>
        <v>4</v>
      </c>
      <c r="I40" s="605">
        <f t="array" aca="1" ref="I40" ca="1">SUM(IF(INDIRECT($A$1&amp;"!$AJ11:AJ71")*(INDIRECT($A$1&amp;"!$AJ11:AJ71")&gt;35.6)*(INDIRECT($A$1&amp;"!$AJ11:AJ71")&lt;40.5),1,0))</f>
        <v>3</v>
      </c>
      <c r="J40" s="604">
        <f t="array" aca="1" ref="J40" ca="1">SUM(IF(INDIRECT($A$1&amp;"!$AJ11:AJ71")*(INDIRECT($A$1&amp;"!$AJ11:AJ71")&gt;40.6)*(INDIRECT($A$1&amp;"!$AJ11:AJ71")&lt;45.5),1,0))</f>
        <v>3</v>
      </c>
      <c r="K40" s="604">
        <f t="array" aca="1" ref="K40" ca="1">SUM(IF(INDIRECT($A$1&amp;"!$AJ11:AJ71")*(INDIRECT($A$1&amp;"!$AJ11:AJ71")&gt;45.6)*(INDIRECT($A$1&amp;"!$AJ11:AJ71")&lt;50.5),1,0))</f>
        <v>1</v>
      </c>
      <c r="L40" s="604">
        <f t="array" aca="1" ref="L40" ca="1">SUM(IF(INDIRECT($A$1&amp;"!$AJ11:AJ71")*(INDIRECT($A$1&amp;"!$AJ11:AJ71")&gt;50.6)*(INDIRECT($A$1&amp;"!$AJ11:AJ71")&lt;55.5),1,0))</f>
        <v>1</v>
      </c>
      <c r="M40" s="604">
        <f t="array" aca="1" ref="M40" ca="1">SUM(IF(INDIRECT($A$1&amp;"!$AJ11:AJ71")*(INDIRECT($A$1&amp;"!$AJ11:AJ71")&gt;55.6)*(INDIRECT($A$1&amp;"!$AJ11:AJ71")&lt;60.5),1,0))</f>
        <v>0</v>
      </c>
      <c r="N40" s="604">
        <f t="array" aca="1" ref="N40" ca="1">SUM(IF(INDIRECT($A$1&amp;"!$AJ11:AJ71")*(INDIRECT($A$1&amp;"!$AJ11:AJ71")&gt;60.6)*(INDIRECT($A$1&amp;"!$AJ11:AJ71")&lt;65.5),1,0))</f>
        <v>0</v>
      </c>
      <c r="O40" s="604">
        <f t="array" aca="1" ref="O40" ca="1">SUM(IF(INDIRECT($A$1&amp;"!$AJ11:AJ71")*(INDIRECT($A$1&amp;"!$AJ11:AJ71")&gt;65.6)*(INDIRECT($A$1&amp;"!$AJ11:AJ71")&lt;70.5),1,0))</f>
        <v>1</v>
      </c>
      <c r="P40" s="604">
        <f t="array" aca="1" ref="P40" ca="1">SUM(IF(INDIRECT($A$1&amp;"!$AJ11:AJ71")*(INDIRECT($A$1&amp;"!$AJ11:AJ71")&gt;70.6)*(INDIRECT($A$1&amp;"!$AJ11:AJ71")&lt;75.5),1,0))</f>
        <v>0</v>
      </c>
      <c r="Q40" s="604">
        <f t="array" aca="1" ref="Q40" ca="1">SUM(IF(INDIRECT($A$1&amp;"!$AJ11:AJ71")*(INDIRECT($A$1&amp;"!$AJ11:AJ71")&gt;75.6)*(INDIRECT($A$1&amp;"!$AJ11:AJ71")&lt;80.5),1,0))</f>
        <v>0</v>
      </c>
      <c r="R40" s="604">
        <f t="array" aca="1" ref="R40" ca="1">SUM(IF(INDIRECT($A$1&amp;"!$AJ11:AJ71")*(INDIRECT($A$1&amp;"!$AJ11:AJ71")&gt;80.6)*(INDIRECT($A$1&amp;"!$AJ11:AJ71")&lt;85.5),1,0))</f>
        <v>0</v>
      </c>
      <c r="S40" s="604">
        <f t="array" aca="1" ref="S40" ca="1">SUM(IF(INDIRECT($A$1&amp;"!$AJ11:AJ71")*(INDIRECT($A$1&amp;"!$AJ11:AJ71")&gt;85.6)*(INDIRECT($A$1&amp;"!$AJ11:AJ71")&lt;90.5),1,0))</f>
        <v>0</v>
      </c>
      <c r="T40" s="604">
        <f t="array" aca="1" ref="T40" ca="1">SUM(IF(INDIRECT($A$1&amp;"!$AJ11:AJ71")*(INDIRECT($A$1&amp;"!$AJ11:AJ71")&gt;90.6)*(INDIRECT($A$1&amp;"!$AJ11:AJ71")&lt;95.5),1,0))</f>
        <v>0</v>
      </c>
      <c r="U40" s="604">
        <f t="array" aca="1" ref="U40" ca="1">SUM(IF(INDIRECT($A$1&amp;"!$AJ11:AJ71")*(INDIRECT($A$1&amp;"!$AJ11:AJ71")&gt;90.6)*(INDIRECT($A$1&amp;"!$AJ11:AJ71")&lt;100),1,0))</f>
        <v>0</v>
      </c>
      <c r="V40" s="606">
        <f t="array" aca="1" ref="V40" ca="1">SUM(IF(INDIRECT($A$1&amp;"!$AJ11:AJ71")*(INDIRECT($A$1&amp;"!$AJ11:AJ71")&gt;100),1,0))</f>
        <v>0</v>
      </c>
      <c r="W40" s="608">
        <f ca="1">SUM(B40:V40)</f>
        <v>29</v>
      </c>
      <c r="X40" s="42"/>
      <c r="Y40" s="9"/>
    </row>
    <row r="41" spans="1:25">
      <c r="A41" s="502"/>
      <c r="B41" s="502"/>
      <c r="C41" s="502"/>
      <c r="D41" s="502"/>
      <c r="E41" s="502"/>
      <c r="F41" s="504"/>
      <c r="G41" s="504"/>
      <c r="H41" s="504"/>
      <c r="I41" s="504"/>
      <c r="J41" s="504"/>
      <c r="K41" s="504"/>
      <c r="L41" s="504"/>
      <c r="M41" s="504"/>
      <c r="N41" s="504"/>
      <c r="O41" s="504"/>
      <c r="P41" s="504"/>
      <c r="Q41" s="504"/>
      <c r="R41" s="504"/>
      <c r="S41" s="42"/>
      <c r="T41" s="42"/>
      <c r="U41" s="42"/>
      <c r="V41" s="42"/>
      <c r="W41" s="42"/>
      <c r="X41" s="42"/>
      <c r="Y41" s="9"/>
    </row>
    <row r="42" spans="1:25">
      <c r="A42" s="502"/>
      <c r="B42" s="502"/>
      <c r="C42" s="502"/>
      <c r="D42" s="502"/>
      <c r="E42" s="502"/>
      <c r="F42" s="504"/>
      <c r="G42" s="504"/>
      <c r="H42" s="504"/>
      <c r="I42" s="504"/>
      <c r="J42" s="504"/>
      <c r="K42" s="504"/>
      <c r="L42" s="504"/>
      <c r="M42" s="504"/>
      <c r="N42" s="504"/>
      <c r="O42" s="504"/>
      <c r="P42" s="504"/>
      <c r="Q42" s="504"/>
      <c r="R42" s="504"/>
      <c r="S42" s="42"/>
      <c r="T42" s="42"/>
      <c r="U42" s="42"/>
      <c r="V42" s="42"/>
      <c r="W42" s="42"/>
      <c r="X42" s="42"/>
      <c r="Y42" s="9"/>
    </row>
    <row r="43" spans="1:25">
      <c r="A43" s="502"/>
      <c r="B43" s="502"/>
      <c r="C43" s="502"/>
      <c r="D43" s="502"/>
      <c r="E43" s="502"/>
      <c r="F43" s="504"/>
      <c r="G43" s="504"/>
      <c r="H43" s="504"/>
      <c r="I43" s="504"/>
      <c r="J43" s="504"/>
      <c r="K43" s="504"/>
      <c r="L43" s="504"/>
      <c r="M43" s="504"/>
      <c r="N43" s="504"/>
      <c r="O43" s="504"/>
      <c r="P43" s="504"/>
      <c r="Q43" s="504"/>
      <c r="R43" s="504"/>
      <c r="S43" s="42"/>
      <c r="T43" s="42"/>
      <c r="U43" s="42"/>
      <c r="V43" s="42"/>
      <c r="W43" s="42"/>
      <c r="X43" s="42"/>
      <c r="Y43" s="9"/>
    </row>
    <row r="44" spans="1:25"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</row>
    <row r="45" spans="1:25"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</row>
    <row r="46" spans="1:25"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</row>
    <row r="47" spans="1:25"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</row>
    <row r="48" spans="1:25"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</row>
    <row r="49" spans="6:25"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</row>
    <row r="50" spans="6:25"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</row>
    <row r="51" spans="6:25"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</row>
    <row r="52" spans="6:25"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</row>
    <row r="53" spans="6:25"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</row>
    <row r="54" spans="6:25"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</row>
    <row r="55" spans="6:25"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</row>
    <row r="56" spans="6:25"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</row>
    <row r="57" spans="6:25"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</row>
    <row r="58" spans="6:25"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</row>
    <row r="59" spans="6:25"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</row>
    <row r="60" spans="6:25"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</row>
    <row r="61" spans="6:25"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</row>
    <row r="62" spans="6:25"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</row>
    <row r="63" spans="6:25"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</row>
    <row r="64" spans="6:25"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</row>
    <row r="65" spans="1:27"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</row>
    <row r="66" spans="1:27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</row>
    <row r="67" spans="1:27">
      <c r="A67" s="9"/>
      <c r="B67" s="159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</row>
    <row r="68" spans="1:27">
      <c r="A68" s="9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</row>
    <row r="69" spans="1:27">
      <c r="A69" s="9"/>
      <c r="F69" s="140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</row>
    <row r="70" spans="1:27">
      <c r="A70" s="9"/>
    </row>
    <row r="71" spans="1:27">
      <c r="A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spans="1:27">
      <c r="A72" s="9"/>
    </row>
    <row r="73" spans="1:27">
      <c r="A73" s="9"/>
    </row>
    <row r="74" spans="1:27">
      <c r="A74" s="42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</row>
    <row r="76" spans="1:27">
      <c r="AA76" s="365"/>
    </row>
    <row r="78" spans="1:27">
      <c r="AA78" s="365"/>
    </row>
    <row r="81" spans="27:30">
      <c r="AA81" s="365"/>
    </row>
    <row r="82" spans="27:30">
      <c r="AA82" s="365"/>
    </row>
    <row r="84" spans="27:30">
      <c r="AA84" s="365"/>
    </row>
    <row r="87" spans="27:30">
      <c r="AA87" s="365"/>
    </row>
    <row r="94" spans="27:30">
      <c r="AC94" s="49"/>
      <c r="AD94" s="49"/>
    </row>
    <row r="95" spans="27:30">
      <c r="AA95" s="374"/>
      <c r="AB95" s="49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337" r:id="rId4" name="Button 1">
              <controlPr defaultSize="0" print="0" autoFill="0" autoPict="0" macro="[0]!Graphique_Sens_Vent">
                <anchor moveWithCells="1" sizeWithCells="1">
                  <from>
                    <xdr:col>18</xdr:col>
                    <xdr:colOff>295275</xdr:colOff>
                    <xdr:row>20</xdr:row>
                    <xdr:rowOff>19050</xdr:rowOff>
                  </from>
                  <to>
                    <xdr:col>19</xdr:col>
                    <xdr:colOff>485775</xdr:colOff>
                    <xdr:row>22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/>
  <dimension ref="A4:E32"/>
  <sheetViews>
    <sheetView showGridLines="0" topLeftCell="B1" zoomScaleNormal="100" workbookViewId="0">
      <selection activeCell="C1" sqref="C1:C27"/>
    </sheetView>
  </sheetViews>
  <sheetFormatPr baseColWidth="10" defaultRowHeight="15"/>
  <cols>
    <col min="1" max="1" width="111.28515625" customWidth="1"/>
    <col min="2" max="2" width="9.85546875" customWidth="1"/>
    <col min="3" max="3" width="111.42578125" customWidth="1"/>
    <col min="4" max="4" width="20.42578125" customWidth="1"/>
    <col min="6" max="6" width="23.7109375" customWidth="1"/>
    <col min="7" max="9" width="10"/>
    <col min="10" max="10" width="10.7109375" customWidth="1"/>
  </cols>
  <sheetData>
    <row r="4" spans="5:5">
      <c r="E4" t="s">
        <v>359</v>
      </c>
    </row>
    <row r="5" spans="5:5">
      <c r="E5" t="s">
        <v>360</v>
      </c>
    </row>
    <row r="17" spans="1:5">
      <c r="E17" s="518"/>
    </row>
    <row r="22" spans="1:5" ht="13.5" customHeight="1"/>
    <row r="24" spans="1:5" ht="22.5" customHeight="1"/>
    <row r="27" spans="1:5" ht="20.25" customHeight="1"/>
    <row r="28" spans="1:5" ht="4.5" customHeight="1"/>
    <row r="30" spans="1:5">
      <c r="A30" s="521">
        <f ca="1">TODAY()</f>
        <v>45602</v>
      </c>
    </row>
    <row r="31" spans="1:5">
      <c r="A31" s="585"/>
    </row>
    <row r="32" spans="1:5" ht="15.75" customHeight="1">
      <c r="A32" s="49" t="s">
        <v>354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3" name="Button 1">
              <controlPr defaultSize="0" print="0" autoFill="0" autoPict="0" macro="[0]!Station_mois">
                <anchor moveWithCells="1" sizeWithCells="1">
                  <from>
                    <xdr:col>0</xdr:col>
                    <xdr:colOff>3105150</xdr:colOff>
                    <xdr:row>28</xdr:row>
                    <xdr:rowOff>180975</xdr:rowOff>
                  </from>
                  <to>
                    <xdr:col>0</xdr:col>
                    <xdr:colOff>3838575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Station_Graphiques">
                <anchor moveWithCells="1" sizeWithCells="1">
                  <from>
                    <xdr:col>2</xdr:col>
                    <xdr:colOff>2181225</xdr:colOff>
                    <xdr:row>28</xdr:row>
                    <xdr:rowOff>114300</xdr:rowOff>
                  </from>
                  <to>
                    <xdr:col>2</xdr:col>
                    <xdr:colOff>2914650</xdr:colOff>
                    <xdr:row>30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8">
    <tabColor theme="3" tint="-0.249977111117893"/>
  </sheetPr>
  <dimension ref="A1:DF1451"/>
  <sheetViews>
    <sheetView showGridLines="0" showOutlineSymbols="0" workbookViewId="0">
      <pane ySplit="8" topLeftCell="A9" activePane="bottomLeft" state="frozen"/>
      <selection activeCell="AA31" sqref="AA31"/>
      <selection pane="bottomLeft" activeCell="AR27" sqref="AR27"/>
    </sheetView>
  </sheetViews>
  <sheetFormatPr baseColWidth="10" defaultColWidth="11" defaultRowHeight="15"/>
  <cols>
    <col min="1" max="1" width="6.85546875" style="140" customWidth="1"/>
    <col min="2" max="2" width="5.7109375" style="140" bestFit="1" customWidth="1"/>
    <col min="3" max="3" width="6.140625" style="140" bestFit="1" customWidth="1"/>
    <col min="4" max="4" width="7" style="140" bestFit="1" customWidth="1"/>
    <col min="5" max="5" width="5.42578125" style="140" customWidth="1"/>
    <col min="6" max="6" width="6.85546875" style="140" customWidth="1"/>
    <col min="7" max="7" width="5.42578125" style="140" customWidth="1"/>
    <col min="8" max="8" width="6.28515625" style="140" customWidth="1"/>
    <col min="9" max="9" width="5.5703125" style="140" bestFit="1" customWidth="1"/>
    <col min="10" max="11" width="5.85546875" style="140" customWidth="1"/>
    <col min="12" max="13" width="9" style="140" bestFit="1" customWidth="1"/>
    <col min="14" max="14" width="6.28515625" style="140" customWidth="1"/>
    <col min="15" max="15" width="3.140625" style="140" bestFit="1" customWidth="1"/>
    <col min="16" max="16" width="6" style="9" bestFit="1" customWidth="1"/>
    <col min="17" max="17" width="9.7109375" customWidth="1"/>
    <col min="18" max="18" width="5.7109375" customWidth="1"/>
    <col min="19" max="19" width="8.42578125" customWidth="1"/>
    <col min="20" max="20" width="1.5703125" customWidth="1"/>
    <col min="21" max="21" width="9.28515625" customWidth="1"/>
    <col min="22" max="22" width="1.5703125" customWidth="1"/>
    <col min="23" max="23" width="7.28515625" customWidth="1"/>
    <col min="24" max="24" width="1.5703125" customWidth="1"/>
    <col min="25" max="25" width="8" customWidth="1"/>
    <col min="26" max="26" width="4.5703125" bestFit="1" customWidth="1"/>
    <col min="27" max="28" width="8.28515625" customWidth="1"/>
    <col min="29" max="29" width="4.85546875" customWidth="1"/>
    <col min="30" max="30" width="5.85546875" bestFit="1" customWidth="1"/>
    <col min="31" max="31" width="5.85546875" customWidth="1"/>
    <col min="32" max="32" width="5.42578125" customWidth="1"/>
    <col min="33" max="33" width="2" customWidth="1"/>
    <col min="34" max="34" width="6" customWidth="1"/>
    <col min="35" max="35" width="2" customWidth="1"/>
    <col min="36" max="36" width="7.7109375" customWidth="1"/>
    <col min="37" max="37" width="9.28515625" customWidth="1"/>
    <col min="38" max="38" width="2.5703125" customWidth="1"/>
    <col min="39" max="39" width="5.42578125" customWidth="1"/>
    <col min="40" max="40" width="3" customWidth="1"/>
    <col min="41" max="41" width="5.7109375" customWidth="1"/>
    <col min="42" max="42" width="2.85546875" customWidth="1"/>
    <col min="43" max="43" width="6" customWidth="1"/>
    <col min="44" max="44" width="1.42578125" customWidth="1"/>
    <col min="45" max="45" width="7.42578125" customWidth="1"/>
    <col min="46" max="46" width="1.42578125" customWidth="1"/>
    <col min="47" max="47" width="7.7109375" style="9" customWidth="1"/>
    <col min="48" max="48" width="5.28515625" style="9" customWidth="1"/>
    <col min="49" max="49" width="8.85546875" style="467" customWidth="1"/>
    <col min="50" max="50" width="7.85546875" style="9" customWidth="1"/>
    <col min="51" max="51" width="16.7109375" style="9" customWidth="1"/>
    <col min="52" max="52" width="15.7109375" style="9" customWidth="1"/>
    <col min="53" max="53" width="19.42578125" style="9" customWidth="1"/>
    <col min="54" max="54" width="16.42578125" style="9" customWidth="1"/>
    <col min="55" max="55" width="13.7109375" style="9" customWidth="1"/>
    <col min="56" max="56" width="18.85546875" style="9" customWidth="1"/>
    <col min="57" max="57" width="15.7109375" style="9" customWidth="1"/>
    <col min="58" max="58" width="15.42578125" style="9" customWidth="1"/>
    <col min="59" max="59" width="11.85546875" style="9" customWidth="1"/>
    <col min="60" max="60" width="13.42578125" style="9" customWidth="1"/>
    <col min="61" max="61" width="10.28515625" style="373" customWidth="1"/>
    <col min="62" max="62" width="11.42578125" style="373" customWidth="1"/>
    <col min="63" max="63" width="15.28515625" style="9" customWidth="1"/>
    <col min="64" max="64" width="14.42578125" style="9" customWidth="1"/>
    <col min="65" max="65" width="9.85546875" style="9" customWidth="1"/>
    <col min="66" max="66" width="11" style="9"/>
    <col min="67" max="67" width="13.42578125" style="9" customWidth="1"/>
    <col min="68" max="68" width="8.28515625" style="9" customWidth="1"/>
    <col min="69" max="69" width="15.5703125" style="9" customWidth="1"/>
    <col min="70" max="70" width="8.42578125" style="9" customWidth="1"/>
    <col min="71" max="73" width="13.28515625" style="9" customWidth="1"/>
    <col min="74" max="74" width="11" style="9" customWidth="1"/>
    <col min="75" max="75" width="13.28515625" style="9" customWidth="1"/>
    <col min="76" max="76" width="10.28515625" style="9" customWidth="1"/>
    <col min="77" max="77" width="13.28515625" style="9" customWidth="1"/>
    <col min="78" max="78" width="10.28515625" style="9" customWidth="1"/>
    <col min="79" max="79" width="13.28515625" style="9" customWidth="1"/>
    <col min="80" max="80" width="10.28515625" style="9" customWidth="1"/>
    <col min="81" max="81" width="13.28515625" style="9" customWidth="1"/>
    <col min="82" max="82" width="10.28515625" style="9" customWidth="1"/>
    <col min="83" max="83" width="13.28515625" style="9" customWidth="1"/>
    <col min="84" max="84" width="10.28515625" style="9" customWidth="1"/>
    <col min="85" max="85" width="13.28515625" style="9" customWidth="1"/>
    <col min="86" max="86" width="10.28515625" style="9" customWidth="1"/>
    <col min="87" max="87" width="14.28515625" style="9" customWidth="1"/>
    <col min="88" max="88" width="11.28515625" style="9" customWidth="1"/>
    <col min="89" max="89" width="10.7109375" style="9" customWidth="1"/>
    <col min="97" max="97" width="11.7109375" customWidth="1"/>
    <col min="99" max="99" width="14.85546875" customWidth="1"/>
    <col min="108" max="108" width="12.28515625" customWidth="1"/>
    <col min="109" max="109" width="7.42578125" customWidth="1"/>
  </cols>
  <sheetData>
    <row r="1" spans="1:110" s="9" customFormat="1" ht="15.75" thickBot="1">
      <c r="A1" s="218" t="s">
        <v>177</v>
      </c>
      <c r="B1" s="177" t="s">
        <v>59</v>
      </c>
      <c r="C1" s="178" t="s">
        <v>62</v>
      </c>
      <c r="D1" s="218" t="s">
        <v>171</v>
      </c>
      <c r="E1" s="177" t="s">
        <v>60</v>
      </c>
      <c r="F1" s="178" t="s">
        <v>38</v>
      </c>
      <c r="G1" s="218" t="s">
        <v>170</v>
      </c>
      <c r="H1" s="179" t="s">
        <v>63</v>
      </c>
      <c r="I1" s="179" t="s">
        <v>64</v>
      </c>
      <c r="J1" s="179" t="s">
        <v>65</v>
      </c>
      <c r="K1" s="179" t="s">
        <v>66</v>
      </c>
      <c r="L1" s="179" t="s">
        <v>78</v>
      </c>
      <c r="M1" s="180" t="s">
        <v>79</v>
      </c>
      <c r="N1" s="219" t="s">
        <v>176</v>
      </c>
      <c r="O1" s="209" t="s">
        <v>80</v>
      </c>
      <c r="P1" s="210" t="s">
        <v>81</v>
      </c>
      <c r="Q1" s="220" t="s">
        <v>175</v>
      </c>
      <c r="R1" s="161" t="s">
        <v>67</v>
      </c>
      <c r="S1" s="161" t="s">
        <v>68</v>
      </c>
      <c r="T1" s="161" t="s">
        <v>69</v>
      </c>
      <c r="U1" s="161" t="s">
        <v>70</v>
      </c>
      <c r="V1" s="161" t="s">
        <v>71</v>
      </c>
      <c r="W1" s="161" t="s">
        <v>72</v>
      </c>
      <c r="X1" s="161" t="s">
        <v>73</v>
      </c>
      <c r="Y1" s="161" t="s">
        <v>74</v>
      </c>
      <c r="Z1" s="161" t="s">
        <v>82</v>
      </c>
      <c r="AA1" s="162" t="s">
        <v>83</v>
      </c>
      <c r="AB1" s="218" t="s">
        <v>172</v>
      </c>
      <c r="AC1" s="172" t="s">
        <v>75</v>
      </c>
      <c r="AD1" s="172" t="s">
        <v>76</v>
      </c>
      <c r="AE1" s="172" t="s">
        <v>257</v>
      </c>
      <c r="AF1" s="172" t="s">
        <v>242</v>
      </c>
      <c r="AG1" s="172" t="s">
        <v>243</v>
      </c>
      <c r="AH1" s="172" t="s">
        <v>173</v>
      </c>
      <c r="AI1" s="172" t="s">
        <v>98</v>
      </c>
      <c r="AJ1" s="489" t="s">
        <v>99</v>
      </c>
      <c r="AK1" s="221" t="s">
        <v>258</v>
      </c>
      <c r="AL1" s="145" t="s">
        <v>259</v>
      </c>
      <c r="AM1" s="145" t="s">
        <v>244</v>
      </c>
      <c r="AN1" s="145" t="s">
        <v>245</v>
      </c>
      <c r="AO1" s="496" t="s">
        <v>246</v>
      </c>
      <c r="AP1" s="145" t="s">
        <v>247</v>
      </c>
      <c r="AQ1" s="145" t="s">
        <v>248</v>
      </c>
      <c r="AR1" s="145" t="s">
        <v>249</v>
      </c>
      <c r="AS1" s="145" t="s">
        <v>250</v>
      </c>
      <c r="AT1" s="145" t="s">
        <v>251</v>
      </c>
      <c r="AU1" s="208" t="s">
        <v>174</v>
      </c>
      <c r="AV1" s="154"/>
      <c r="AW1" s="467" t="s">
        <v>222</v>
      </c>
      <c r="AX1" s="9" t="s">
        <v>223</v>
      </c>
      <c r="AY1" s="467" t="s">
        <v>224</v>
      </c>
      <c r="AZ1" s="9" t="s">
        <v>225</v>
      </c>
      <c r="BA1" s="9" t="s">
        <v>50</v>
      </c>
      <c r="BB1" s="9" t="s">
        <v>177</v>
      </c>
      <c r="BC1" s="9" t="s">
        <v>59</v>
      </c>
      <c r="BD1" s="9" t="s">
        <v>62</v>
      </c>
      <c r="BE1" s="9" t="s">
        <v>226</v>
      </c>
      <c r="BF1" s="9" t="s">
        <v>192</v>
      </c>
      <c r="BG1" s="9" t="s">
        <v>227</v>
      </c>
      <c r="BH1" s="9" t="s">
        <v>228</v>
      </c>
      <c r="BI1" s="373" t="s">
        <v>60</v>
      </c>
      <c r="BJ1" s="373" t="s">
        <v>38</v>
      </c>
      <c r="BK1" s="9" t="s">
        <v>39</v>
      </c>
      <c r="BL1" s="9" t="s">
        <v>229</v>
      </c>
      <c r="BM1" s="9" t="s">
        <v>230</v>
      </c>
      <c r="BN1" s="9" t="s">
        <v>231</v>
      </c>
      <c r="BO1" s="9" t="s">
        <v>36</v>
      </c>
      <c r="BP1" s="9" t="s">
        <v>232</v>
      </c>
      <c r="BQ1" s="9" t="s">
        <v>233</v>
      </c>
      <c r="BR1" s="9" t="s">
        <v>234</v>
      </c>
      <c r="BS1" s="9" t="s">
        <v>170</v>
      </c>
      <c r="BT1" s="9" t="s">
        <v>63</v>
      </c>
      <c r="BU1" s="9" t="s">
        <v>170</v>
      </c>
      <c r="BV1" s="9" t="s">
        <v>63</v>
      </c>
      <c r="BW1" s="9" t="s">
        <v>64</v>
      </c>
      <c r="BX1" s="9" t="s">
        <v>65</v>
      </c>
      <c r="BY1" s="9" t="s">
        <v>66</v>
      </c>
      <c r="BZ1" s="9" t="s">
        <v>78</v>
      </c>
      <c r="CA1" s="9" t="s">
        <v>79</v>
      </c>
      <c r="CB1" s="9" t="s">
        <v>321</v>
      </c>
      <c r="CC1" s="9" t="s">
        <v>322</v>
      </c>
      <c r="CD1" s="9" t="s">
        <v>323</v>
      </c>
      <c r="CE1" s="9" t="s">
        <v>176</v>
      </c>
      <c r="CF1" s="9" t="s">
        <v>80</v>
      </c>
      <c r="CG1" s="9" t="s">
        <v>81</v>
      </c>
      <c r="CH1" s="9" t="s">
        <v>324</v>
      </c>
      <c r="CI1" s="9" t="s">
        <v>325</v>
      </c>
      <c r="CJ1" s="9" t="s">
        <v>326</v>
      </c>
      <c r="CK1" s="9" t="s">
        <v>254</v>
      </c>
      <c r="CL1" s="9" t="s">
        <v>327</v>
      </c>
      <c r="CM1" s="9" t="s">
        <v>328</v>
      </c>
      <c r="CN1" s="9" t="s">
        <v>255</v>
      </c>
      <c r="CO1" s="9" t="s">
        <v>329</v>
      </c>
      <c r="CP1" s="9" t="s">
        <v>175</v>
      </c>
      <c r="CQ1" s="9" t="s">
        <v>67</v>
      </c>
      <c r="CR1" s="9" t="s">
        <v>68</v>
      </c>
      <c r="CS1" s="9" t="s">
        <v>69</v>
      </c>
      <c r="CT1" s="9" t="s">
        <v>70</v>
      </c>
      <c r="CU1" s="9" t="s">
        <v>71</v>
      </c>
      <c r="CV1" s="9" t="s">
        <v>72</v>
      </c>
      <c r="CW1" s="9" t="s">
        <v>73</v>
      </c>
      <c r="CX1" s="9" t="s">
        <v>74</v>
      </c>
      <c r="CY1" s="9" t="s">
        <v>82</v>
      </c>
      <c r="CZ1" s="9" t="s">
        <v>83</v>
      </c>
      <c r="DA1" s="9" t="s">
        <v>330</v>
      </c>
      <c r="DB1" s="9" t="s">
        <v>331</v>
      </c>
      <c r="DC1" s="9" t="s">
        <v>332</v>
      </c>
      <c r="DD1" s="9" t="s">
        <v>333</v>
      </c>
      <c r="DE1" s="9" t="s">
        <v>334</v>
      </c>
      <c r="DF1" s="9" t="s">
        <v>335</v>
      </c>
    </row>
    <row r="2" spans="1:110" ht="15.75" thickBot="1">
      <c r="A2" s="611" t="s">
        <v>94</v>
      </c>
      <c r="B2" s="612"/>
      <c r="C2" s="613"/>
      <c r="D2" s="613"/>
      <c r="E2" s="613"/>
      <c r="F2" s="614"/>
      <c r="G2" s="615" t="s">
        <v>178</v>
      </c>
      <c r="H2" s="616"/>
      <c r="I2" s="617"/>
      <c r="J2" s="618" t="s">
        <v>95</v>
      </c>
      <c r="K2" s="619"/>
      <c r="L2" s="618"/>
      <c r="M2" s="620"/>
      <c r="N2" s="618"/>
      <c r="O2" s="211"/>
      <c r="P2" s="261"/>
      <c r="Q2" s="474" t="s">
        <v>91</v>
      </c>
      <c r="R2" s="471"/>
      <c r="S2" s="471"/>
      <c r="T2" s="471"/>
      <c r="U2" s="473"/>
      <c r="V2" s="471"/>
      <c r="W2" s="471"/>
      <c r="X2" s="471"/>
      <c r="Y2" s="471"/>
      <c r="Z2" s="471"/>
      <c r="AA2" s="472"/>
      <c r="AB2" s="490"/>
      <c r="AC2" s="491"/>
      <c r="AD2" s="491"/>
      <c r="AE2" s="491"/>
      <c r="AF2" s="495" t="s">
        <v>253</v>
      </c>
      <c r="AG2" s="491"/>
      <c r="AH2" s="491"/>
      <c r="AI2" s="491"/>
      <c r="AJ2" s="492"/>
      <c r="AK2" s="205" t="s">
        <v>256</v>
      </c>
      <c r="AL2" s="206"/>
      <c r="AM2" s="207"/>
      <c r="AN2" s="206"/>
      <c r="AO2" s="146" t="s">
        <v>252</v>
      </c>
      <c r="AP2" s="206"/>
      <c r="AQ2" s="493"/>
      <c r="AR2" s="206"/>
      <c r="AS2" s="494"/>
      <c r="AT2" s="206"/>
      <c r="AU2" s="147"/>
      <c r="AV2" s="466"/>
      <c r="AW2" s="497" t="s">
        <v>1</v>
      </c>
      <c r="AX2" s="497" t="s">
        <v>219</v>
      </c>
      <c r="AY2" s="377" t="s">
        <v>260</v>
      </c>
      <c r="AZ2" s="377" t="s">
        <v>261</v>
      </c>
      <c r="BA2" s="377" t="s">
        <v>262</v>
      </c>
      <c r="BB2" s="377" t="s">
        <v>263</v>
      </c>
      <c r="BC2" s="377" t="s">
        <v>264</v>
      </c>
      <c r="BD2" s="377" t="s">
        <v>265</v>
      </c>
      <c r="BE2" s="377" t="s">
        <v>266</v>
      </c>
      <c r="BF2" s="377" t="s">
        <v>267</v>
      </c>
      <c r="BG2" s="377" t="s">
        <v>268</v>
      </c>
      <c r="BH2" s="377" t="s">
        <v>269</v>
      </c>
      <c r="BI2" s="377" t="s">
        <v>220</v>
      </c>
      <c r="BJ2" s="465" t="s">
        <v>221</v>
      </c>
      <c r="BK2" s="465" t="s">
        <v>270</v>
      </c>
      <c r="BL2" s="377" t="s">
        <v>271</v>
      </c>
      <c r="BM2" s="377" t="s">
        <v>272</v>
      </c>
      <c r="BN2" s="377" t="s">
        <v>273</v>
      </c>
      <c r="BO2" s="377" t="s">
        <v>274</v>
      </c>
      <c r="BP2" s="377" t="s">
        <v>275</v>
      </c>
      <c r="BQ2" s="377" t="s">
        <v>276</v>
      </c>
      <c r="BR2" s="377" t="s">
        <v>277</v>
      </c>
      <c r="BS2" s="377" t="s">
        <v>278</v>
      </c>
      <c r="BT2" s="377" t="s">
        <v>279</v>
      </c>
      <c r="BU2" s="377" t="s">
        <v>280</v>
      </c>
      <c r="BV2" s="377" t="s">
        <v>281</v>
      </c>
      <c r="BW2" s="377" t="s">
        <v>282</v>
      </c>
      <c r="BX2" s="377" t="s">
        <v>283</v>
      </c>
      <c r="BY2" s="377" t="s">
        <v>284</v>
      </c>
      <c r="BZ2" s="377" t="s">
        <v>285</v>
      </c>
      <c r="CA2" s="377" t="s">
        <v>286</v>
      </c>
      <c r="CB2" s="377" t="s">
        <v>287</v>
      </c>
      <c r="CC2" s="377" t="s">
        <v>288</v>
      </c>
      <c r="CD2" s="377" t="s">
        <v>289</v>
      </c>
      <c r="CE2" s="377" t="s">
        <v>290</v>
      </c>
      <c r="CF2" s="377" t="s">
        <v>291</v>
      </c>
      <c r="CG2" s="377" t="s">
        <v>292</v>
      </c>
      <c r="CH2" s="377" t="s">
        <v>293</v>
      </c>
      <c r="CI2" s="377" t="s">
        <v>294</v>
      </c>
      <c r="CJ2" s="377" t="s">
        <v>295</v>
      </c>
      <c r="CK2" s="377" t="s">
        <v>296</v>
      </c>
      <c r="CL2" s="377" t="s">
        <v>297</v>
      </c>
      <c r="CM2" s="498" t="s">
        <v>298</v>
      </c>
      <c r="CN2" s="498" t="s">
        <v>299</v>
      </c>
      <c r="CO2" s="498" t="s">
        <v>300</v>
      </c>
      <c r="CP2" s="498" t="s">
        <v>301</v>
      </c>
      <c r="CQ2" s="498" t="s">
        <v>302</v>
      </c>
      <c r="CR2" s="498" t="s">
        <v>303</v>
      </c>
      <c r="CS2" s="498" t="s">
        <v>304</v>
      </c>
      <c r="CT2" s="498" t="s">
        <v>305</v>
      </c>
      <c r="CU2" s="498" t="s">
        <v>306</v>
      </c>
      <c r="CV2" s="498" t="s">
        <v>307</v>
      </c>
      <c r="CW2" s="498" t="s">
        <v>308</v>
      </c>
      <c r="CX2" s="498" t="s">
        <v>309</v>
      </c>
      <c r="CY2" s="498" t="s">
        <v>310</v>
      </c>
      <c r="CZ2" s="498" t="s">
        <v>311</v>
      </c>
      <c r="DA2" s="498" t="s">
        <v>312</v>
      </c>
      <c r="DB2" s="498" t="s">
        <v>313</v>
      </c>
      <c r="DC2" s="498" t="s">
        <v>314</v>
      </c>
      <c r="DD2" s="498" t="s">
        <v>315</v>
      </c>
      <c r="DE2" s="498" t="s">
        <v>316</v>
      </c>
      <c r="DF2" s="498" t="s">
        <v>317</v>
      </c>
    </row>
    <row r="3" spans="1:110" ht="15.75" thickBot="1">
      <c r="A3" s="440" t="s">
        <v>45</v>
      </c>
      <c r="B3" s="181"/>
      <c r="C3" s="443" t="s">
        <v>46</v>
      </c>
      <c r="D3" s="446" t="s">
        <v>47</v>
      </c>
      <c r="E3" s="182"/>
      <c r="F3" s="449" t="s">
        <v>46</v>
      </c>
      <c r="G3" s="326" t="s">
        <v>45</v>
      </c>
      <c r="H3" s="183"/>
      <c r="I3" s="330" t="s">
        <v>46</v>
      </c>
      <c r="J3" s="183"/>
      <c r="K3" s="332" t="s">
        <v>45</v>
      </c>
      <c r="L3" s="181"/>
      <c r="M3" s="333" t="s">
        <v>46</v>
      </c>
      <c r="N3" s="336" t="s">
        <v>47</v>
      </c>
      <c r="O3" s="182"/>
      <c r="P3" s="339" t="s">
        <v>46</v>
      </c>
      <c r="Q3" s="342" t="s">
        <v>47</v>
      </c>
      <c r="R3" s="11"/>
      <c r="S3" s="346" t="s">
        <v>3</v>
      </c>
      <c r="T3" s="148"/>
      <c r="U3" s="349" t="s">
        <v>56</v>
      </c>
      <c r="V3" s="19"/>
      <c r="W3" s="645" t="s">
        <v>7</v>
      </c>
      <c r="X3" s="19"/>
      <c r="Y3" s="355" t="s">
        <v>7</v>
      </c>
      <c r="Z3" s="149"/>
      <c r="AA3" s="355" t="s">
        <v>112</v>
      </c>
      <c r="AB3" s="356" t="s">
        <v>2</v>
      </c>
      <c r="AC3" s="175"/>
      <c r="AD3" s="359" t="s">
        <v>3</v>
      </c>
      <c r="AE3" s="13"/>
      <c r="AF3" s="361" t="s">
        <v>4</v>
      </c>
      <c r="AG3" s="13"/>
      <c r="AH3" s="363" t="s">
        <v>3</v>
      </c>
      <c r="AI3" s="13"/>
      <c r="AJ3" s="484" t="s">
        <v>86</v>
      </c>
      <c r="AK3" s="433" t="s">
        <v>10</v>
      </c>
      <c r="AL3" s="12"/>
      <c r="AM3" s="437" t="s">
        <v>3</v>
      </c>
      <c r="AN3" s="486"/>
      <c r="AO3" s="41" t="s">
        <v>254</v>
      </c>
      <c r="AP3" s="486"/>
      <c r="AQ3" s="150" t="s">
        <v>254</v>
      </c>
      <c r="AR3" s="12"/>
      <c r="AS3" s="41" t="s">
        <v>255</v>
      </c>
      <c r="AT3" s="12"/>
      <c r="AU3" s="150" t="s">
        <v>255</v>
      </c>
      <c r="AW3" s="9">
        <v>1</v>
      </c>
      <c r="AX3" s="9">
        <v>2</v>
      </c>
      <c r="AY3" s="9">
        <v>3</v>
      </c>
      <c r="AZ3" s="9">
        <v>4</v>
      </c>
      <c r="BA3" s="9">
        <v>5</v>
      </c>
      <c r="BB3" s="9">
        <v>6</v>
      </c>
      <c r="BC3" s="9">
        <v>7</v>
      </c>
      <c r="BD3" s="9">
        <v>8</v>
      </c>
      <c r="BE3" s="9">
        <v>9</v>
      </c>
      <c r="BF3" s="9">
        <v>10</v>
      </c>
      <c r="BG3" s="9">
        <v>11</v>
      </c>
      <c r="BH3" s="9">
        <v>12</v>
      </c>
      <c r="BI3" s="9">
        <v>13</v>
      </c>
      <c r="BJ3" s="9">
        <v>14</v>
      </c>
      <c r="BK3" s="9">
        <v>15</v>
      </c>
      <c r="BL3" s="9">
        <v>16</v>
      </c>
      <c r="BM3" s="9">
        <v>17</v>
      </c>
      <c r="BN3" s="9">
        <v>18</v>
      </c>
      <c r="BO3" s="9">
        <v>19</v>
      </c>
      <c r="BP3" s="9">
        <v>20</v>
      </c>
      <c r="BQ3" s="9">
        <v>21</v>
      </c>
      <c r="BR3" s="9">
        <v>22</v>
      </c>
      <c r="BS3" s="9">
        <v>23</v>
      </c>
      <c r="BT3" s="9">
        <v>24</v>
      </c>
      <c r="BU3" s="9">
        <v>25</v>
      </c>
      <c r="BV3" s="9">
        <v>26</v>
      </c>
      <c r="BW3" s="9">
        <v>27</v>
      </c>
      <c r="BX3" s="9">
        <v>28</v>
      </c>
      <c r="BY3" s="9">
        <v>29</v>
      </c>
      <c r="BZ3" s="9">
        <v>30</v>
      </c>
      <c r="CA3" s="9">
        <v>31</v>
      </c>
      <c r="CB3" s="9">
        <v>32</v>
      </c>
      <c r="CC3" s="9">
        <v>33</v>
      </c>
      <c r="CD3" s="9">
        <v>34</v>
      </c>
      <c r="CE3" s="9">
        <v>35</v>
      </c>
      <c r="CF3" s="9">
        <v>36</v>
      </c>
      <c r="CG3" s="9">
        <v>37</v>
      </c>
      <c r="CH3" s="9">
        <v>38</v>
      </c>
      <c r="CI3" s="9">
        <v>39</v>
      </c>
      <c r="CJ3" s="9">
        <v>40</v>
      </c>
      <c r="CK3" s="9">
        <v>41</v>
      </c>
      <c r="CL3" s="9">
        <v>42</v>
      </c>
      <c r="CM3" s="9">
        <v>43</v>
      </c>
      <c r="CN3" s="9">
        <v>44</v>
      </c>
      <c r="CO3" s="9">
        <v>45</v>
      </c>
      <c r="CP3" s="9">
        <v>46</v>
      </c>
      <c r="CQ3" s="9">
        <v>47</v>
      </c>
      <c r="CR3" s="9">
        <v>48</v>
      </c>
      <c r="CS3" s="9">
        <v>49</v>
      </c>
      <c r="CT3" s="9">
        <v>50</v>
      </c>
      <c r="CU3" s="9">
        <v>51</v>
      </c>
      <c r="CV3" s="9">
        <v>52</v>
      </c>
      <c r="CW3" s="9">
        <v>53</v>
      </c>
      <c r="CX3" s="9">
        <v>54</v>
      </c>
      <c r="CY3" s="9">
        <v>55</v>
      </c>
      <c r="CZ3" s="9">
        <v>56</v>
      </c>
      <c r="DA3" s="9">
        <v>57</v>
      </c>
      <c r="DB3" s="9">
        <v>58</v>
      </c>
      <c r="DC3" s="9">
        <v>59</v>
      </c>
      <c r="DD3" s="9">
        <v>60</v>
      </c>
      <c r="DE3" s="9">
        <v>61</v>
      </c>
      <c r="DF3" s="9">
        <v>62</v>
      </c>
    </row>
    <row r="4" spans="1:110" s="9" customFormat="1" ht="15.75" thickBot="1">
      <c r="A4" s="441"/>
      <c r="B4" s="181"/>
      <c r="C4" s="444"/>
      <c r="D4" s="447"/>
      <c r="E4" s="182"/>
      <c r="F4" s="450"/>
      <c r="G4" s="327"/>
      <c r="H4" s="183"/>
      <c r="I4" s="331"/>
      <c r="J4" s="183"/>
      <c r="K4" s="325"/>
      <c r="L4" s="181"/>
      <c r="M4" s="334"/>
      <c r="N4" s="337"/>
      <c r="O4" s="182"/>
      <c r="P4" s="340"/>
      <c r="Q4" s="343"/>
      <c r="R4" s="11"/>
      <c r="S4" s="350"/>
      <c r="T4" s="148"/>
      <c r="U4" s="350"/>
      <c r="W4" s="352"/>
      <c r="Y4" s="344"/>
      <c r="Z4" s="12"/>
      <c r="AA4" s="344"/>
      <c r="AB4" s="507"/>
      <c r="AC4" s="13"/>
      <c r="AD4" s="508"/>
      <c r="AE4" s="13"/>
      <c r="AF4" s="508"/>
      <c r="AG4" s="13"/>
      <c r="AH4" s="507"/>
      <c r="AI4" s="13"/>
      <c r="AJ4" s="507"/>
      <c r="AK4" s="434"/>
      <c r="AL4" s="15"/>
      <c r="AM4" s="438"/>
      <c r="AN4" s="15"/>
      <c r="AO4" s="259" t="s">
        <v>213</v>
      </c>
      <c r="AP4" s="15"/>
      <c r="AQ4" s="509" t="s">
        <v>214</v>
      </c>
      <c r="AR4" s="15"/>
      <c r="AS4" s="259" t="s">
        <v>215</v>
      </c>
      <c r="AT4" s="15"/>
      <c r="AU4" s="509" t="s">
        <v>216</v>
      </c>
      <c r="AV4" s="154"/>
      <c r="AW4" s="377" t="s">
        <v>1</v>
      </c>
      <c r="AX4" s="377" t="s">
        <v>219</v>
      </c>
      <c r="AY4" s="464"/>
      <c r="AZ4" s="464" t="s">
        <v>337</v>
      </c>
      <c r="BA4" s="377"/>
      <c r="BB4" s="377"/>
      <c r="BC4" s="377"/>
      <c r="BD4" s="377" t="s">
        <v>235</v>
      </c>
      <c r="BE4" s="377" t="s">
        <v>338</v>
      </c>
      <c r="BF4" s="377"/>
      <c r="BG4" s="377" t="s">
        <v>85</v>
      </c>
      <c r="BH4" s="377" t="s">
        <v>240</v>
      </c>
      <c r="BI4" s="465" t="s">
        <v>318</v>
      </c>
      <c r="BJ4" s="465" t="s">
        <v>339</v>
      </c>
      <c r="BK4" s="377" t="s">
        <v>340</v>
      </c>
      <c r="BL4" s="377" t="s">
        <v>341</v>
      </c>
      <c r="BM4" s="377" t="s">
        <v>236</v>
      </c>
      <c r="BN4" s="377" t="s">
        <v>237</v>
      </c>
      <c r="BO4" s="377" t="s">
        <v>342</v>
      </c>
      <c r="BP4" s="377" t="s">
        <v>275</v>
      </c>
      <c r="BQ4" s="377" t="s">
        <v>343</v>
      </c>
      <c r="BR4" s="377" t="s">
        <v>344</v>
      </c>
      <c r="BS4" s="377" t="s">
        <v>239</v>
      </c>
      <c r="BT4" s="377" t="s">
        <v>345</v>
      </c>
      <c r="BU4" s="377" t="s">
        <v>346</v>
      </c>
      <c r="BV4" s="377" t="s">
        <v>347</v>
      </c>
      <c r="BW4" s="377"/>
      <c r="BX4" s="377"/>
      <c r="BY4" s="377"/>
      <c r="BZ4" s="377"/>
      <c r="CA4" s="377"/>
      <c r="CB4" s="377"/>
      <c r="CC4" s="377"/>
      <c r="CD4" s="377"/>
      <c r="CE4" s="377"/>
      <c r="CF4" s="377"/>
      <c r="CG4" s="377"/>
      <c r="CH4" s="377"/>
      <c r="CI4" s="377"/>
      <c r="CJ4" s="377"/>
      <c r="CK4" s="377" t="s">
        <v>348</v>
      </c>
      <c r="CL4" s="498"/>
      <c r="CM4" s="498"/>
      <c r="CN4" s="498"/>
      <c r="CO4" s="498"/>
      <c r="CP4" s="498"/>
      <c r="CQ4" s="498"/>
      <c r="CR4" s="498"/>
      <c r="CS4" s="498"/>
      <c r="CT4" s="498"/>
      <c r="CU4" s="498"/>
      <c r="CV4" s="498"/>
      <c r="CW4" s="498"/>
      <c r="CX4" s="498"/>
      <c r="CY4" s="498"/>
      <c r="CZ4" s="498"/>
      <c r="DA4" s="498"/>
      <c r="DB4" s="498"/>
      <c r="DC4" s="498"/>
      <c r="DD4" s="498"/>
      <c r="DE4" s="498"/>
      <c r="DF4" s="498"/>
    </row>
    <row r="5" spans="1:110" s="49" customFormat="1" ht="15.75" thickBot="1">
      <c r="A5" s="442">
        <f>MIN(A9:A1448)</f>
        <v>1008</v>
      </c>
      <c r="B5" s="184"/>
      <c r="C5" s="445">
        <f>VLOOKUP($A5,$A$9:$K$1448,11,0)</f>
        <v>0</v>
      </c>
      <c r="D5" s="448">
        <f>MAX(A9:A1448)</f>
        <v>1019</v>
      </c>
      <c r="E5" s="185"/>
      <c r="F5" s="451">
        <f>VLOOKUP($D5,$A$9:$K$1448,11,0)</f>
        <v>0.95902777777777803</v>
      </c>
      <c r="G5" s="328">
        <f>IF(J1450=0,K5,S9)</f>
        <v>0</v>
      </c>
      <c r="H5" s="186"/>
      <c r="I5" s="329" t="e">
        <f>IF($G$5=$K$5,$M$5,VLOOKUP($G5,$B$9:$K$1448,10,0))</f>
        <v>#N/A</v>
      </c>
      <c r="J5" s="186"/>
      <c r="K5" s="430">
        <f>MIN($B$9:$B$1448)</f>
        <v>0</v>
      </c>
      <c r="L5" s="187"/>
      <c r="M5" s="335" t="e">
        <f>VLOOKUP($K5,$B$9:$K$1448,10,0)</f>
        <v>#N/A</v>
      </c>
      <c r="N5" s="429">
        <f>MAX($B$9:$B$1448)</f>
        <v>0</v>
      </c>
      <c r="O5" s="188"/>
      <c r="P5" s="341" t="e">
        <f>VLOOKUP($N5,$B$9:$K$1448,10,0)</f>
        <v>#N/A</v>
      </c>
      <c r="Q5" s="344">
        <f>MAX($F$9:$F$1448)</f>
        <v>137.41399999999999</v>
      </c>
      <c r="R5" s="16"/>
      <c r="S5" s="347">
        <f>VLOOKUP($Q5,$F$9:$K$1448,6,0)</f>
        <v>0</v>
      </c>
      <c r="T5" s="152"/>
      <c r="U5" s="351">
        <f>AVERAGE(F9:F1448)</f>
        <v>137.41399999999754</v>
      </c>
      <c r="V5" s="19"/>
      <c r="W5" s="353"/>
      <c r="X5" s="19"/>
      <c r="Y5" s="377" t="s">
        <v>44</v>
      </c>
      <c r="Z5" s="153"/>
      <c r="AA5" s="347">
        <f>SUM(P1450/60/1440)</f>
        <v>0</v>
      </c>
      <c r="AB5" s="357">
        <f>MIN(C9:C1448)</f>
        <v>0</v>
      </c>
      <c r="AC5" s="174"/>
      <c r="AD5" s="360">
        <f>VLOOKUP($AB5,$C$9:$K$1438,9,0)</f>
        <v>0.328472222222222</v>
      </c>
      <c r="AE5" s="174"/>
      <c r="AF5" s="362">
        <f>MAX(C9:C1448)</f>
        <v>337</v>
      </c>
      <c r="AG5" s="40"/>
      <c r="AH5" s="364">
        <f>VLOOKUP($AF5,$C$9:$K$1448,9,0)</f>
        <v>7.0138888888888903E-2</v>
      </c>
      <c r="AI5" s="174"/>
      <c r="AJ5" s="485">
        <f>AVERAGE(C9:C1438)</f>
        <v>287.84545454545457</v>
      </c>
      <c r="AK5" s="435">
        <f>I1450</f>
        <v>4992.1000000000013</v>
      </c>
      <c r="AL5" s="17"/>
      <c r="AM5" s="439">
        <f>(Q1450/60)/1440</f>
        <v>1</v>
      </c>
      <c r="AN5" s="487"/>
      <c r="AO5" s="176">
        <f>AO6+AQ6</f>
        <v>0.5</v>
      </c>
      <c r="AP5" s="487"/>
      <c r="AQ5" s="151"/>
      <c r="AR5" s="17"/>
      <c r="AS5" s="176">
        <f>AS6+AU6</f>
        <v>0.50069444444444444</v>
      </c>
      <c r="AT5" s="17"/>
      <c r="AU5" s="151"/>
      <c r="AV5" s="370"/>
      <c r="AW5" s="468"/>
      <c r="AX5" s="201"/>
      <c r="AY5" s="201"/>
      <c r="AZ5" s="499"/>
      <c r="BA5" s="201"/>
      <c r="BB5" s="201"/>
      <c r="BC5" s="201"/>
      <c r="BD5" s="201"/>
      <c r="BE5" s="201"/>
      <c r="BF5" s="201"/>
      <c r="BG5" s="201"/>
      <c r="BH5" s="201"/>
      <c r="BI5" s="469"/>
      <c r="BJ5" s="469"/>
      <c r="BK5" s="201"/>
      <c r="BL5" s="201"/>
      <c r="BM5" s="201"/>
      <c r="BN5" s="201"/>
      <c r="BO5" s="201"/>
      <c r="BP5" s="201"/>
      <c r="BQ5" s="201"/>
      <c r="BR5" s="201"/>
      <c r="BS5" s="201"/>
      <c r="BT5" s="201"/>
      <c r="BU5" s="201"/>
      <c r="BV5" s="201"/>
      <c r="BW5" s="201"/>
      <c r="BX5" s="201"/>
      <c r="BY5" s="201"/>
      <c r="BZ5" s="201"/>
      <c r="CA5" s="201"/>
      <c r="CB5" s="201"/>
      <c r="CC5" s="201"/>
      <c r="CD5" s="201"/>
      <c r="CE5" s="201"/>
      <c r="CF5" s="201"/>
      <c r="CG5" s="201"/>
      <c r="CH5" s="201"/>
      <c r="CI5" s="201"/>
      <c r="CJ5" s="201"/>
      <c r="CK5" s="201" t="s">
        <v>210</v>
      </c>
      <c r="CL5" s="201"/>
      <c r="CM5" s="201"/>
      <c r="CN5" s="201"/>
      <c r="CO5" s="201"/>
      <c r="CP5" s="201"/>
      <c r="CQ5" s="201"/>
      <c r="CR5" s="201"/>
      <c r="CS5" s="201"/>
      <c r="CT5" s="201"/>
      <c r="CU5" s="201" t="s">
        <v>336</v>
      </c>
      <c r="CV5" s="201"/>
      <c r="CW5" s="201"/>
      <c r="CX5" s="201"/>
      <c r="CY5" s="201"/>
      <c r="CZ5" s="201"/>
      <c r="DA5" s="201"/>
      <c r="DB5" s="201"/>
      <c r="DC5" s="201"/>
      <c r="DD5" s="201"/>
      <c r="DE5" s="201" t="s">
        <v>350</v>
      </c>
      <c r="DF5" s="201" t="s">
        <v>351</v>
      </c>
    </row>
    <row r="6" spans="1:110" ht="15.75" thickBot="1">
      <c r="A6" s="441"/>
      <c r="B6" s="181"/>
      <c r="C6" s="444"/>
      <c r="D6" s="447"/>
      <c r="E6" s="182"/>
      <c r="F6" s="450"/>
      <c r="G6" s="329"/>
      <c r="H6" s="183"/>
      <c r="I6" s="331"/>
      <c r="J6" s="183"/>
      <c r="K6" s="325"/>
      <c r="L6" s="181"/>
      <c r="M6" s="333"/>
      <c r="N6" s="338"/>
      <c r="O6" s="182"/>
      <c r="P6" s="339"/>
      <c r="Q6" s="345"/>
      <c r="R6" s="11"/>
      <c r="S6" s="348"/>
      <c r="T6" s="148"/>
      <c r="U6" s="354"/>
      <c r="V6" s="9"/>
      <c r="W6" s="354"/>
      <c r="X6" s="9"/>
      <c r="Y6" s="354"/>
      <c r="Z6" s="13"/>
      <c r="AA6" s="354"/>
      <c r="AB6" s="358"/>
      <c r="AC6" s="173"/>
      <c r="AD6" s="358"/>
      <c r="AE6" s="173"/>
      <c r="AF6" s="358"/>
      <c r="AG6" s="14"/>
      <c r="AH6" s="358"/>
      <c r="AI6" s="173"/>
      <c r="AJ6" s="358"/>
      <c r="AK6" s="436"/>
      <c r="AL6" s="15"/>
      <c r="AM6" s="436"/>
      <c r="AN6" s="488"/>
      <c r="AO6" s="163">
        <f>SUM(Q9:Q428)/60/1440</f>
        <v>0.29166666666666669</v>
      </c>
      <c r="AP6" s="488"/>
      <c r="AQ6" s="164">
        <f>SUM(Q429:Q728)/60/1440</f>
        <v>0.20833333333333334</v>
      </c>
      <c r="AR6" s="15"/>
      <c r="AS6" s="163">
        <f>SUM(Q729:Q1148)/60/1440</f>
        <v>0.29166666666666669</v>
      </c>
      <c r="AT6" s="15"/>
      <c r="AU6" s="164">
        <f>SUM(Q1148:Q1448)/60/1440</f>
        <v>0.20902777777777778</v>
      </c>
      <c r="AV6" s="37"/>
      <c r="CK6" s="201" t="s">
        <v>349</v>
      </c>
    </row>
    <row r="7" spans="1:110" s="142" customFormat="1" ht="11.25" customHeight="1">
      <c r="A7" s="281">
        <v>1</v>
      </c>
      <c r="B7" s="282">
        <v>2</v>
      </c>
      <c r="C7" s="281">
        <v>3</v>
      </c>
      <c r="D7" s="281">
        <v>4</v>
      </c>
      <c r="E7" s="282">
        <v>5</v>
      </c>
      <c r="F7" s="281">
        <v>6</v>
      </c>
      <c r="G7" s="281">
        <v>7</v>
      </c>
      <c r="H7" s="282">
        <v>8</v>
      </c>
      <c r="I7" s="281">
        <v>9</v>
      </c>
      <c r="J7" s="282">
        <v>10</v>
      </c>
      <c r="K7" s="283" t="s">
        <v>135</v>
      </c>
      <c r="L7" s="284">
        <v>12</v>
      </c>
      <c r="M7" s="282">
        <v>13</v>
      </c>
      <c r="N7" s="282">
        <v>14</v>
      </c>
      <c r="O7" s="282">
        <v>15</v>
      </c>
      <c r="P7" s="285">
        <v>16</v>
      </c>
      <c r="Q7" s="286">
        <v>17</v>
      </c>
      <c r="R7" s="287">
        <v>18</v>
      </c>
      <c r="S7" s="155"/>
      <c r="T7" s="154"/>
      <c r="W7" s="156"/>
      <c r="AU7" s="154"/>
      <c r="AV7" s="154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I7" s="154"/>
      <c r="BJ7" s="154"/>
      <c r="BK7" s="154"/>
      <c r="BL7" s="154"/>
      <c r="BM7" s="154"/>
      <c r="BN7" s="154"/>
      <c r="BO7" s="154"/>
      <c r="BP7" s="154"/>
      <c r="BQ7" s="154"/>
      <c r="BR7" s="154"/>
      <c r="BS7" s="154"/>
      <c r="BT7" s="154"/>
      <c r="BU7" s="154"/>
      <c r="BV7" s="154"/>
      <c r="BW7" s="154"/>
      <c r="BX7" s="154"/>
      <c r="BY7" s="154"/>
      <c r="BZ7" s="154"/>
      <c r="CA7" s="154"/>
      <c r="CB7" s="154"/>
      <c r="CC7" s="154"/>
      <c r="CD7" s="154"/>
      <c r="CE7" s="154"/>
      <c r="CF7" s="154"/>
      <c r="CG7" s="154"/>
      <c r="CH7" s="154"/>
      <c r="CI7" s="154"/>
      <c r="CJ7" s="154"/>
      <c r="CK7" s="154"/>
    </row>
    <row r="8" spans="1:110">
      <c r="A8" s="500" t="s">
        <v>48</v>
      </c>
      <c r="B8" s="500" t="s">
        <v>319</v>
      </c>
      <c r="C8" s="500" t="s">
        <v>320</v>
      </c>
      <c r="D8" s="500" t="s">
        <v>85</v>
      </c>
      <c r="E8" s="500" t="s">
        <v>7</v>
      </c>
      <c r="F8" s="500" t="s">
        <v>318</v>
      </c>
      <c r="G8" s="500" t="s">
        <v>6</v>
      </c>
      <c r="H8" s="500" t="s">
        <v>384</v>
      </c>
      <c r="I8" s="500" t="s">
        <v>352</v>
      </c>
      <c r="J8" s="500" t="s">
        <v>353</v>
      </c>
      <c r="K8" s="280" t="s">
        <v>217</v>
      </c>
      <c r="L8" s="280" t="s">
        <v>1</v>
      </c>
      <c r="M8" s="646" t="s">
        <v>387</v>
      </c>
      <c r="N8" s="280"/>
      <c r="O8" s="280"/>
      <c r="P8" s="157" t="s">
        <v>6</v>
      </c>
      <c r="Q8" s="258" t="s">
        <v>8</v>
      </c>
      <c r="R8" s="9"/>
      <c r="S8" s="158" t="s">
        <v>124</v>
      </c>
      <c r="U8" s="201"/>
      <c r="AS8" s="9"/>
      <c r="AT8" s="9"/>
      <c r="AU8" s="467"/>
      <c r="AW8" s="9"/>
      <c r="BG8" s="373"/>
      <c r="BH8" s="373"/>
      <c r="BI8" s="9"/>
      <c r="BJ8" s="9"/>
      <c r="CJ8"/>
      <c r="CK8"/>
    </row>
    <row r="9" spans="1:110">
      <c r="A9" s="9">
        <v>1008</v>
      </c>
      <c r="B9" s="9" t="s">
        <v>383</v>
      </c>
      <c r="C9" s="9">
        <v>315</v>
      </c>
      <c r="D9" s="9">
        <v>5.2</v>
      </c>
      <c r="E9" s="9">
        <v>4.8</v>
      </c>
      <c r="F9" s="9">
        <v>137.41399999999999</v>
      </c>
      <c r="G9" s="9">
        <v>0</v>
      </c>
      <c r="H9" s="9">
        <v>0</v>
      </c>
      <c r="I9" s="9">
        <v>3.2</v>
      </c>
      <c r="J9" s="9">
        <v>71</v>
      </c>
      <c r="K9" s="158">
        <v>0</v>
      </c>
      <c r="L9" s="621">
        <v>20171131</v>
      </c>
      <c r="M9" s="633"/>
      <c r="N9" s="9"/>
      <c r="O9" s="9"/>
      <c r="P9" s="277" t="str">
        <f t="shared" ref="P9:P72" si="0">IF(F9&lt;1.1,60,"")</f>
        <v/>
      </c>
      <c r="Q9" s="275">
        <f>IF(J9&gt;0,60,"")</f>
        <v>60</v>
      </c>
      <c r="R9" s="9"/>
      <c r="S9" s="267">
        <f>MIN($J$9:$J$1448)</f>
        <v>61</v>
      </c>
      <c r="U9" s="367"/>
      <c r="Y9" s="19" t="s">
        <v>38</v>
      </c>
      <c r="AC9">
        <v>0</v>
      </c>
      <c r="AD9">
        <v>0</v>
      </c>
      <c r="AS9" s="9"/>
      <c r="AT9" s="9"/>
      <c r="AU9" s="426"/>
      <c r="AW9" s="9"/>
      <c r="AX9" s="470"/>
      <c r="BG9" s="373"/>
      <c r="BH9" s="373"/>
      <c r="BI9" s="9"/>
      <c r="BJ9" s="9"/>
      <c r="CJ9"/>
      <c r="CK9"/>
    </row>
    <row r="10" spans="1:110">
      <c r="A10" s="9">
        <v>1008</v>
      </c>
      <c r="B10" s="9" t="s">
        <v>383</v>
      </c>
      <c r="C10" s="9">
        <v>315</v>
      </c>
      <c r="D10" s="9">
        <v>6</v>
      </c>
      <c r="E10" s="9">
        <v>5.6</v>
      </c>
      <c r="F10" s="9">
        <v>137.41399999999999</v>
      </c>
      <c r="G10" s="9">
        <v>0</v>
      </c>
      <c r="H10" s="9">
        <v>0</v>
      </c>
      <c r="I10" s="9">
        <v>3.2</v>
      </c>
      <c r="J10" s="9">
        <v>71</v>
      </c>
      <c r="K10" s="158">
        <v>6.9444444444444447E-4</v>
      </c>
      <c r="L10" s="621"/>
      <c r="M10" s="621"/>
      <c r="N10" s="9"/>
      <c r="O10" s="9"/>
      <c r="P10" s="278" t="str">
        <f t="shared" si="0"/>
        <v/>
      </c>
      <c r="Q10" s="276">
        <f t="shared" ref="Q10:Q73" si="1">IF(J10&gt;0,60,"")</f>
        <v>60</v>
      </c>
      <c r="R10" s="9"/>
      <c r="S10" s="9"/>
      <c r="U10" s="367"/>
      <c r="V10" s="9"/>
      <c r="Y10" s="201" t="s">
        <v>38</v>
      </c>
      <c r="Z10" s="49"/>
      <c r="AB10">
        <v>0</v>
      </c>
      <c r="AC10" s="20">
        <v>11</v>
      </c>
      <c r="AD10">
        <v>22</v>
      </c>
      <c r="AS10" s="9"/>
      <c r="AT10" s="9"/>
      <c r="AU10" s="426"/>
      <c r="AW10" s="9"/>
      <c r="AX10" s="470"/>
      <c r="BG10" s="373"/>
      <c r="BH10" s="373"/>
      <c r="BI10" s="9"/>
      <c r="BJ10" s="9"/>
      <c r="CJ10"/>
      <c r="CK10"/>
    </row>
    <row r="11" spans="1:110">
      <c r="A11" s="9">
        <v>1008</v>
      </c>
      <c r="B11" s="9" t="s">
        <v>383</v>
      </c>
      <c r="C11" s="9">
        <v>315</v>
      </c>
      <c r="D11" s="9">
        <v>5.2</v>
      </c>
      <c r="E11" s="9">
        <v>4.8</v>
      </c>
      <c r="F11" s="9">
        <v>137.41399999999999</v>
      </c>
      <c r="G11" s="9">
        <v>0</v>
      </c>
      <c r="H11" s="9">
        <v>0</v>
      </c>
      <c r="I11" s="9">
        <v>3.2</v>
      </c>
      <c r="J11" s="9">
        <v>71</v>
      </c>
      <c r="K11" s="158">
        <v>1.38888888888889E-3</v>
      </c>
      <c r="L11" s="9"/>
      <c r="M11" s="9"/>
      <c r="N11" s="9"/>
      <c r="O11" s="9"/>
      <c r="P11" s="278" t="str">
        <f t="shared" si="0"/>
        <v/>
      </c>
      <c r="Q11" s="276">
        <f t="shared" si="1"/>
        <v>60</v>
      </c>
      <c r="R11" s="9"/>
      <c r="S11" s="9"/>
      <c r="U11" s="367"/>
      <c r="V11" s="9"/>
      <c r="Y11" s="201" t="s">
        <v>49</v>
      </c>
      <c r="Z11" s="49"/>
      <c r="AB11">
        <v>22.5</v>
      </c>
      <c r="AC11" s="20">
        <f t="shared" ref="AC11:AC26" si="2">AB11+$AC$10</f>
        <v>33.5</v>
      </c>
      <c r="AD11">
        <v>45</v>
      </c>
      <c r="AS11" s="9"/>
      <c r="AT11" s="9"/>
      <c r="AU11" s="426"/>
      <c r="AW11" s="9"/>
      <c r="AX11" s="470"/>
      <c r="BG11" s="373"/>
      <c r="BH11" s="373"/>
      <c r="BI11" s="9"/>
      <c r="BJ11" s="9"/>
      <c r="CJ11"/>
      <c r="CK11"/>
    </row>
    <row r="12" spans="1:110">
      <c r="A12" s="9">
        <v>1008</v>
      </c>
      <c r="B12" s="9" t="s">
        <v>383</v>
      </c>
      <c r="C12" s="9">
        <v>315</v>
      </c>
      <c r="D12" s="9">
        <v>6</v>
      </c>
      <c r="E12" s="9">
        <v>5.6</v>
      </c>
      <c r="F12" s="9">
        <v>137.41399999999999</v>
      </c>
      <c r="G12" s="9">
        <v>0</v>
      </c>
      <c r="H12" s="9">
        <v>0</v>
      </c>
      <c r="I12" s="9">
        <v>3.2</v>
      </c>
      <c r="J12" s="9">
        <v>71</v>
      </c>
      <c r="K12" s="158">
        <v>2.0833333333333298E-3</v>
      </c>
      <c r="L12" s="9"/>
      <c r="M12" s="9"/>
      <c r="N12" s="9"/>
      <c r="O12" s="9"/>
      <c r="P12" s="278" t="str">
        <f t="shared" si="0"/>
        <v/>
      </c>
      <c r="Q12" s="276">
        <f t="shared" si="1"/>
        <v>60</v>
      </c>
      <c r="R12" s="9"/>
      <c r="S12" s="9"/>
      <c r="U12" s="367"/>
      <c r="V12" s="9"/>
      <c r="Y12" s="201" t="s">
        <v>32</v>
      </c>
      <c r="Z12" s="49"/>
      <c r="AB12">
        <v>45</v>
      </c>
      <c r="AC12" s="20">
        <f t="shared" si="2"/>
        <v>56</v>
      </c>
      <c r="AD12">
        <v>67</v>
      </c>
      <c r="AS12" s="9"/>
      <c r="AT12" s="9"/>
      <c r="AU12" s="426"/>
      <c r="AW12" s="9"/>
      <c r="AX12" s="470"/>
      <c r="BG12" s="373"/>
      <c r="BH12" s="373"/>
      <c r="BI12" s="9"/>
      <c r="BJ12" s="9"/>
      <c r="CJ12"/>
      <c r="CK12"/>
    </row>
    <row r="13" spans="1:110">
      <c r="A13" s="9">
        <v>1008</v>
      </c>
      <c r="B13" s="9" t="s">
        <v>383</v>
      </c>
      <c r="C13" s="9">
        <v>315</v>
      </c>
      <c r="D13" s="9">
        <v>5.2</v>
      </c>
      <c r="E13" s="9">
        <v>5.2</v>
      </c>
      <c r="F13" s="9">
        <v>137.41399999999999</v>
      </c>
      <c r="G13" s="9">
        <v>0</v>
      </c>
      <c r="H13" s="9">
        <v>0</v>
      </c>
      <c r="I13" s="9">
        <v>3.2</v>
      </c>
      <c r="J13" s="9">
        <v>71</v>
      </c>
      <c r="K13" s="158">
        <v>2.7777777777777801E-3</v>
      </c>
      <c r="L13" s="9"/>
      <c r="M13" s="9"/>
      <c r="N13" s="9"/>
      <c r="O13" s="9"/>
      <c r="P13" s="278" t="str">
        <f t="shared" si="0"/>
        <v/>
      </c>
      <c r="Q13" s="276">
        <f t="shared" si="1"/>
        <v>60</v>
      </c>
      <c r="R13" s="9"/>
      <c r="U13" s="367"/>
      <c r="V13" s="9"/>
      <c r="Y13" s="201" t="s">
        <v>35</v>
      </c>
      <c r="Z13" s="49"/>
      <c r="AB13">
        <v>67.5</v>
      </c>
      <c r="AC13" s="20">
        <f t="shared" si="2"/>
        <v>78.5</v>
      </c>
      <c r="AD13">
        <v>90</v>
      </c>
      <c r="AS13" s="9"/>
      <c r="AT13" s="9"/>
      <c r="AU13" s="426"/>
      <c r="AW13" s="9"/>
      <c r="AX13" s="470"/>
      <c r="BG13" s="373"/>
      <c r="BH13" s="373"/>
      <c r="BI13" s="9"/>
      <c r="BJ13" s="9"/>
      <c r="CJ13"/>
      <c r="CK13"/>
    </row>
    <row r="14" spans="1:110">
      <c r="A14" s="9">
        <v>1008</v>
      </c>
      <c r="B14" s="9" t="s">
        <v>383</v>
      </c>
      <c r="C14" s="9">
        <v>315</v>
      </c>
      <c r="D14" s="9">
        <v>2.8</v>
      </c>
      <c r="E14" s="9">
        <v>3.6</v>
      </c>
      <c r="F14" s="9">
        <v>137.41399999999999</v>
      </c>
      <c r="G14" s="9">
        <v>0</v>
      </c>
      <c r="H14" s="9">
        <v>0</v>
      </c>
      <c r="I14" s="9">
        <v>3.2</v>
      </c>
      <c r="J14" s="9">
        <v>71</v>
      </c>
      <c r="K14" s="158">
        <v>3.4722222222222199E-3</v>
      </c>
      <c r="L14" s="9"/>
      <c r="M14" s="9"/>
      <c r="N14" s="9"/>
      <c r="O14" s="9"/>
      <c r="P14" s="278" t="str">
        <f t="shared" si="0"/>
        <v/>
      </c>
      <c r="Q14" s="276">
        <f t="shared" si="1"/>
        <v>60</v>
      </c>
      <c r="R14" s="9"/>
      <c r="S14" s="9"/>
      <c r="U14" s="367"/>
      <c r="V14" s="9"/>
      <c r="Y14" s="260" t="s">
        <v>50</v>
      </c>
      <c r="Z14" s="49"/>
      <c r="AB14">
        <v>90</v>
      </c>
      <c r="AC14" s="20">
        <f t="shared" si="2"/>
        <v>101</v>
      </c>
      <c r="AD14">
        <v>112</v>
      </c>
      <c r="AS14" s="9"/>
      <c r="AT14" s="9"/>
      <c r="AU14" s="426"/>
      <c r="AW14" s="9"/>
      <c r="AX14" s="470"/>
      <c r="BG14" s="373"/>
      <c r="BH14" s="373"/>
      <c r="BI14" s="9"/>
      <c r="BJ14" s="9"/>
      <c r="CJ14"/>
      <c r="CK14"/>
    </row>
    <row r="15" spans="1:110">
      <c r="A15" s="9">
        <v>1008</v>
      </c>
      <c r="B15" s="9" t="s">
        <v>383</v>
      </c>
      <c r="C15" s="9">
        <v>315</v>
      </c>
      <c r="D15" s="9">
        <v>3.2</v>
      </c>
      <c r="E15" s="9">
        <v>2.4</v>
      </c>
      <c r="F15" s="9">
        <v>137.41399999999999</v>
      </c>
      <c r="G15" s="9">
        <v>0</v>
      </c>
      <c r="H15" s="9">
        <v>0</v>
      </c>
      <c r="I15" s="9">
        <v>3.2</v>
      </c>
      <c r="J15" s="9">
        <v>71</v>
      </c>
      <c r="K15" s="158">
        <v>4.1666666666666701E-3</v>
      </c>
      <c r="L15" s="9"/>
      <c r="M15" s="9"/>
      <c r="N15" s="9"/>
      <c r="O15" s="9"/>
      <c r="P15" s="278" t="str">
        <f t="shared" si="0"/>
        <v/>
      </c>
      <c r="Q15" s="276">
        <f t="shared" si="1"/>
        <v>60</v>
      </c>
      <c r="R15" s="9"/>
      <c r="S15" s="9"/>
      <c r="U15" s="367"/>
      <c r="V15" s="9"/>
      <c r="Y15" s="19" t="s">
        <v>40</v>
      </c>
      <c r="Z15" s="49"/>
      <c r="AB15">
        <v>112.5</v>
      </c>
      <c r="AC15" s="20">
        <f t="shared" si="2"/>
        <v>123.5</v>
      </c>
      <c r="AD15">
        <v>135</v>
      </c>
      <c r="AS15" s="9"/>
      <c r="AT15" s="9"/>
      <c r="AU15" s="426"/>
      <c r="AW15" s="9"/>
      <c r="AX15" s="470"/>
      <c r="BG15" s="373"/>
      <c r="BH15" s="373"/>
      <c r="BI15" s="9"/>
      <c r="BJ15" s="9"/>
      <c r="CJ15"/>
      <c r="CK15"/>
    </row>
    <row r="16" spans="1:110">
      <c r="A16" s="9">
        <v>1008</v>
      </c>
      <c r="B16" s="9" t="s">
        <v>383</v>
      </c>
      <c r="C16" s="9">
        <v>315</v>
      </c>
      <c r="D16" s="9">
        <v>2.8</v>
      </c>
      <c r="E16" s="9">
        <v>2.4</v>
      </c>
      <c r="F16" s="9">
        <v>137.41399999999999</v>
      </c>
      <c r="G16" s="9">
        <v>0</v>
      </c>
      <c r="H16" s="9">
        <v>0</v>
      </c>
      <c r="I16" s="9">
        <v>3.2</v>
      </c>
      <c r="J16" s="9">
        <v>71</v>
      </c>
      <c r="K16" s="158">
        <v>4.8611111111111103E-3</v>
      </c>
      <c r="L16" s="9"/>
      <c r="M16" s="9"/>
      <c r="N16" s="9"/>
      <c r="O16" s="9"/>
      <c r="P16" s="278" t="str">
        <f t="shared" si="0"/>
        <v/>
      </c>
      <c r="Q16" s="276">
        <f t="shared" si="1"/>
        <v>60</v>
      </c>
      <c r="R16" s="9"/>
      <c r="S16" s="9"/>
      <c r="U16" s="367"/>
      <c r="V16" s="9"/>
      <c r="Y16" s="19" t="s">
        <v>34</v>
      </c>
      <c r="Z16" s="49"/>
      <c r="AB16">
        <v>135</v>
      </c>
      <c r="AC16" s="20">
        <f t="shared" si="2"/>
        <v>146</v>
      </c>
      <c r="AD16">
        <v>157</v>
      </c>
      <c r="AS16" s="9"/>
      <c r="AT16" s="9"/>
      <c r="AU16" s="426"/>
      <c r="AW16" s="9"/>
      <c r="AX16" s="470"/>
      <c r="BG16" s="373"/>
      <c r="BH16" s="373"/>
      <c r="BI16" s="9"/>
      <c r="BJ16" s="9"/>
      <c r="CJ16"/>
      <c r="CK16"/>
    </row>
    <row r="17" spans="1:89">
      <c r="A17" s="9">
        <v>1008</v>
      </c>
      <c r="B17" s="9" t="s">
        <v>383</v>
      </c>
      <c r="C17" s="9">
        <v>315</v>
      </c>
      <c r="D17" s="9">
        <v>0</v>
      </c>
      <c r="E17" s="9">
        <v>1.6</v>
      </c>
      <c r="F17" s="9">
        <v>137.41399999999999</v>
      </c>
      <c r="G17" s="9">
        <v>0</v>
      </c>
      <c r="H17" s="9">
        <v>0</v>
      </c>
      <c r="I17" s="9">
        <v>3.2</v>
      </c>
      <c r="J17" s="9">
        <v>71</v>
      </c>
      <c r="K17" s="158">
        <v>5.5555555555555601E-3</v>
      </c>
      <c r="L17" s="9"/>
      <c r="M17" s="9"/>
      <c r="N17" s="9"/>
      <c r="O17" s="9"/>
      <c r="P17" s="278" t="str">
        <f t="shared" si="0"/>
        <v/>
      </c>
      <c r="Q17" s="276">
        <f t="shared" si="1"/>
        <v>60</v>
      </c>
      <c r="R17" s="9"/>
      <c r="S17" s="9"/>
      <c r="U17" s="367"/>
      <c r="V17" s="9"/>
      <c r="Y17" s="19" t="s">
        <v>51</v>
      </c>
      <c r="Z17" s="49"/>
      <c r="AB17">
        <v>157.5</v>
      </c>
      <c r="AC17" s="20">
        <f t="shared" si="2"/>
        <v>168.5</v>
      </c>
      <c r="AD17">
        <v>180</v>
      </c>
      <c r="AS17" s="9"/>
      <c r="AT17" s="9"/>
      <c r="AU17" s="426"/>
      <c r="AW17" s="9"/>
      <c r="AX17" s="470"/>
      <c r="BG17" s="373"/>
      <c r="BH17" s="373"/>
      <c r="BI17" s="9"/>
      <c r="BJ17" s="9"/>
      <c r="CJ17"/>
      <c r="CK17"/>
    </row>
    <row r="18" spans="1:89">
      <c r="A18" s="9">
        <v>1008</v>
      </c>
      <c r="B18" s="9" t="s">
        <v>383</v>
      </c>
      <c r="C18" s="9">
        <v>315</v>
      </c>
      <c r="D18" s="9">
        <v>4.8</v>
      </c>
      <c r="E18" s="9">
        <v>1.6</v>
      </c>
      <c r="F18" s="9">
        <v>137.41399999999999</v>
      </c>
      <c r="G18" s="9">
        <v>0</v>
      </c>
      <c r="H18" s="9">
        <v>0</v>
      </c>
      <c r="I18" s="9">
        <v>3.1</v>
      </c>
      <c r="J18" s="9">
        <v>71</v>
      </c>
      <c r="K18" s="158">
        <v>6.2500000000000003E-3</v>
      </c>
      <c r="L18" s="9"/>
      <c r="M18" s="9"/>
      <c r="N18" s="9"/>
      <c r="O18" s="9"/>
      <c r="P18" s="278" t="str">
        <f t="shared" si="0"/>
        <v/>
      </c>
      <c r="Q18" s="276">
        <f t="shared" si="1"/>
        <v>60</v>
      </c>
      <c r="R18" s="9"/>
      <c r="S18" s="9"/>
      <c r="U18" s="367"/>
      <c r="V18" s="9"/>
      <c r="Y18" s="19" t="s">
        <v>36</v>
      </c>
      <c r="Z18" s="49"/>
      <c r="AB18">
        <v>180</v>
      </c>
      <c r="AC18" s="20">
        <f t="shared" si="2"/>
        <v>191</v>
      </c>
      <c r="AD18">
        <v>202</v>
      </c>
      <c r="AS18" s="9"/>
      <c r="AT18" s="9"/>
      <c r="AU18" s="426"/>
      <c r="AW18" s="9"/>
      <c r="AX18" s="470"/>
      <c r="BG18" s="373"/>
      <c r="BH18" s="373"/>
      <c r="BI18" s="9"/>
      <c r="BJ18" s="9"/>
      <c r="CJ18"/>
      <c r="CK18"/>
    </row>
    <row r="19" spans="1:89">
      <c r="A19" s="9">
        <v>1008</v>
      </c>
      <c r="B19" s="9" t="s">
        <v>383</v>
      </c>
      <c r="C19" s="9">
        <v>315</v>
      </c>
      <c r="D19" s="9">
        <v>4.8</v>
      </c>
      <c r="E19" s="9">
        <v>4.8</v>
      </c>
      <c r="F19" s="9">
        <v>137.41399999999999</v>
      </c>
      <c r="G19" s="9">
        <v>0</v>
      </c>
      <c r="H19" s="9">
        <v>0</v>
      </c>
      <c r="I19" s="9">
        <v>3.1</v>
      </c>
      <c r="J19" s="9">
        <v>71</v>
      </c>
      <c r="K19" s="158">
        <v>6.9444444444444397E-3</v>
      </c>
      <c r="L19" s="9"/>
      <c r="M19" s="9"/>
      <c r="N19" s="9"/>
      <c r="O19" s="9"/>
      <c r="P19" s="278" t="str">
        <f t="shared" si="0"/>
        <v/>
      </c>
      <c r="Q19" s="276">
        <f t="shared" si="1"/>
        <v>60</v>
      </c>
      <c r="R19" s="9"/>
      <c r="S19" s="9"/>
      <c r="U19" s="367"/>
      <c r="V19" s="9"/>
      <c r="Y19" s="19" t="s">
        <v>37</v>
      </c>
      <c r="Z19" s="49"/>
      <c r="AB19">
        <v>202.5</v>
      </c>
      <c r="AC19" s="20">
        <f t="shared" si="2"/>
        <v>213.5</v>
      </c>
      <c r="AD19">
        <v>225</v>
      </c>
      <c r="AS19" s="9"/>
      <c r="AT19" s="9"/>
      <c r="AU19" s="426"/>
      <c r="AW19" s="9"/>
      <c r="AX19" s="470"/>
      <c r="BG19" s="373"/>
      <c r="BH19" s="373"/>
      <c r="BI19" s="9"/>
      <c r="BJ19" s="9"/>
      <c r="CJ19"/>
      <c r="CK19"/>
    </row>
    <row r="20" spans="1:89">
      <c r="A20" s="9">
        <v>1008</v>
      </c>
      <c r="B20" s="9" t="s">
        <v>383</v>
      </c>
      <c r="C20" s="9">
        <v>315</v>
      </c>
      <c r="D20" s="9">
        <v>2</v>
      </c>
      <c r="E20" s="9">
        <v>2</v>
      </c>
      <c r="F20" s="9">
        <v>137.41399999999999</v>
      </c>
      <c r="G20" s="9">
        <v>0</v>
      </c>
      <c r="H20" s="9">
        <v>0</v>
      </c>
      <c r="I20" s="9">
        <v>3.1</v>
      </c>
      <c r="J20" s="9">
        <v>71</v>
      </c>
      <c r="K20" s="158">
        <v>7.6388888888888904E-3</v>
      </c>
      <c r="L20" s="9"/>
      <c r="M20" s="9"/>
      <c r="N20" s="9"/>
      <c r="O20" s="9"/>
      <c r="P20" s="278" t="str">
        <f t="shared" si="0"/>
        <v/>
      </c>
      <c r="Q20" s="276">
        <f t="shared" si="1"/>
        <v>60</v>
      </c>
      <c r="R20" s="9"/>
      <c r="S20" s="9"/>
      <c r="U20" s="367"/>
      <c r="V20" s="9"/>
      <c r="Y20" s="19" t="s">
        <v>44</v>
      </c>
      <c r="Z20" s="49"/>
      <c r="AB20">
        <v>225</v>
      </c>
      <c r="AC20" s="20">
        <f t="shared" si="2"/>
        <v>236</v>
      </c>
      <c r="AD20">
        <v>247</v>
      </c>
      <c r="AS20" s="9"/>
      <c r="AT20" s="9"/>
      <c r="AU20" s="426"/>
      <c r="AW20" s="9"/>
      <c r="AX20" s="470"/>
      <c r="BG20" s="373"/>
      <c r="BH20" s="373"/>
      <c r="BI20" s="9"/>
      <c r="BJ20" s="9"/>
      <c r="CJ20"/>
      <c r="CK20"/>
    </row>
    <row r="21" spans="1:89">
      <c r="A21" s="9">
        <v>1008</v>
      </c>
      <c r="B21" s="9" t="s">
        <v>383</v>
      </c>
      <c r="C21" s="9">
        <v>315</v>
      </c>
      <c r="D21" s="9">
        <v>2.8</v>
      </c>
      <c r="E21" s="9">
        <v>0.4</v>
      </c>
      <c r="F21" s="9">
        <v>137.41399999999999</v>
      </c>
      <c r="G21" s="9">
        <v>0</v>
      </c>
      <c r="H21" s="9">
        <v>0</v>
      </c>
      <c r="I21" s="9">
        <v>3</v>
      </c>
      <c r="J21" s="9">
        <v>71</v>
      </c>
      <c r="K21" s="158">
        <v>8.3333333333333297E-3</v>
      </c>
      <c r="L21" s="9"/>
      <c r="M21" s="9"/>
      <c r="N21" s="9"/>
      <c r="O21" s="9"/>
      <c r="P21" s="278" t="str">
        <f t="shared" si="0"/>
        <v/>
      </c>
      <c r="Q21" s="276">
        <f t="shared" si="1"/>
        <v>60</v>
      </c>
      <c r="R21" s="9"/>
      <c r="S21" s="9"/>
      <c r="U21" s="367"/>
      <c r="V21" s="9"/>
      <c r="Y21" s="19" t="s">
        <v>33</v>
      </c>
      <c r="Z21" s="49"/>
      <c r="AB21">
        <v>247.5</v>
      </c>
      <c r="AC21" s="20">
        <f t="shared" si="2"/>
        <v>258.5</v>
      </c>
      <c r="AD21">
        <v>270</v>
      </c>
      <c r="AS21" s="9"/>
      <c r="AT21" s="9"/>
      <c r="AU21" s="426"/>
      <c r="AW21" s="9"/>
      <c r="AX21" s="470"/>
      <c r="BG21" s="373"/>
      <c r="BH21" s="373"/>
      <c r="BI21" s="9"/>
      <c r="BJ21" s="9"/>
      <c r="CJ21"/>
      <c r="CK21"/>
    </row>
    <row r="22" spans="1:89">
      <c r="A22" s="9">
        <v>1008</v>
      </c>
      <c r="B22" s="9" t="s">
        <v>383</v>
      </c>
      <c r="C22" s="9">
        <v>315</v>
      </c>
      <c r="D22" s="9">
        <v>0</v>
      </c>
      <c r="E22" s="9">
        <v>2</v>
      </c>
      <c r="F22" s="9">
        <v>137.41399999999999</v>
      </c>
      <c r="G22" s="9">
        <v>0</v>
      </c>
      <c r="H22" s="9">
        <v>0</v>
      </c>
      <c r="I22" s="9">
        <v>2.9</v>
      </c>
      <c r="J22" s="9">
        <v>71</v>
      </c>
      <c r="K22" s="158">
        <v>9.0277777777777804E-3</v>
      </c>
      <c r="L22" s="9"/>
      <c r="M22" s="9"/>
      <c r="N22" s="9"/>
      <c r="O22" s="9"/>
      <c r="P22" s="278" t="str">
        <f t="shared" si="0"/>
        <v/>
      </c>
      <c r="Q22" s="276">
        <f t="shared" si="1"/>
        <v>60</v>
      </c>
      <c r="R22" s="9"/>
      <c r="S22" s="9"/>
      <c r="U22" s="367"/>
      <c r="V22" s="9"/>
      <c r="Y22" s="19" t="s">
        <v>39</v>
      </c>
      <c r="Z22" s="49"/>
      <c r="AB22">
        <v>270</v>
      </c>
      <c r="AC22" s="20">
        <f t="shared" si="2"/>
        <v>281</v>
      </c>
      <c r="AD22">
        <v>292</v>
      </c>
      <c r="AS22" s="9"/>
      <c r="AT22" s="9"/>
      <c r="AU22" s="426"/>
      <c r="AW22" s="9"/>
      <c r="AX22" s="470"/>
      <c r="BG22" s="373"/>
      <c r="BH22" s="373"/>
      <c r="BI22" s="9"/>
      <c r="BJ22" s="9"/>
      <c r="CJ22"/>
      <c r="CK22"/>
    </row>
    <row r="23" spans="1:89">
      <c r="A23" s="9">
        <v>1008</v>
      </c>
      <c r="B23" s="9" t="s">
        <v>383</v>
      </c>
      <c r="C23" s="9">
        <v>315</v>
      </c>
      <c r="D23" s="9">
        <v>0</v>
      </c>
      <c r="E23" s="9">
        <v>0</v>
      </c>
      <c r="F23" s="9">
        <v>137.41399999999999</v>
      </c>
      <c r="G23" s="9">
        <v>0</v>
      </c>
      <c r="H23" s="9">
        <v>0</v>
      </c>
      <c r="I23" s="9">
        <v>2.9</v>
      </c>
      <c r="J23" s="9">
        <v>71</v>
      </c>
      <c r="K23" s="158">
        <v>9.7222222222222206E-3</v>
      </c>
      <c r="L23" s="9"/>
      <c r="M23" s="9"/>
      <c r="N23" s="9"/>
      <c r="O23" s="9"/>
      <c r="P23" s="278" t="str">
        <f t="shared" si="0"/>
        <v/>
      </c>
      <c r="Q23" s="276">
        <f t="shared" si="1"/>
        <v>60</v>
      </c>
      <c r="R23" s="9"/>
      <c r="S23" s="9"/>
      <c r="U23" s="367"/>
      <c r="Y23" s="201" t="s">
        <v>41</v>
      </c>
      <c r="Z23" s="49"/>
      <c r="AB23">
        <v>292.5</v>
      </c>
      <c r="AC23" s="20">
        <f t="shared" si="2"/>
        <v>303.5</v>
      </c>
      <c r="AD23">
        <v>315</v>
      </c>
      <c r="AS23" s="9"/>
      <c r="AT23" s="9"/>
      <c r="AU23" s="426"/>
      <c r="AW23" s="9"/>
      <c r="AX23" s="470"/>
      <c r="BG23" s="373"/>
      <c r="BH23" s="373"/>
      <c r="BI23" s="9"/>
      <c r="BJ23" s="9"/>
      <c r="CJ23"/>
      <c r="CK23"/>
    </row>
    <row r="24" spans="1:89">
      <c r="A24" s="9">
        <v>1008</v>
      </c>
      <c r="B24" s="9" t="s">
        <v>383</v>
      </c>
      <c r="C24" s="9">
        <v>315</v>
      </c>
      <c r="D24" s="9">
        <v>0</v>
      </c>
      <c r="E24" s="9">
        <v>0</v>
      </c>
      <c r="F24" s="9">
        <v>137.41399999999999</v>
      </c>
      <c r="G24" s="9">
        <v>0</v>
      </c>
      <c r="H24" s="9">
        <v>0</v>
      </c>
      <c r="I24" s="9">
        <v>3</v>
      </c>
      <c r="J24" s="9">
        <v>71</v>
      </c>
      <c r="K24" s="158">
        <v>1.0416666666666701E-2</v>
      </c>
      <c r="L24" s="9"/>
      <c r="M24" s="9"/>
      <c r="N24" s="9"/>
      <c r="O24" s="9"/>
      <c r="P24" s="278" t="str">
        <f t="shared" si="0"/>
        <v/>
      </c>
      <c r="Q24" s="276">
        <f t="shared" si="1"/>
        <v>60</v>
      </c>
      <c r="R24" s="9"/>
      <c r="S24" s="9"/>
      <c r="U24" s="367"/>
      <c r="Y24" s="201" t="s">
        <v>43</v>
      </c>
      <c r="Z24" s="49"/>
      <c r="AB24">
        <v>315</v>
      </c>
      <c r="AC24" s="20">
        <f t="shared" si="2"/>
        <v>326</v>
      </c>
      <c r="AD24">
        <v>337</v>
      </c>
      <c r="AS24" s="9"/>
      <c r="AT24" s="9"/>
      <c r="AU24" s="426"/>
      <c r="AW24" s="9"/>
      <c r="AX24" s="470"/>
      <c r="BG24" s="373"/>
      <c r="BH24" s="373"/>
      <c r="BI24" s="9"/>
      <c r="BJ24" s="9"/>
      <c r="CJ24"/>
      <c r="CK24"/>
    </row>
    <row r="25" spans="1:89">
      <c r="A25" s="9">
        <v>1008</v>
      </c>
      <c r="B25" s="9" t="s">
        <v>383</v>
      </c>
      <c r="C25" s="9">
        <v>315</v>
      </c>
      <c r="D25" s="9">
        <v>2</v>
      </c>
      <c r="E25" s="9">
        <v>0</v>
      </c>
      <c r="F25" s="9">
        <v>137.41399999999999</v>
      </c>
      <c r="G25" s="9">
        <v>0</v>
      </c>
      <c r="H25" s="9">
        <v>0</v>
      </c>
      <c r="I25" s="9">
        <v>3</v>
      </c>
      <c r="J25" s="9">
        <v>71</v>
      </c>
      <c r="K25" s="158">
        <v>1.1111111111111099E-2</v>
      </c>
      <c r="L25" s="9"/>
      <c r="M25" s="9"/>
      <c r="N25" s="9"/>
      <c r="O25" s="9"/>
      <c r="P25" s="278" t="str">
        <f t="shared" si="0"/>
        <v/>
      </c>
      <c r="Q25" s="276">
        <f t="shared" si="1"/>
        <v>60</v>
      </c>
      <c r="R25" s="9"/>
      <c r="S25" s="9"/>
      <c r="U25" s="367"/>
      <c r="Y25" s="201" t="s">
        <v>42</v>
      </c>
      <c r="Z25" s="49"/>
      <c r="AB25">
        <v>337.5</v>
      </c>
      <c r="AC25" s="20">
        <f t="shared" si="2"/>
        <v>348.5</v>
      </c>
      <c r="AD25">
        <v>349</v>
      </c>
      <c r="AS25" s="9"/>
      <c r="AT25" s="9"/>
      <c r="AU25" s="426"/>
      <c r="AW25" s="9"/>
      <c r="AX25" s="470"/>
      <c r="BG25" s="373"/>
      <c r="BH25" s="373"/>
      <c r="BI25" s="9"/>
      <c r="BJ25" s="9"/>
      <c r="CJ25"/>
      <c r="CK25"/>
    </row>
    <row r="26" spans="1:89">
      <c r="A26" s="9">
        <v>1008</v>
      </c>
      <c r="B26" s="9" t="s">
        <v>383</v>
      </c>
      <c r="C26" s="9">
        <v>315</v>
      </c>
      <c r="D26" s="9">
        <v>0</v>
      </c>
      <c r="E26" s="9">
        <v>0</v>
      </c>
      <c r="F26" s="9">
        <v>137.41399999999999</v>
      </c>
      <c r="G26" s="9">
        <v>0</v>
      </c>
      <c r="H26" s="9">
        <v>0</v>
      </c>
      <c r="I26" s="9">
        <v>3</v>
      </c>
      <c r="J26" s="9">
        <v>71</v>
      </c>
      <c r="K26" s="158">
        <v>1.18055555555556E-2</v>
      </c>
      <c r="L26" s="9"/>
      <c r="M26" s="9"/>
      <c r="N26" s="9"/>
      <c r="O26" s="9"/>
      <c r="P26" s="278" t="str">
        <f t="shared" si="0"/>
        <v/>
      </c>
      <c r="Q26" s="276">
        <f t="shared" si="1"/>
        <v>60</v>
      </c>
      <c r="R26" s="9"/>
      <c r="S26" s="9"/>
      <c r="U26" s="367"/>
      <c r="Y26" s="19" t="s">
        <v>38</v>
      </c>
      <c r="Z26" s="49"/>
      <c r="AB26">
        <v>349</v>
      </c>
      <c r="AC26" s="20">
        <f t="shared" si="2"/>
        <v>360</v>
      </c>
      <c r="AE26" s="20"/>
      <c r="AS26" s="9"/>
      <c r="AT26" s="9"/>
      <c r="AU26" s="426"/>
      <c r="AW26" s="9"/>
      <c r="AX26" s="470"/>
      <c r="BG26" s="373"/>
      <c r="BH26" s="373"/>
      <c r="BI26" s="9"/>
      <c r="BJ26" s="9"/>
      <c r="CJ26"/>
      <c r="CK26"/>
    </row>
    <row r="27" spans="1:89">
      <c r="A27" s="9">
        <v>1008</v>
      </c>
      <c r="B27" s="9" t="s">
        <v>383</v>
      </c>
      <c r="C27" s="9">
        <v>315</v>
      </c>
      <c r="D27" s="9">
        <v>0</v>
      </c>
      <c r="E27" s="9">
        <v>0</v>
      </c>
      <c r="F27" s="9">
        <v>137.41399999999999</v>
      </c>
      <c r="G27" s="9">
        <v>0</v>
      </c>
      <c r="H27" s="9">
        <v>0</v>
      </c>
      <c r="I27" s="9">
        <v>3</v>
      </c>
      <c r="J27" s="9">
        <v>71</v>
      </c>
      <c r="K27" s="158">
        <v>1.2500000000000001E-2</v>
      </c>
      <c r="L27" s="9"/>
      <c r="M27" s="9"/>
      <c r="N27" s="9"/>
      <c r="O27" s="9"/>
      <c r="P27" s="278" t="str">
        <f t="shared" si="0"/>
        <v/>
      </c>
      <c r="Q27" s="276">
        <f t="shared" si="1"/>
        <v>60</v>
      </c>
      <c r="R27" s="9"/>
      <c r="S27" s="9"/>
      <c r="U27" s="367"/>
      <c r="Z27" s="377" t="str">
        <f>INDEX($Y$9:$Y$26,IF(ISNA(MATCH($Z$29,$AC$9:$AC$26,0)),MATCH($Z$29,$AC$9:$AC$26,1)+1,MATCH($Z$29,$AC$9:$AC$26,0)),1)</f>
        <v>N</v>
      </c>
      <c r="AS27" s="9"/>
      <c r="AT27" s="9"/>
      <c r="AU27" s="426"/>
      <c r="AW27" s="9"/>
      <c r="AX27" s="470"/>
      <c r="BG27" s="373"/>
      <c r="BH27" s="373"/>
      <c r="BI27" s="9"/>
      <c r="BJ27" s="9"/>
      <c r="CJ27"/>
      <c r="CK27"/>
    </row>
    <row r="28" spans="1:89">
      <c r="A28" s="9">
        <v>1008</v>
      </c>
      <c r="B28" s="9" t="s">
        <v>383</v>
      </c>
      <c r="C28" s="9">
        <v>315</v>
      </c>
      <c r="D28" s="9">
        <v>0</v>
      </c>
      <c r="E28" s="9">
        <v>0</v>
      </c>
      <c r="F28" s="9">
        <v>137.41399999999999</v>
      </c>
      <c r="G28" s="9">
        <v>0</v>
      </c>
      <c r="H28" s="9">
        <v>0</v>
      </c>
      <c r="I28" s="9">
        <v>3</v>
      </c>
      <c r="J28" s="9">
        <v>71</v>
      </c>
      <c r="K28" s="158">
        <v>1.3194444444444399E-2</v>
      </c>
      <c r="L28" s="9"/>
      <c r="M28" s="9"/>
      <c r="N28" s="9"/>
      <c r="O28" s="9"/>
      <c r="P28" s="278" t="str">
        <f t="shared" si="0"/>
        <v/>
      </c>
      <c r="Q28" s="276">
        <f t="shared" si="1"/>
        <v>60</v>
      </c>
      <c r="R28" s="9"/>
      <c r="S28" s="9"/>
      <c r="U28" s="367"/>
      <c r="Y28" s="21">
        <f>SUM(Y31:Y46)</f>
        <v>1</v>
      </c>
      <c r="Z28" s="22">
        <f>MAX(Y31:Y46)</f>
        <v>1</v>
      </c>
      <c r="AA28" s="23">
        <f>SUM(AA31:AA46)</f>
        <v>40</v>
      </c>
      <c r="AS28" s="9"/>
      <c r="AT28" s="9"/>
      <c r="AU28" s="426"/>
      <c r="AW28" s="9"/>
      <c r="AX28" s="470"/>
      <c r="BG28" s="373"/>
      <c r="BH28" s="373"/>
      <c r="BI28" s="9"/>
      <c r="BJ28" s="9"/>
      <c r="CJ28"/>
      <c r="CK28"/>
    </row>
    <row r="29" spans="1:89">
      <c r="A29" s="9">
        <v>1008</v>
      </c>
      <c r="B29" s="9" t="s">
        <v>383</v>
      </c>
      <c r="C29" s="9">
        <v>315</v>
      </c>
      <c r="D29" s="9">
        <v>0</v>
      </c>
      <c r="E29" s="9">
        <v>0</v>
      </c>
      <c r="F29" s="9">
        <v>137.41399999999999</v>
      </c>
      <c r="G29" s="9">
        <v>0</v>
      </c>
      <c r="H29" s="9">
        <v>0</v>
      </c>
      <c r="I29" s="9">
        <v>3</v>
      </c>
      <c r="J29" s="9">
        <v>71</v>
      </c>
      <c r="K29" s="158">
        <v>1.38888888888889E-2</v>
      </c>
      <c r="L29" s="9"/>
      <c r="M29" s="9"/>
      <c r="N29" s="9"/>
      <c r="O29" s="9"/>
      <c r="P29" s="278" t="str">
        <f t="shared" si="0"/>
        <v/>
      </c>
      <c r="Q29" s="276">
        <f t="shared" si="1"/>
        <v>60</v>
      </c>
      <c r="R29" s="9"/>
      <c r="S29" s="9"/>
      <c r="U29" s="367"/>
      <c r="Z29" s="24">
        <f>VLOOKUP(Z28,Y31:Z46,Z30,0)</f>
        <v>0</v>
      </c>
      <c r="AS29" s="9"/>
      <c r="AT29" s="9"/>
      <c r="AU29" s="426"/>
      <c r="AW29" s="9"/>
      <c r="AX29" s="470"/>
      <c r="BG29" s="373"/>
      <c r="BH29" s="373"/>
      <c r="BI29" s="9"/>
      <c r="BJ29" s="9"/>
      <c r="CJ29"/>
      <c r="CK29"/>
    </row>
    <row r="30" spans="1:89">
      <c r="A30" s="9">
        <v>1008</v>
      </c>
      <c r="B30" s="9" t="s">
        <v>383</v>
      </c>
      <c r="C30" s="9">
        <v>315</v>
      </c>
      <c r="D30" s="9">
        <v>2.4</v>
      </c>
      <c r="E30" s="9">
        <v>2.4</v>
      </c>
      <c r="F30" s="9">
        <v>137.41399999999999</v>
      </c>
      <c r="G30" s="9">
        <v>0</v>
      </c>
      <c r="H30" s="9">
        <v>0</v>
      </c>
      <c r="I30" s="9">
        <v>2.9</v>
      </c>
      <c r="J30" s="9">
        <v>71</v>
      </c>
      <c r="K30" s="158">
        <v>1.4583333333333301E-2</v>
      </c>
      <c r="L30" s="9"/>
      <c r="M30" s="9"/>
      <c r="N30" s="9"/>
      <c r="O30" s="9"/>
      <c r="P30" s="278" t="str">
        <f t="shared" si="0"/>
        <v/>
      </c>
      <c r="Q30" s="276">
        <f t="shared" si="1"/>
        <v>60</v>
      </c>
      <c r="R30" s="9"/>
      <c r="S30" s="9"/>
      <c r="U30" s="367"/>
      <c r="V30" s="9"/>
      <c r="Z30">
        <v>2</v>
      </c>
      <c r="AS30" s="9"/>
      <c r="AT30" s="9"/>
      <c r="AU30" s="426"/>
      <c r="AW30" s="9"/>
      <c r="AX30" s="470"/>
      <c r="BG30" s="373"/>
      <c r="BH30" s="373"/>
      <c r="BI30" s="9"/>
      <c r="BJ30" s="9"/>
      <c r="CJ30"/>
      <c r="CK30"/>
    </row>
    <row r="31" spans="1:89">
      <c r="A31" s="9">
        <v>1008</v>
      </c>
      <c r="B31" s="9" t="s">
        <v>383</v>
      </c>
      <c r="C31" s="9">
        <v>315</v>
      </c>
      <c r="D31" s="9">
        <v>0</v>
      </c>
      <c r="E31" s="9">
        <v>0.4</v>
      </c>
      <c r="F31" s="9">
        <v>137.41399999999999</v>
      </c>
      <c r="G31" s="9">
        <v>0</v>
      </c>
      <c r="H31" s="9">
        <v>0</v>
      </c>
      <c r="I31" s="9">
        <v>2.9</v>
      </c>
      <c r="J31" s="9">
        <v>71</v>
      </c>
      <c r="K31" s="158">
        <v>1.52777777777778E-2</v>
      </c>
      <c r="L31" s="9"/>
      <c r="M31" s="9"/>
      <c r="N31" s="9"/>
      <c r="O31" s="9"/>
      <c r="P31" s="278" t="str">
        <f t="shared" si="0"/>
        <v/>
      </c>
      <c r="Q31" s="276">
        <f t="shared" si="1"/>
        <v>60</v>
      </c>
      <c r="R31" s="9"/>
      <c r="S31" s="9"/>
      <c r="U31" s="367"/>
      <c r="V31" s="9"/>
      <c r="Y31" s="25">
        <f>AA31/$AA$28</f>
        <v>1</v>
      </c>
      <c r="Z31" s="369">
        <v>0</v>
      </c>
      <c r="AA31" s="26">
        <f t="shared" ref="AA31:AA46" si="3">COUNTIF($E$453:$E$1448,Z31)</f>
        <v>40</v>
      </c>
      <c r="AS31" s="9"/>
      <c r="AT31" s="9"/>
      <c r="AU31" s="426"/>
      <c r="AW31" s="9"/>
      <c r="AX31" s="470"/>
      <c r="BG31" s="373"/>
      <c r="BH31" s="373"/>
      <c r="BI31" s="9"/>
      <c r="BJ31" s="9"/>
      <c r="CJ31"/>
      <c r="CK31"/>
    </row>
    <row r="32" spans="1:89">
      <c r="A32" s="9">
        <v>1008</v>
      </c>
      <c r="B32" s="9" t="s">
        <v>383</v>
      </c>
      <c r="C32" s="9">
        <v>315</v>
      </c>
      <c r="D32" s="9">
        <v>0</v>
      </c>
      <c r="E32" s="9">
        <v>0</v>
      </c>
      <c r="F32" s="9">
        <v>137.41399999999999</v>
      </c>
      <c r="G32" s="9">
        <v>0</v>
      </c>
      <c r="H32" s="9">
        <v>0</v>
      </c>
      <c r="I32" s="9">
        <v>2.9</v>
      </c>
      <c r="J32" s="9">
        <v>71</v>
      </c>
      <c r="K32" s="158">
        <v>1.59722222222222E-2</v>
      </c>
      <c r="L32" s="9"/>
      <c r="M32" s="9"/>
      <c r="N32" s="9"/>
      <c r="O32" s="9"/>
      <c r="P32" s="278" t="str">
        <f t="shared" si="0"/>
        <v/>
      </c>
      <c r="Q32" s="276">
        <f t="shared" si="1"/>
        <v>60</v>
      </c>
      <c r="R32" s="9"/>
      <c r="S32" s="9"/>
      <c r="U32" s="367"/>
      <c r="V32" s="9"/>
      <c r="Y32" s="25">
        <f t="shared" ref="Y32:Y46" si="4">AA32/$AA$28</f>
        <v>0</v>
      </c>
      <c r="Z32" s="369">
        <v>22</v>
      </c>
      <c r="AA32" s="26">
        <f t="shared" si="3"/>
        <v>0</v>
      </c>
      <c r="AS32" s="9"/>
      <c r="AT32" s="9"/>
      <c r="AU32" s="426"/>
      <c r="AW32" s="9"/>
      <c r="AX32" s="470"/>
      <c r="BG32" s="373"/>
      <c r="BH32" s="373"/>
      <c r="BI32" s="9"/>
      <c r="BJ32" s="9"/>
      <c r="CJ32"/>
      <c r="CK32"/>
    </row>
    <row r="33" spans="1:89">
      <c r="A33" s="9">
        <v>1008</v>
      </c>
      <c r="B33" s="9" t="s">
        <v>383</v>
      </c>
      <c r="C33" s="9">
        <v>315</v>
      </c>
      <c r="D33" s="9">
        <v>3.6</v>
      </c>
      <c r="E33" s="9">
        <v>2.8</v>
      </c>
      <c r="F33" s="9">
        <v>137.41399999999999</v>
      </c>
      <c r="G33" s="9">
        <v>0</v>
      </c>
      <c r="H33" s="9">
        <v>0</v>
      </c>
      <c r="I33" s="9">
        <v>2.9</v>
      </c>
      <c r="J33" s="9">
        <v>71</v>
      </c>
      <c r="K33" s="158">
        <v>1.6666666666666701E-2</v>
      </c>
      <c r="L33" s="9"/>
      <c r="M33" s="9"/>
      <c r="N33" s="9"/>
      <c r="O33" s="9"/>
      <c r="P33" s="278" t="str">
        <f t="shared" si="0"/>
        <v/>
      </c>
      <c r="Q33" s="276">
        <f t="shared" si="1"/>
        <v>60</v>
      </c>
      <c r="R33" s="9"/>
      <c r="S33" s="9"/>
      <c r="U33" s="367"/>
      <c r="V33" s="9"/>
      <c r="Y33" s="25">
        <f t="shared" si="4"/>
        <v>0</v>
      </c>
      <c r="Z33" s="369">
        <v>45</v>
      </c>
      <c r="AA33" s="26">
        <f t="shared" si="3"/>
        <v>0</v>
      </c>
      <c r="AS33" s="9"/>
      <c r="AT33" s="9"/>
      <c r="AU33" s="426"/>
      <c r="AW33" s="9"/>
      <c r="AX33" s="470"/>
      <c r="BG33" s="373"/>
      <c r="BH33" s="373"/>
      <c r="BI33" s="9"/>
      <c r="BJ33" s="9"/>
      <c r="CJ33"/>
      <c r="CK33"/>
    </row>
    <row r="34" spans="1:89">
      <c r="A34" s="9">
        <v>1008</v>
      </c>
      <c r="B34" s="9" t="s">
        <v>383</v>
      </c>
      <c r="C34" s="9">
        <v>315</v>
      </c>
      <c r="D34" s="9">
        <v>0</v>
      </c>
      <c r="E34" s="9">
        <v>0.4</v>
      </c>
      <c r="F34" s="9">
        <v>137.41399999999999</v>
      </c>
      <c r="G34" s="9">
        <v>0</v>
      </c>
      <c r="H34" s="9">
        <v>0</v>
      </c>
      <c r="I34" s="9">
        <v>2.8</v>
      </c>
      <c r="J34" s="9">
        <v>71</v>
      </c>
      <c r="K34" s="158">
        <v>1.7361111111111101E-2</v>
      </c>
      <c r="L34" s="9"/>
      <c r="M34" s="9"/>
      <c r="N34" s="9"/>
      <c r="O34" s="9"/>
      <c r="P34" s="278" t="str">
        <f t="shared" si="0"/>
        <v/>
      </c>
      <c r="Q34" s="276">
        <f t="shared" si="1"/>
        <v>60</v>
      </c>
      <c r="R34" s="9"/>
      <c r="S34" s="9"/>
      <c r="U34" s="367"/>
      <c r="V34" s="9"/>
      <c r="Y34" s="25">
        <f t="shared" si="4"/>
        <v>0</v>
      </c>
      <c r="Z34" s="369">
        <v>67</v>
      </c>
      <c r="AA34" s="26">
        <f t="shared" si="3"/>
        <v>0</v>
      </c>
      <c r="AS34" s="9"/>
      <c r="AT34" s="9"/>
      <c r="AU34" s="426"/>
      <c r="AW34" s="9"/>
      <c r="AX34" s="470"/>
      <c r="BG34" s="373"/>
      <c r="BH34" s="373"/>
      <c r="BI34" s="9"/>
      <c r="BJ34" s="9"/>
      <c r="CJ34"/>
      <c r="CK34"/>
    </row>
    <row r="35" spans="1:89">
      <c r="A35" s="9">
        <v>1008</v>
      </c>
      <c r="B35" s="9" t="s">
        <v>383</v>
      </c>
      <c r="C35" s="9">
        <v>315</v>
      </c>
      <c r="D35" s="9">
        <v>3.2</v>
      </c>
      <c r="E35" s="9">
        <v>1.2</v>
      </c>
      <c r="F35" s="9">
        <v>137.41399999999999</v>
      </c>
      <c r="G35" s="9">
        <v>0</v>
      </c>
      <c r="H35" s="9">
        <v>0</v>
      </c>
      <c r="I35" s="9">
        <v>2.8</v>
      </c>
      <c r="J35" s="9">
        <v>71</v>
      </c>
      <c r="K35" s="158">
        <v>1.8055555555555599E-2</v>
      </c>
      <c r="L35" s="9"/>
      <c r="M35" s="9"/>
      <c r="N35" s="9"/>
      <c r="O35" s="9"/>
      <c r="P35" s="278" t="str">
        <f t="shared" si="0"/>
        <v/>
      </c>
      <c r="Q35" s="276">
        <f t="shared" si="1"/>
        <v>60</v>
      </c>
      <c r="R35" s="9"/>
      <c r="S35" s="9"/>
      <c r="U35" s="367"/>
      <c r="V35" s="9"/>
      <c r="Y35" s="25">
        <f t="shared" si="4"/>
        <v>0</v>
      </c>
      <c r="Z35" s="369">
        <v>90</v>
      </c>
      <c r="AA35" s="26">
        <f t="shared" si="3"/>
        <v>0</v>
      </c>
      <c r="AS35" s="9"/>
      <c r="AT35" s="9"/>
      <c r="AU35" s="426"/>
      <c r="AW35" s="9"/>
      <c r="AX35" s="470"/>
      <c r="BG35" s="373"/>
      <c r="BH35" s="373"/>
      <c r="BI35" s="9"/>
      <c r="BJ35" s="9"/>
      <c r="CJ35"/>
      <c r="CK35"/>
    </row>
    <row r="36" spans="1:89">
      <c r="A36" s="9">
        <v>1008</v>
      </c>
      <c r="B36" s="9" t="s">
        <v>383</v>
      </c>
      <c r="C36" s="9">
        <v>315</v>
      </c>
      <c r="D36" s="9">
        <v>4.4000000000000004</v>
      </c>
      <c r="E36" s="9">
        <v>3.6</v>
      </c>
      <c r="F36" s="9">
        <v>137.41399999999999</v>
      </c>
      <c r="G36" s="9">
        <v>0</v>
      </c>
      <c r="H36" s="9">
        <v>0</v>
      </c>
      <c r="I36" s="9">
        <v>2.8</v>
      </c>
      <c r="J36" s="9">
        <v>71</v>
      </c>
      <c r="K36" s="158">
        <v>1.8749999999999999E-2</v>
      </c>
      <c r="L36" s="9"/>
      <c r="M36" s="9"/>
      <c r="N36" s="9"/>
      <c r="O36" s="9"/>
      <c r="P36" s="278" t="str">
        <f t="shared" si="0"/>
        <v/>
      </c>
      <c r="Q36" s="276">
        <f t="shared" si="1"/>
        <v>60</v>
      </c>
      <c r="R36" s="9"/>
      <c r="S36" s="9"/>
      <c r="U36" s="367"/>
      <c r="V36" s="9"/>
      <c r="Y36" s="25">
        <f t="shared" si="4"/>
        <v>0</v>
      </c>
      <c r="Z36" s="369">
        <v>112</v>
      </c>
      <c r="AA36" s="26">
        <f t="shared" si="3"/>
        <v>0</v>
      </c>
      <c r="AS36" s="9"/>
      <c r="AT36" s="9"/>
      <c r="AU36" s="426"/>
      <c r="AW36" s="9"/>
      <c r="AX36" s="470"/>
      <c r="BG36" s="373"/>
      <c r="BH36" s="373"/>
      <c r="BI36" s="9"/>
      <c r="BJ36" s="9"/>
      <c r="CJ36"/>
      <c r="CK36"/>
    </row>
    <row r="37" spans="1:89">
      <c r="A37" s="9">
        <v>1008</v>
      </c>
      <c r="B37" s="9" t="s">
        <v>383</v>
      </c>
      <c r="C37" s="9">
        <v>315</v>
      </c>
      <c r="D37" s="9">
        <v>4.4000000000000004</v>
      </c>
      <c r="E37" s="9">
        <v>3.2</v>
      </c>
      <c r="F37" s="9">
        <v>137.41399999999999</v>
      </c>
      <c r="G37" s="9">
        <v>0</v>
      </c>
      <c r="H37" s="9">
        <v>0</v>
      </c>
      <c r="I37" s="9">
        <v>2.7</v>
      </c>
      <c r="J37" s="9">
        <v>71</v>
      </c>
      <c r="K37" s="158">
        <v>1.94444444444444E-2</v>
      </c>
      <c r="L37" s="9"/>
      <c r="M37" s="9"/>
      <c r="N37" s="9"/>
      <c r="O37" s="9"/>
      <c r="P37" s="278" t="str">
        <f t="shared" si="0"/>
        <v/>
      </c>
      <c r="Q37" s="276">
        <f t="shared" si="1"/>
        <v>60</v>
      </c>
      <c r="R37" s="9"/>
      <c r="S37" s="9"/>
      <c r="U37" s="367"/>
      <c r="V37" s="9"/>
      <c r="Y37" s="25">
        <f t="shared" si="4"/>
        <v>0</v>
      </c>
      <c r="Z37" s="369">
        <v>135</v>
      </c>
      <c r="AA37" s="26">
        <f t="shared" si="3"/>
        <v>0</v>
      </c>
      <c r="AS37" s="9"/>
      <c r="AT37" s="9"/>
      <c r="AU37" s="426"/>
      <c r="AW37" s="9"/>
      <c r="AX37" s="470"/>
      <c r="BG37" s="373"/>
      <c r="BH37" s="373"/>
      <c r="BI37" s="9"/>
      <c r="BJ37" s="9"/>
      <c r="CJ37"/>
      <c r="CK37"/>
    </row>
    <row r="38" spans="1:89">
      <c r="A38" s="9">
        <v>1008</v>
      </c>
      <c r="B38" s="9" t="s">
        <v>383</v>
      </c>
      <c r="C38" s="9">
        <v>315</v>
      </c>
      <c r="D38" s="9">
        <v>4.8</v>
      </c>
      <c r="E38" s="9">
        <v>2.4</v>
      </c>
      <c r="F38" s="9">
        <v>137.41399999999999</v>
      </c>
      <c r="G38" s="9">
        <v>0</v>
      </c>
      <c r="H38" s="9">
        <v>0</v>
      </c>
      <c r="I38" s="9">
        <v>2.7</v>
      </c>
      <c r="J38" s="9">
        <v>71</v>
      </c>
      <c r="K38" s="158">
        <v>2.0138888888888901E-2</v>
      </c>
      <c r="L38" s="9"/>
      <c r="M38" s="9"/>
      <c r="N38" s="9"/>
      <c r="O38" s="9"/>
      <c r="P38" s="278" t="str">
        <f t="shared" si="0"/>
        <v/>
      </c>
      <c r="Q38" s="276">
        <f t="shared" si="1"/>
        <v>60</v>
      </c>
      <c r="R38" s="9"/>
      <c r="S38" s="9"/>
      <c r="U38" s="367"/>
      <c r="V38" s="9"/>
      <c r="Y38" s="25">
        <f t="shared" si="4"/>
        <v>0</v>
      </c>
      <c r="Z38" s="369">
        <v>157</v>
      </c>
      <c r="AA38" s="26">
        <f t="shared" si="3"/>
        <v>0</v>
      </c>
      <c r="AS38" s="9"/>
      <c r="AT38" s="9"/>
      <c r="AU38" s="426"/>
      <c r="AW38" s="9"/>
      <c r="AX38" s="470"/>
      <c r="BG38" s="373"/>
      <c r="BH38" s="373"/>
      <c r="BI38" s="9"/>
      <c r="BJ38" s="9"/>
      <c r="CJ38"/>
      <c r="CK38"/>
    </row>
    <row r="39" spans="1:89">
      <c r="A39" s="9">
        <v>1008</v>
      </c>
      <c r="B39" s="9" t="s">
        <v>383</v>
      </c>
      <c r="C39" s="9">
        <v>315</v>
      </c>
      <c r="D39" s="9">
        <v>0</v>
      </c>
      <c r="E39" s="9">
        <v>2.8</v>
      </c>
      <c r="F39" s="9">
        <v>137.41399999999999</v>
      </c>
      <c r="G39" s="9">
        <v>0</v>
      </c>
      <c r="H39" s="9">
        <v>0</v>
      </c>
      <c r="I39" s="9">
        <v>2.7</v>
      </c>
      <c r="J39" s="9">
        <v>71</v>
      </c>
      <c r="K39" s="158">
        <v>2.0833333333333301E-2</v>
      </c>
      <c r="L39" s="9"/>
      <c r="M39" s="9"/>
      <c r="N39" s="9"/>
      <c r="O39" s="9"/>
      <c r="P39" s="278" t="str">
        <f t="shared" si="0"/>
        <v/>
      </c>
      <c r="Q39" s="276">
        <f t="shared" si="1"/>
        <v>60</v>
      </c>
      <c r="R39" s="9"/>
      <c r="S39" s="9"/>
      <c r="U39" s="367"/>
      <c r="V39" s="9"/>
      <c r="Y39" s="25">
        <f t="shared" si="4"/>
        <v>0</v>
      </c>
      <c r="Z39" s="369">
        <v>180</v>
      </c>
      <c r="AA39" s="26">
        <f t="shared" si="3"/>
        <v>0</v>
      </c>
      <c r="AS39" s="9"/>
      <c r="AT39" s="9"/>
      <c r="AU39" s="426"/>
      <c r="AW39" s="9"/>
      <c r="AX39" s="470"/>
      <c r="BG39" s="373"/>
      <c r="BH39" s="373"/>
      <c r="BI39" s="9"/>
      <c r="BJ39" s="9"/>
      <c r="CJ39"/>
      <c r="CK39"/>
    </row>
    <row r="40" spans="1:89">
      <c r="A40" s="9">
        <v>1008</v>
      </c>
      <c r="B40" s="9" t="s">
        <v>383</v>
      </c>
      <c r="C40" s="9">
        <v>315</v>
      </c>
      <c r="D40" s="9">
        <v>0</v>
      </c>
      <c r="E40" s="9">
        <v>0</v>
      </c>
      <c r="F40" s="9">
        <v>137.41399999999999</v>
      </c>
      <c r="G40" s="9">
        <v>0</v>
      </c>
      <c r="H40" s="9">
        <v>0</v>
      </c>
      <c r="I40" s="9">
        <v>2.7</v>
      </c>
      <c r="J40" s="9">
        <v>71</v>
      </c>
      <c r="K40" s="158">
        <v>2.1527777777777798E-2</v>
      </c>
      <c r="L40" s="9"/>
      <c r="M40" s="9"/>
      <c r="N40" s="9"/>
      <c r="O40" s="9"/>
      <c r="P40" s="278" t="str">
        <f t="shared" si="0"/>
        <v/>
      </c>
      <c r="Q40" s="276">
        <f t="shared" si="1"/>
        <v>60</v>
      </c>
      <c r="R40" s="9"/>
      <c r="S40" s="9"/>
      <c r="U40" s="367"/>
      <c r="V40" s="9"/>
      <c r="Y40" s="25">
        <f t="shared" si="4"/>
        <v>0</v>
      </c>
      <c r="Z40" s="369">
        <v>202</v>
      </c>
      <c r="AA40" s="26">
        <f t="shared" si="3"/>
        <v>0</v>
      </c>
      <c r="AS40" s="9"/>
      <c r="AT40" s="9"/>
      <c r="AU40" s="426"/>
      <c r="AW40" s="9"/>
      <c r="AX40" s="470"/>
      <c r="BG40" s="373"/>
      <c r="BH40" s="373"/>
      <c r="BI40" s="9"/>
      <c r="BJ40" s="9"/>
      <c r="CJ40"/>
      <c r="CK40"/>
    </row>
    <row r="41" spans="1:89">
      <c r="A41" s="9">
        <v>1009</v>
      </c>
      <c r="B41" s="9" t="s">
        <v>383</v>
      </c>
      <c r="C41" s="9">
        <v>315</v>
      </c>
      <c r="D41" s="9">
        <v>3.2</v>
      </c>
      <c r="E41" s="9">
        <v>0.4</v>
      </c>
      <c r="F41" s="9">
        <v>137.41399999999999</v>
      </c>
      <c r="G41" s="9">
        <v>0</v>
      </c>
      <c r="H41" s="9">
        <v>0</v>
      </c>
      <c r="I41" s="9">
        <v>2.7</v>
      </c>
      <c r="J41" s="9">
        <v>71</v>
      </c>
      <c r="K41" s="158">
        <v>2.2222222222222199E-2</v>
      </c>
      <c r="L41" s="9"/>
      <c r="M41" s="9"/>
      <c r="N41" s="9"/>
      <c r="O41" s="9"/>
      <c r="P41" s="278" t="str">
        <f t="shared" si="0"/>
        <v/>
      </c>
      <c r="Q41" s="276">
        <f t="shared" si="1"/>
        <v>60</v>
      </c>
      <c r="R41" s="9"/>
      <c r="S41" s="9"/>
      <c r="U41" s="367"/>
      <c r="V41" s="9"/>
      <c r="Y41" s="25">
        <f t="shared" si="4"/>
        <v>0</v>
      </c>
      <c r="Z41" s="369">
        <v>225</v>
      </c>
      <c r="AA41" s="26">
        <f t="shared" si="3"/>
        <v>0</v>
      </c>
      <c r="AS41" s="9"/>
      <c r="AT41" s="9"/>
      <c r="AU41" s="426"/>
      <c r="AW41" s="9"/>
      <c r="AX41" s="470"/>
      <c r="BG41" s="373"/>
      <c r="BH41" s="373"/>
      <c r="BI41" s="9"/>
      <c r="BJ41" s="9"/>
      <c r="CJ41"/>
      <c r="CK41"/>
    </row>
    <row r="42" spans="1:89">
      <c r="A42" s="9">
        <v>1009</v>
      </c>
      <c r="B42" s="9" t="s">
        <v>383</v>
      </c>
      <c r="C42" s="9">
        <v>315</v>
      </c>
      <c r="D42" s="9">
        <v>0</v>
      </c>
      <c r="E42" s="9">
        <v>0.8</v>
      </c>
      <c r="F42" s="9">
        <v>137.41399999999999</v>
      </c>
      <c r="G42" s="9">
        <v>0</v>
      </c>
      <c r="H42" s="9">
        <v>0</v>
      </c>
      <c r="I42" s="9">
        <v>2.7</v>
      </c>
      <c r="J42" s="9">
        <v>71</v>
      </c>
      <c r="K42" s="158">
        <v>2.29166666666667E-2</v>
      </c>
      <c r="L42" s="9"/>
      <c r="M42" s="9"/>
      <c r="N42" s="9"/>
      <c r="O42" s="9"/>
      <c r="P42" s="278" t="str">
        <f t="shared" si="0"/>
        <v/>
      </c>
      <c r="Q42" s="276">
        <f t="shared" si="1"/>
        <v>60</v>
      </c>
      <c r="R42" s="9"/>
      <c r="S42" s="9"/>
      <c r="U42" s="367"/>
      <c r="V42" s="9"/>
      <c r="Y42" s="25">
        <f t="shared" si="4"/>
        <v>0</v>
      </c>
      <c r="Z42" s="369">
        <v>247</v>
      </c>
      <c r="AA42" s="26">
        <f t="shared" si="3"/>
        <v>0</v>
      </c>
      <c r="AS42" s="9"/>
      <c r="AT42" s="9"/>
      <c r="AU42" s="426"/>
      <c r="AW42" s="9"/>
      <c r="AX42" s="470"/>
      <c r="BG42" s="373"/>
      <c r="BH42" s="373"/>
      <c r="BI42" s="9"/>
      <c r="BJ42" s="9"/>
      <c r="CJ42"/>
      <c r="CK42"/>
    </row>
    <row r="43" spans="1:89">
      <c r="A43" s="9">
        <v>1009</v>
      </c>
      <c r="B43" s="9" t="s">
        <v>383</v>
      </c>
      <c r="C43" s="9">
        <v>315</v>
      </c>
      <c r="D43" s="9">
        <v>0</v>
      </c>
      <c r="E43" s="9">
        <v>0</v>
      </c>
      <c r="F43" s="9">
        <v>137.41399999999999</v>
      </c>
      <c r="G43" s="9">
        <v>0</v>
      </c>
      <c r="H43" s="9">
        <v>0</v>
      </c>
      <c r="I43" s="9">
        <v>2.7</v>
      </c>
      <c r="J43" s="9">
        <v>71</v>
      </c>
      <c r="K43" s="158">
        <v>2.36111111111111E-2</v>
      </c>
      <c r="L43" s="9"/>
      <c r="M43" s="9"/>
      <c r="N43" s="9"/>
      <c r="O43" s="9"/>
      <c r="P43" s="278" t="str">
        <f t="shared" si="0"/>
        <v/>
      </c>
      <c r="Q43" s="276">
        <f t="shared" si="1"/>
        <v>60</v>
      </c>
      <c r="R43" s="9"/>
      <c r="S43" s="9"/>
      <c r="U43" s="367"/>
      <c r="V43" s="9"/>
      <c r="Y43" s="25">
        <f t="shared" si="4"/>
        <v>0</v>
      </c>
      <c r="Z43" s="369">
        <v>270</v>
      </c>
      <c r="AA43" s="26">
        <f t="shared" si="3"/>
        <v>0</v>
      </c>
      <c r="AS43" s="9"/>
      <c r="AT43" s="9"/>
      <c r="AU43" s="426"/>
      <c r="AW43" s="9"/>
      <c r="AX43" s="470"/>
      <c r="BG43" s="373"/>
      <c r="BH43" s="373"/>
      <c r="BI43" s="9"/>
      <c r="BJ43" s="9"/>
      <c r="CJ43"/>
      <c r="CK43"/>
    </row>
    <row r="44" spans="1:89">
      <c r="A44" s="9">
        <v>1009</v>
      </c>
      <c r="B44" s="9" t="s">
        <v>383</v>
      </c>
      <c r="C44" s="9">
        <v>315</v>
      </c>
      <c r="D44" s="9">
        <v>0</v>
      </c>
      <c r="E44" s="9">
        <v>0</v>
      </c>
      <c r="F44" s="9">
        <v>137.41399999999999</v>
      </c>
      <c r="G44" s="9">
        <v>0</v>
      </c>
      <c r="H44" s="9">
        <v>0</v>
      </c>
      <c r="I44" s="9">
        <v>2.6</v>
      </c>
      <c r="J44" s="9">
        <v>71</v>
      </c>
      <c r="K44" s="158">
        <v>2.4305555555555601E-2</v>
      </c>
      <c r="L44" s="9"/>
      <c r="M44" s="9"/>
      <c r="N44" s="9"/>
      <c r="O44" s="9"/>
      <c r="P44" s="278" t="str">
        <f t="shared" si="0"/>
        <v/>
      </c>
      <c r="Q44" s="276">
        <f t="shared" si="1"/>
        <v>60</v>
      </c>
      <c r="R44" s="9"/>
      <c r="S44" s="9"/>
      <c r="U44" s="367"/>
      <c r="V44" s="9"/>
      <c r="Y44" s="25">
        <f t="shared" si="4"/>
        <v>0</v>
      </c>
      <c r="Z44" s="369">
        <v>292</v>
      </c>
      <c r="AA44" s="26">
        <f t="shared" si="3"/>
        <v>0</v>
      </c>
      <c r="AS44" s="9"/>
      <c r="AT44" s="9"/>
      <c r="AU44" s="426"/>
      <c r="AW44" s="9"/>
      <c r="AX44" s="470"/>
      <c r="BG44" s="373"/>
      <c r="BH44" s="373"/>
      <c r="BI44" s="9"/>
      <c r="BJ44" s="9"/>
      <c r="CJ44"/>
      <c r="CK44"/>
    </row>
    <row r="45" spans="1:89">
      <c r="A45" s="9">
        <v>1009</v>
      </c>
      <c r="B45" s="9" t="s">
        <v>383</v>
      </c>
      <c r="C45" s="9">
        <v>315</v>
      </c>
      <c r="D45" s="9">
        <v>0</v>
      </c>
      <c r="E45" s="9">
        <v>0</v>
      </c>
      <c r="F45" s="9">
        <v>137.41399999999999</v>
      </c>
      <c r="G45" s="9">
        <v>0</v>
      </c>
      <c r="H45" s="9">
        <v>0</v>
      </c>
      <c r="I45" s="9">
        <v>2.6</v>
      </c>
      <c r="J45" s="9">
        <v>71</v>
      </c>
      <c r="K45" s="158">
        <v>2.5000000000000001E-2</v>
      </c>
      <c r="L45" s="9"/>
      <c r="M45" s="9"/>
      <c r="N45" s="9"/>
      <c r="O45" s="9"/>
      <c r="P45" s="278" t="str">
        <f t="shared" si="0"/>
        <v/>
      </c>
      <c r="Q45" s="276">
        <f t="shared" si="1"/>
        <v>60</v>
      </c>
      <c r="R45" s="9"/>
      <c r="S45" s="9"/>
      <c r="U45" s="367"/>
      <c r="V45" s="9"/>
      <c r="Y45" s="25">
        <f t="shared" si="4"/>
        <v>0</v>
      </c>
      <c r="Z45" s="369">
        <v>315</v>
      </c>
      <c r="AA45" s="26">
        <f t="shared" si="3"/>
        <v>0</v>
      </c>
      <c r="AS45" s="9"/>
      <c r="AT45" s="9"/>
      <c r="AU45" s="426"/>
      <c r="AW45" s="9"/>
      <c r="AX45" s="470"/>
      <c r="BG45" s="373"/>
      <c r="BH45" s="373"/>
      <c r="BI45" s="9"/>
      <c r="BJ45" s="9"/>
      <c r="CJ45"/>
      <c r="CK45"/>
    </row>
    <row r="46" spans="1:89">
      <c r="A46" s="9">
        <v>1009</v>
      </c>
      <c r="B46" s="9" t="s">
        <v>383</v>
      </c>
      <c r="C46" s="9">
        <v>315</v>
      </c>
      <c r="D46" s="9">
        <v>0</v>
      </c>
      <c r="E46" s="9">
        <v>0</v>
      </c>
      <c r="F46" s="9">
        <v>137.41399999999999</v>
      </c>
      <c r="G46" s="9">
        <v>0</v>
      </c>
      <c r="H46" s="9">
        <v>0</v>
      </c>
      <c r="I46" s="9">
        <v>2.6</v>
      </c>
      <c r="J46" s="9">
        <v>71</v>
      </c>
      <c r="K46" s="158">
        <v>2.5694444444444402E-2</v>
      </c>
      <c r="L46" s="9"/>
      <c r="M46" s="9"/>
      <c r="N46" s="9"/>
      <c r="O46" s="9"/>
      <c r="P46" s="278" t="str">
        <f t="shared" si="0"/>
        <v/>
      </c>
      <c r="Q46" s="276">
        <f t="shared" si="1"/>
        <v>60</v>
      </c>
      <c r="R46" s="9"/>
      <c r="S46" s="9"/>
      <c r="U46" s="367"/>
      <c r="V46" s="9"/>
      <c r="Y46" s="25">
        <f t="shared" si="4"/>
        <v>0</v>
      </c>
      <c r="Z46" s="369">
        <v>337</v>
      </c>
      <c r="AA46" s="26">
        <f t="shared" si="3"/>
        <v>0</v>
      </c>
      <c r="AS46" s="9"/>
      <c r="AT46" s="9"/>
      <c r="AU46" s="426"/>
      <c r="AW46" s="9"/>
      <c r="AX46" s="470"/>
      <c r="BG46" s="373"/>
      <c r="BH46" s="373"/>
      <c r="BI46" s="9"/>
      <c r="BJ46" s="9"/>
      <c r="CJ46"/>
      <c r="CK46"/>
    </row>
    <row r="47" spans="1:89">
      <c r="A47" s="9">
        <v>1009</v>
      </c>
      <c r="B47" s="9" t="s">
        <v>383</v>
      </c>
      <c r="C47" s="9">
        <v>315</v>
      </c>
      <c r="D47" s="9">
        <v>0</v>
      </c>
      <c r="E47" s="9">
        <v>0</v>
      </c>
      <c r="F47" s="9">
        <v>137.41399999999999</v>
      </c>
      <c r="G47" s="9">
        <v>0</v>
      </c>
      <c r="H47" s="9">
        <v>0</v>
      </c>
      <c r="I47" s="9">
        <v>2.6</v>
      </c>
      <c r="J47" s="9">
        <v>71</v>
      </c>
      <c r="K47" s="158">
        <v>2.6388888888888899E-2</v>
      </c>
      <c r="L47" s="9"/>
      <c r="M47" s="9"/>
      <c r="N47" s="9"/>
      <c r="O47" s="9"/>
      <c r="P47" s="278" t="str">
        <f t="shared" si="0"/>
        <v/>
      </c>
      <c r="Q47" s="276">
        <f t="shared" si="1"/>
        <v>60</v>
      </c>
      <c r="R47" s="9"/>
      <c r="S47" s="9"/>
      <c r="U47" s="367"/>
      <c r="V47" s="9"/>
      <c r="W47" s="37"/>
      <c r="AS47" s="9"/>
      <c r="AT47" s="9"/>
      <c r="AU47" s="426"/>
      <c r="AW47" s="9"/>
      <c r="AX47" s="470"/>
      <c r="BG47" s="373"/>
      <c r="BH47" s="373"/>
      <c r="BI47" s="9"/>
      <c r="BJ47" s="9"/>
      <c r="CJ47"/>
      <c r="CK47"/>
    </row>
    <row r="48" spans="1:89">
      <c r="A48" s="9">
        <v>1009</v>
      </c>
      <c r="B48" s="9" t="s">
        <v>383</v>
      </c>
      <c r="C48" s="9">
        <v>315</v>
      </c>
      <c r="D48" s="9">
        <v>0</v>
      </c>
      <c r="E48" s="9">
        <v>0</v>
      </c>
      <c r="F48" s="9">
        <v>137.41399999999999</v>
      </c>
      <c r="G48" s="9">
        <v>0</v>
      </c>
      <c r="H48" s="9">
        <v>0</v>
      </c>
      <c r="I48" s="9">
        <v>2.6</v>
      </c>
      <c r="J48" s="9">
        <v>71</v>
      </c>
      <c r="K48" s="158">
        <v>2.70833333333333E-2</v>
      </c>
      <c r="L48" s="9"/>
      <c r="M48" s="9"/>
      <c r="N48" s="9"/>
      <c r="O48" s="9"/>
      <c r="P48" s="278" t="str">
        <f t="shared" si="0"/>
        <v/>
      </c>
      <c r="Q48" s="276">
        <f t="shared" si="1"/>
        <v>60</v>
      </c>
      <c r="R48" s="9"/>
      <c r="S48" s="9"/>
      <c r="U48" s="367"/>
      <c r="V48" s="9"/>
      <c r="W48" s="37"/>
      <c r="AS48" s="9"/>
      <c r="AT48" s="9"/>
      <c r="AU48" s="426"/>
      <c r="AW48" s="9"/>
      <c r="AX48" s="470"/>
      <c r="BG48" s="373"/>
      <c r="BH48" s="373"/>
      <c r="BI48" s="9"/>
      <c r="BJ48" s="9"/>
      <c r="CJ48"/>
      <c r="CK48"/>
    </row>
    <row r="49" spans="1:89">
      <c r="A49" s="9">
        <v>1009</v>
      </c>
      <c r="B49" s="9" t="s">
        <v>383</v>
      </c>
      <c r="C49" s="9">
        <v>315</v>
      </c>
      <c r="D49" s="9">
        <v>0</v>
      </c>
      <c r="E49" s="9">
        <v>0</v>
      </c>
      <c r="F49" s="9">
        <v>137.41399999999999</v>
      </c>
      <c r="G49" s="9">
        <v>0</v>
      </c>
      <c r="H49" s="9">
        <v>0</v>
      </c>
      <c r="I49" s="9">
        <v>2.6</v>
      </c>
      <c r="J49" s="9">
        <v>71</v>
      </c>
      <c r="K49" s="158">
        <v>2.7777777777777801E-2</v>
      </c>
      <c r="L49" s="9"/>
      <c r="M49" s="9"/>
      <c r="N49" s="9"/>
      <c r="O49" s="9"/>
      <c r="P49" s="278" t="str">
        <f t="shared" si="0"/>
        <v/>
      </c>
      <c r="Q49" s="276">
        <f t="shared" si="1"/>
        <v>60</v>
      </c>
      <c r="R49" s="9"/>
      <c r="S49" s="9"/>
      <c r="U49" s="367"/>
      <c r="V49" s="9"/>
      <c r="W49" s="37"/>
      <c r="AS49" s="9"/>
      <c r="AT49" s="9"/>
      <c r="AU49" s="426"/>
      <c r="AW49" s="9"/>
      <c r="AX49" s="470"/>
      <c r="BG49" s="373"/>
      <c r="BH49" s="373"/>
      <c r="BI49" s="9"/>
      <c r="BJ49" s="9"/>
      <c r="CJ49"/>
      <c r="CK49"/>
    </row>
    <row r="50" spans="1:89">
      <c r="A50" s="9">
        <v>1009</v>
      </c>
      <c r="B50" s="9" t="s">
        <v>383</v>
      </c>
      <c r="C50" s="9">
        <v>315</v>
      </c>
      <c r="D50" s="9">
        <v>0</v>
      </c>
      <c r="E50" s="9">
        <v>0</v>
      </c>
      <c r="F50" s="9">
        <v>137.41399999999999</v>
      </c>
      <c r="G50" s="9">
        <v>0</v>
      </c>
      <c r="H50" s="9">
        <v>0</v>
      </c>
      <c r="I50" s="9">
        <v>2.6</v>
      </c>
      <c r="J50" s="9">
        <v>71</v>
      </c>
      <c r="K50" s="158">
        <v>2.8472222222222201E-2</v>
      </c>
      <c r="L50" s="9"/>
      <c r="M50" s="9"/>
      <c r="N50" s="9"/>
      <c r="O50" s="9"/>
      <c r="P50" s="278" t="str">
        <f t="shared" si="0"/>
        <v/>
      </c>
      <c r="Q50" s="276">
        <f t="shared" si="1"/>
        <v>60</v>
      </c>
      <c r="R50" s="9"/>
      <c r="S50" s="9"/>
      <c r="U50" s="367"/>
      <c r="V50" s="9"/>
      <c r="W50" s="37" t="s">
        <v>169</v>
      </c>
      <c r="AS50" s="9"/>
      <c r="AT50" s="9"/>
      <c r="AU50" s="426"/>
      <c r="AW50" s="9"/>
      <c r="AX50" s="470"/>
      <c r="BG50" s="373"/>
      <c r="BH50" s="373"/>
      <c r="BI50" s="9"/>
      <c r="BJ50" s="9"/>
      <c r="CJ50"/>
      <c r="CK50"/>
    </row>
    <row r="51" spans="1:89">
      <c r="A51" s="9">
        <v>1009</v>
      </c>
      <c r="B51" s="9" t="s">
        <v>383</v>
      </c>
      <c r="C51" s="9">
        <v>315</v>
      </c>
      <c r="D51" s="9">
        <v>0</v>
      </c>
      <c r="E51" s="9">
        <v>0</v>
      </c>
      <c r="F51" s="9">
        <v>137.41399999999999</v>
      </c>
      <c r="G51" s="9">
        <v>0</v>
      </c>
      <c r="H51" s="9">
        <v>0</v>
      </c>
      <c r="I51" s="9">
        <v>2.5</v>
      </c>
      <c r="J51" s="9">
        <v>71</v>
      </c>
      <c r="K51" s="158">
        <v>2.9166666666666698E-2</v>
      </c>
      <c r="L51" s="9"/>
      <c r="M51" s="9"/>
      <c r="N51" s="9"/>
      <c r="O51" s="9"/>
      <c r="P51" s="278" t="str">
        <f t="shared" si="0"/>
        <v/>
      </c>
      <c r="Q51" s="276">
        <f t="shared" si="1"/>
        <v>60</v>
      </c>
      <c r="R51" s="9"/>
      <c r="S51" s="9"/>
      <c r="U51" s="367"/>
      <c r="V51" s="9"/>
      <c r="W51" s="37"/>
      <c r="AS51" s="9"/>
      <c r="AT51" s="9"/>
      <c r="AU51" s="426"/>
      <c r="AW51" s="9"/>
      <c r="AX51" s="470"/>
      <c r="BG51" s="373"/>
      <c r="BH51" s="373"/>
      <c r="BI51" s="9"/>
      <c r="BJ51" s="9"/>
      <c r="CJ51"/>
      <c r="CK51"/>
    </row>
    <row r="52" spans="1:89">
      <c r="A52" s="9">
        <v>1009</v>
      </c>
      <c r="B52" s="9" t="s">
        <v>383</v>
      </c>
      <c r="C52" s="9">
        <v>315</v>
      </c>
      <c r="D52" s="9">
        <v>0</v>
      </c>
      <c r="E52" s="9">
        <v>0</v>
      </c>
      <c r="F52" s="9">
        <v>137.41399999999999</v>
      </c>
      <c r="G52" s="9">
        <v>0</v>
      </c>
      <c r="H52" s="9">
        <v>0</v>
      </c>
      <c r="I52" s="9">
        <v>2.5</v>
      </c>
      <c r="J52" s="9">
        <v>71</v>
      </c>
      <c r="K52" s="158">
        <v>2.9861111111111099E-2</v>
      </c>
      <c r="L52" s="9"/>
      <c r="M52" s="9"/>
      <c r="N52" s="9"/>
      <c r="O52" s="9"/>
      <c r="P52" s="278" t="str">
        <f t="shared" si="0"/>
        <v/>
      </c>
      <c r="Q52" s="276">
        <f t="shared" si="1"/>
        <v>60</v>
      </c>
      <c r="R52" s="9"/>
      <c r="S52" s="9"/>
      <c r="U52" s="367"/>
      <c r="V52" s="9"/>
      <c r="W52" s="37"/>
      <c r="AS52" s="9"/>
      <c r="AT52" s="9"/>
      <c r="AU52" s="426"/>
      <c r="AW52" s="9"/>
      <c r="AX52" s="470"/>
      <c r="BG52" s="373"/>
      <c r="BH52" s="373"/>
      <c r="BI52" s="9"/>
      <c r="BJ52" s="9"/>
      <c r="CJ52"/>
      <c r="CK52"/>
    </row>
    <row r="53" spans="1:89">
      <c r="A53" s="9">
        <v>1009</v>
      </c>
      <c r="B53" s="9" t="s">
        <v>383</v>
      </c>
      <c r="C53" s="9">
        <v>315</v>
      </c>
      <c r="D53" s="9">
        <v>0</v>
      </c>
      <c r="E53" s="9">
        <v>0</v>
      </c>
      <c r="F53" s="9">
        <v>137.41399999999999</v>
      </c>
      <c r="G53" s="9">
        <v>0</v>
      </c>
      <c r="H53" s="9">
        <v>0</v>
      </c>
      <c r="I53" s="9">
        <v>2.4</v>
      </c>
      <c r="J53" s="9">
        <v>71</v>
      </c>
      <c r="K53" s="158">
        <v>3.05555555555556E-2</v>
      </c>
      <c r="L53" s="9"/>
      <c r="M53" s="9"/>
      <c r="N53" s="9"/>
      <c r="O53" s="9"/>
      <c r="P53" s="278" t="str">
        <f t="shared" si="0"/>
        <v/>
      </c>
      <c r="Q53" s="276">
        <f t="shared" si="1"/>
        <v>60</v>
      </c>
      <c r="R53" s="9"/>
      <c r="S53" s="9"/>
      <c r="U53" s="367"/>
      <c r="V53" s="9"/>
      <c r="W53" s="37"/>
      <c r="AS53" s="9"/>
      <c r="AT53" s="9"/>
      <c r="AU53" s="426"/>
      <c r="AW53" s="9"/>
      <c r="AX53" s="470"/>
      <c r="BG53" s="373"/>
      <c r="BH53" s="373"/>
      <c r="BI53" s="9"/>
      <c r="BJ53" s="9"/>
      <c r="CJ53"/>
      <c r="CK53"/>
    </row>
    <row r="54" spans="1:89">
      <c r="A54" s="9">
        <v>1009</v>
      </c>
      <c r="B54" s="9" t="s">
        <v>383</v>
      </c>
      <c r="C54" s="9">
        <v>315</v>
      </c>
      <c r="D54" s="9">
        <v>0</v>
      </c>
      <c r="E54" s="9">
        <v>0</v>
      </c>
      <c r="F54" s="9">
        <v>137.41399999999999</v>
      </c>
      <c r="G54" s="9">
        <v>0</v>
      </c>
      <c r="H54" s="9">
        <v>0</v>
      </c>
      <c r="I54" s="9">
        <v>2.4</v>
      </c>
      <c r="J54" s="9">
        <v>71</v>
      </c>
      <c r="K54" s="158">
        <v>3.125E-2</v>
      </c>
      <c r="L54" s="9"/>
      <c r="M54" s="9"/>
      <c r="N54" s="9"/>
      <c r="O54" s="9"/>
      <c r="P54" s="278" t="str">
        <f t="shared" si="0"/>
        <v/>
      </c>
      <c r="Q54" s="276">
        <f t="shared" si="1"/>
        <v>60</v>
      </c>
      <c r="R54" s="9"/>
      <c r="S54" s="9"/>
      <c r="U54" s="367"/>
      <c r="V54" s="9"/>
      <c r="W54" s="37"/>
      <c r="AS54" s="9"/>
      <c r="AT54" s="9"/>
      <c r="AU54" s="426"/>
      <c r="AW54" s="9"/>
      <c r="AX54" s="470"/>
      <c r="BG54" s="373"/>
      <c r="BH54" s="373"/>
      <c r="BI54" s="9"/>
      <c r="BJ54" s="9"/>
      <c r="CJ54"/>
      <c r="CK54"/>
    </row>
    <row r="55" spans="1:89">
      <c r="A55" s="9">
        <v>1009</v>
      </c>
      <c r="B55" s="9" t="s">
        <v>383</v>
      </c>
      <c r="C55" s="9">
        <v>315</v>
      </c>
      <c r="D55" s="9">
        <v>0</v>
      </c>
      <c r="E55" s="9">
        <v>0</v>
      </c>
      <c r="F55" s="9">
        <v>137.41399999999999</v>
      </c>
      <c r="G55" s="9">
        <v>0</v>
      </c>
      <c r="H55" s="9">
        <v>0</v>
      </c>
      <c r="I55" s="9">
        <v>2.4</v>
      </c>
      <c r="J55" s="9">
        <v>71</v>
      </c>
      <c r="K55" s="158">
        <v>3.19444444444444E-2</v>
      </c>
      <c r="L55" s="9"/>
      <c r="M55" s="9"/>
      <c r="N55" s="9"/>
      <c r="O55" s="9"/>
      <c r="P55" s="278" t="str">
        <f t="shared" si="0"/>
        <v/>
      </c>
      <c r="Q55" s="276">
        <f t="shared" si="1"/>
        <v>60</v>
      </c>
      <c r="R55" s="9"/>
      <c r="S55" s="9"/>
      <c r="U55" s="367"/>
      <c r="V55" s="9"/>
      <c r="W55" s="37"/>
      <c r="AS55" s="9"/>
      <c r="AT55" s="9"/>
      <c r="AU55" s="426"/>
      <c r="AW55" s="9"/>
      <c r="AX55" s="470"/>
      <c r="BG55" s="373"/>
      <c r="BH55" s="373"/>
      <c r="BI55" s="9"/>
      <c r="BJ55" s="9"/>
      <c r="CJ55"/>
      <c r="CK55"/>
    </row>
    <row r="56" spans="1:89">
      <c r="A56" s="9">
        <v>1009</v>
      </c>
      <c r="B56" s="9" t="s">
        <v>383</v>
      </c>
      <c r="C56" s="9">
        <v>315</v>
      </c>
      <c r="D56" s="9">
        <v>0</v>
      </c>
      <c r="E56" s="9">
        <v>0</v>
      </c>
      <c r="F56" s="9">
        <v>137.41399999999999</v>
      </c>
      <c r="G56" s="9">
        <v>0</v>
      </c>
      <c r="H56" s="9">
        <v>0</v>
      </c>
      <c r="I56" s="9">
        <v>2.4</v>
      </c>
      <c r="J56" s="9">
        <v>71</v>
      </c>
      <c r="K56" s="158">
        <v>3.2638888888888898E-2</v>
      </c>
      <c r="L56" s="9"/>
      <c r="M56" s="9"/>
      <c r="N56" s="9"/>
      <c r="O56" s="9"/>
      <c r="P56" s="278" t="str">
        <f t="shared" si="0"/>
        <v/>
      </c>
      <c r="Q56" s="276">
        <f t="shared" si="1"/>
        <v>60</v>
      </c>
      <c r="R56" s="9"/>
      <c r="S56" s="9"/>
      <c r="U56" s="367"/>
      <c r="V56" s="9"/>
      <c r="W56" s="37"/>
      <c r="AS56" s="9"/>
      <c r="AT56" s="9"/>
      <c r="AU56" s="426"/>
      <c r="AW56" s="9"/>
      <c r="AX56" s="470"/>
      <c r="BG56" s="373"/>
      <c r="BH56" s="373"/>
      <c r="BI56" s="9"/>
      <c r="BJ56" s="9"/>
      <c r="CJ56"/>
      <c r="CK56"/>
    </row>
    <row r="57" spans="1:89">
      <c r="A57" s="9">
        <v>1009</v>
      </c>
      <c r="B57" s="9" t="s">
        <v>383</v>
      </c>
      <c r="C57" s="9">
        <v>315</v>
      </c>
      <c r="D57" s="9">
        <v>0</v>
      </c>
      <c r="E57" s="9">
        <v>0</v>
      </c>
      <c r="F57" s="9">
        <v>137.41399999999999</v>
      </c>
      <c r="G57" s="9">
        <v>0</v>
      </c>
      <c r="H57" s="9">
        <v>0</v>
      </c>
      <c r="I57" s="9">
        <v>2.4</v>
      </c>
      <c r="J57" s="9">
        <v>71</v>
      </c>
      <c r="K57" s="158">
        <v>3.3333333333333298E-2</v>
      </c>
      <c r="L57" s="9"/>
      <c r="M57" s="9"/>
      <c r="N57" s="9"/>
      <c r="O57" s="9"/>
      <c r="P57" s="278" t="str">
        <f t="shared" si="0"/>
        <v/>
      </c>
      <c r="Q57" s="276">
        <f t="shared" si="1"/>
        <v>60</v>
      </c>
      <c r="R57" s="9"/>
      <c r="S57" s="9"/>
      <c r="U57" s="367"/>
      <c r="V57" s="9"/>
      <c r="W57" s="37"/>
      <c r="AS57" s="9"/>
      <c r="AT57" s="9"/>
      <c r="AU57" s="426"/>
      <c r="AW57" s="9"/>
      <c r="AX57" s="470"/>
      <c r="BG57" s="373"/>
      <c r="BH57" s="373"/>
      <c r="BI57" s="9"/>
      <c r="BJ57" s="9"/>
      <c r="CJ57"/>
      <c r="CK57"/>
    </row>
    <row r="58" spans="1:89">
      <c r="A58" s="9">
        <v>1009</v>
      </c>
      <c r="B58" s="9" t="s">
        <v>383</v>
      </c>
      <c r="C58" s="9">
        <v>315</v>
      </c>
      <c r="D58" s="9">
        <v>0</v>
      </c>
      <c r="E58" s="9">
        <v>0</v>
      </c>
      <c r="F58" s="9">
        <v>137.41399999999999</v>
      </c>
      <c r="G58" s="9">
        <v>0</v>
      </c>
      <c r="H58" s="9">
        <v>0</v>
      </c>
      <c r="I58" s="9">
        <v>2.4</v>
      </c>
      <c r="J58" s="9">
        <v>71</v>
      </c>
      <c r="K58" s="158">
        <v>3.4027777777777803E-2</v>
      </c>
      <c r="L58" s="9"/>
      <c r="M58" s="9"/>
      <c r="N58" s="9"/>
      <c r="O58" s="9"/>
      <c r="P58" s="278" t="str">
        <f t="shared" si="0"/>
        <v/>
      </c>
      <c r="Q58" s="276">
        <f t="shared" si="1"/>
        <v>60</v>
      </c>
      <c r="R58" s="9"/>
      <c r="S58" s="9"/>
      <c r="U58" s="367"/>
      <c r="V58" s="9"/>
      <c r="W58" s="37"/>
      <c r="AS58" s="9"/>
      <c r="AT58" s="9"/>
      <c r="AU58" s="426"/>
      <c r="AW58" s="9"/>
      <c r="AX58" s="470"/>
      <c r="BG58" s="373"/>
      <c r="BH58" s="373"/>
      <c r="BI58" s="9"/>
      <c r="BJ58" s="9"/>
      <c r="CJ58"/>
      <c r="CK58"/>
    </row>
    <row r="59" spans="1:89">
      <c r="A59" s="9">
        <v>1009</v>
      </c>
      <c r="B59" s="9" t="s">
        <v>383</v>
      </c>
      <c r="C59" s="9">
        <v>315</v>
      </c>
      <c r="D59" s="9">
        <v>0</v>
      </c>
      <c r="E59" s="9">
        <v>0</v>
      </c>
      <c r="F59" s="9">
        <v>137.41399999999999</v>
      </c>
      <c r="G59" s="9">
        <v>0</v>
      </c>
      <c r="H59" s="9">
        <v>0</v>
      </c>
      <c r="I59" s="9">
        <v>2.2999999999999998</v>
      </c>
      <c r="J59" s="9">
        <v>71</v>
      </c>
      <c r="K59" s="158">
        <v>3.4722222222222203E-2</v>
      </c>
      <c r="L59" s="9"/>
      <c r="M59" s="9"/>
      <c r="N59" s="9"/>
      <c r="O59" s="9"/>
      <c r="P59" s="278" t="str">
        <f t="shared" si="0"/>
        <v/>
      </c>
      <c r="Q59" s="276">
        <f t="shared" si="1"/>
        <v>60</v>
      </c>
      <c r="R59" s="9"/>
      <c r="S59" s="9"/>
      <c r="U59" s="367"/>
      <c r="V59" s="9"/>
      <c r="W59" s="37"/>
      <c r="AS59" s="9"/>
      <c r="AT59" s="9"/>
      <c r="AU59" s="426"/>
      <c r="AW59" s="9"/>
      <c r="AX59" s="470"/>
      <c r="BG59" s="373"/>
      <c r="BH59" s="373"/>
      <c r="BI59" s="9"/>
      <c r="BJ59" s="9"/>
      <c r="CJ59"/>
      <c r="CK59"/>
    </row>
    <row r="60" spans="1:89">
      <c r="A60" s="9">
        <v>1009</v>
      </c>
      <c r="B60" s="9" t="s">
        <v>383</v>
      </c>
      <c r="C60" s="9">
        <v>315</v>
      </c>
      <c r="D60" s="9">
        <v>0</v>
      </c>
      <c r="E60" s="9">
        <v>0</v>
      </c>
      <c r="F60" s="9">
        <v>137.41399999999999</v>
      </c>
      <c r="G60" s="9">
        <v>0</v>
      </c>
      <c r="H60" s="9">
        <v>0</v>
      </c>
      <c r="I60" s="9">
        <v>2.2000000000000002</v>
      </c>
      <c r="J60" s="9">
        <v>71</v>
      </c>
      <c r="K60" s="158">
        <v>3.54166666666667E-2</v>
      </c>
      <c r="L60" s="9"/>
      <c r="M60" s="9"/>
      <c r="N60" s="9"/>
      <c r="O60" s="9"/>
      <c r="P60" s="278" t="str">
        <f t="shared" si="0"/>
        <v/>
      </c>
      <c r="Q60" s="276">
        <f t="shared" si="1"/>
        <v>60</v>
      </c>
      <c r="R60" s="9"/>
      <c r="S60" s="9"/>
      <c r="U60" s="367"/>
      <c r="V60" s="9"/>
      <c r="W60" s="37"/>
      <c r="AS60" s="9"/>
      <c r="AT60" s="9"/>
      <c r="AU60" s="426"/>
      <c r="AW60" s="9"/>
      <c r="AX60" s="470"/>
      <c r="BG60" s="373"/>
      <c r="BH60" s="373"/>
      <c r="BI60" s="9"/>
      <c r="BJ60" s="9"/>
      <c r="CJ60"/>
      <c r="CK60"/>
    </row>
    <row r="61" spans="1:89">
      <c r="A61" s="9">
        <v>1009</v>
      </c>
      <c r="B61" s="9" t="s">
        <v>383</v>
      </c>
      <c r="C61" s="9">
        <v>315</v>
      </c>
      <c r="D61" s="9">
        <v>0</v>
      </c>
      <c r="E61" s="9">
        <v>0</v>
      </c>
      <c r="F61" s="9">
        <v>137.41399999999999</v>
      </c>
      <c r="G61" s="9">
        <v>0</v>
      </c>
      <c r="H61" s="9">
        <v>0</v>
      </c>
      <c r="I61" s="9">
        <v>2.2000000000000002</v>
      </c>
      <c r="J61" s="9">
        <v>71</v>
      </c>
      <c r="K61" s="158">
        <v>3.6111111111111101E-2</v>
      </c>
      <c r="L61" s="9"/>
      <c r="M61" s="9"/>
      <c r="N61" s="9"/>
      <c r="O61" s="9"/>
      <c r="P61" s="278" t="str">
        <f t="shared" si="0"/>
        <v/>
      </c>
      <c r="Q61" s="276">
        <f t="shared" si="1"/>
        <v>60</v>
      </c>
      <c r="R61" s="9"/>
      <c r="S61" s="9"/>
      <c r="U61" s="367"/>
      <c r="V61" s="9"/>
      <c r="W61" s="37"/>
      <c r="AS61" s="9"/>
      <c r="AT61" s="9"/>
      <c r="AU61" s="426"/>
      <c r="AW61" s="9"/>
      <c r="AX61" s="470"/>
      <c r="BG61" s="373"/>
      <c r="BH61" s="373"/>
      <c r="BI61" s="9"/>
      <c r="BJ61" s="9"/>
      <c r="CJ61"/>
      <c r="CK61"/>
    </row>
    <row r="62" spans="1:89">
      <c r="A62" s="9">
        <v>1009</v>
      </c>
      <c r="B62" s="9" t="s">
        <v>383</v>
      </c>
      <c r="C62" s="9">
        <v>315</v>
      </c>
      <c r="D62" s="9">
        <v>0</v>
      </c>
      <c r="E62" s="9">
        <v>0</v>
      </c>
      <c r="F62" s="9">
        <v>137.41399999999999</v>
      </c>
      <c r="G62" s="9">
        <v>0</v>
      </c>
      <c r="H62" s="9">
        <v>0</v>
      </c>
      <c r="I62" s="9">
        <v>2.2000000000000002</v>
      </c>
      <c r="J62" s="9">
        <v>71</v>
      </c>
      <c r="K62" s="158">
        <v>3.6805555555555598E-2</v>
      </c>
      <c r="L62" s="9"/>
      <c r="M62" s="9"/>
      <c r="N62" s="9"/>
      <c r="O62" s="9"/>
      <c r="P62" s="278" t="str">
        <f t="shared" si="0"/>
        <v/>
      </c>
      <c r="Q62" s="276">
        <f t="shared" si="1"/>
        <v>60</v>
      </c>
      <c r="R62" s="9"/>
      <c r="S62" s="9"/>
      <c r="U62" s="367"/>
      <c r="V62" s="9"/>
      <c r="W62" s="37"/>
      <c r="AS62" s="9"/>
      <c r="AT62" s="9"/>
      <c r="AU62" s="426"/>
      <c r="AW62" s="9"/>
      <c r="AX62" s="470"/>
      <c r="BG62" s="373"/>
      <c r="BH62" s="373"/>
      <c r="BI62" s="9"/>
      <c r="BJ62" s="9"/>
      <c r="CJ62"/>
      <c r="CK62"/>
    </row>
    <row r="63" spans="1:89">
      <c r="A63" s="9">
        <v>1009</v>
      </c>
      <c r="B63" s="9" t="s">
        <v>383</v>
      </c>
      <c r="C63" s="9">
        <v>315</v>
      </c>
      <c r="D63" s="9">
        <v>0</v>
      </c>
      <c r="E63" s="9">
        <v>0</v>
      </c>
      <c r="F63" s="9">
        <v>137.41399999999999</v>
      </c>
      <c r="G63" s="9">
        <v>0</v>
      </c>
      <c r="H63" s="9">
        <v>0</v>
      </c>
      <c r="I63" s="9">
        <v>2.2000000000000002</v>
      </c>
      <c r="J63" s="9">
        <v>71</v>
      </c>
      <c r="K63" s="158">
        <v>3.7499999999999999E-2</v>
      </c>
      <c r="L63" s="9"/>
      <c r="M63" s="9"/>
      <c r="N63" s="9"/>
      <c r="O63" s="9"/>
      <c r="P63" s="278" t="str">
        <f t="shared" si="0"/>
        <v/>
      </c>
      <c r="Q63" s="276">
        <f t="shared" si="1"/>
        <v>60</v>
      </c>
      <c r="R63" s="9"/>
      <c r="S63" s="9"/>
      <c r="U63" s="367"/>
      <c r="V63" s="9"/>
      <c r="W63" s="37"/>
      <c r="AS63" s="9"/>
      <c r="AT63" s="9"/>
      <c r="AU63" s="426"/>
      <c r="AW63" s="9"/>
      <c r="AX63" s="470"/>
      <c r="BG63" s="373"/>
      <c r="BH63" s="373"/>
      <c r="BI63" s="9"/>
      <c r="BJ63" s="9"/>
      <c r="CJ63"/>
      <c r="CK63"/>
    </row>
    <row r="64" spans="1:89">
      <c r="A64" s="9">
        <v>1009</v>
      </c>
      <c r="B64" s="9" t="s">
        <v>383</v>
      </c>
      <c r="C64" s="9">
        <v>315</v>
      </c>
      <c r="D64" s="9">
        <v>0</v>
      </c>
      <c r="E64" s="9">
        <v>0</v>
      </c>
      <c r="F64" s="9">
        <v>137.41399999999999</v>
      </c>
      <c r="G64" s="9">
        <v>0</v>
      </c>
      <c r="H64" s="9">
        <v>0</v>
      </c>
      <c r="I64" s="9">
        <v>2.2000000000000002</v>
      </c>
      <c r="J64" s="9">
        <v>71</v>
      </c>
      <c r="K64" s="158">
        <v>3.8194444444444399E-2</v>
      </c>
      <c r="L64" s="9"/>
      <c r="M64" s="9"/>
      <c r="N64" s="9"/>
      <c r="O64" s="9"/>
      <c r="P64" s="278" t="str">
        <f t="shared" si="0"/>
        <v/>
      </c>
      <c r="Q64" s="276">
        <f t="shared" si="1"/>
        <v>60</v>
      </c>
      <c r="R64" s="9"/>
      <c r="S64" s="9"/>
      <c r="U64" s="367"/>
      <c r="V64" s="9"/>
      <c r="W64" s="37"/>
      <c r="AS64" s="9"/>
      <c r="AT64" s="9"/>
      <c r="AU64" s="426"/>
      <c r="AW64" s="9"/>
      <c r="AX64" s="470"/>
      <c r="BG64" s="373"/>
      <c r="BH64" s="373"/>
      <c r="BI64" s="9"/>
      <c r="BJ64" s="9"/>
      <c r="CJ64"/>
      <c r="CK64"/>
    </row>
    <row r="65" spans="1:89">
      <c r="A65" s="9">
        <v>1009</v>
      </c>
      <c r="B65" s="9" t="s">
        <v>383</v>
      </c>
      <c r="C65" s="9">
        <v>315</v>
      </c>
      <c r="D65" s="9">
        <v>0</v>
      </c>
      <c r="E65" s="9">
        <v>0</v>
      </c>
      <c r="F65" s="9">
        <v>137.41399999999999</v>
      </c>
      <c r="G65" s="9">
        <v>0</v>
      </c>
      <c r="H65" s="9">
        <v>0</v>
      </c>
      <c r="I65" s="9">
        <v>2.2000000000000002</v>
      </c>
      <c r="J65" s="9">
        <v>71</v>
      </c>
      <c r="K65" s="158">
        <v>3.8888888888888903E-2</v>
      </c>
      <c r="L65" s="9"/>
      <c r="M65" s="9"/>
      <c r="N65" s="9"/>
      <c r="O65" s="9"/>
      <c r="P65" s="278" t="str">
        <f t="shared" si="0"/>
        <v/>
      </c>
      <c r="Q65" s="276">
        <f t="shared" si="1"/>
        <v>60</v>
      </c>
      <c r="R65" s="9"/>
      <c r="S65" s="9"/>
      <c r="U65" s="367"/>
      <c r="V65" s="9"/>
      <c r="W65" s="37"/>
      <c r="AS65" s="9"/>
      <c r="AT65" s="9"/>
      <c r="AU65" s="426"/>
      <c r="AW65" s="9"/>
      <c r="AX65" s="470"/>
      <c r="BG65" s="373"/>
      <c r="BH65" s="373"/>
      <c r="BI65" s="9"/>
      <c r="BJ65" s="9"/>
      <c r="CJ65"/>
      <c r="CK65"/>
    </row>
    <row r="66" spans="1:89">
      <c r="A66" s="9">
        <v>1009</v>
      </c>
      <c r="B66" s="9" t="s">
        <v>383</v>
      </c>
      <c r="C66" s="9">
        <v>315</v>
      </c>
      <c r="D66" s="9">
        <v>0</v>
      </c>
      <c r="E66" s="9">
        <v>0</v>
      </c>
      <c r="F66" s="9">
        <v>137.41399999999999</v>
      </c>
      <c r="G66" s="9">
        <v>0</v>
      </c>
      <c r="H66" s="9">
        <v>0</v>
      </c>
      <c r="I66" s="9">
        <v>2.2000000000000002</v>
      </c>
      <c r="J66" s="9">
        <v>71</v>
      </c>
      <c r="K66" s="158">
        <v>3.9583333333333297E-2</v>
      </c>
      <c r="L66" s="9"/>
      <c r="M66" s="9"/>
      <c r="N66" s="9"/>
      <c r="O66" s="9"/>
      <c r="P66" s="278" t="str">
        <f t="shared" si="0"/>
        <v/>
      </c>
      <c r="Q66" s="276">
        <f t="shared" si="1"/>
        <v>60</v>
      </c>
      <c r="R66" s="9"/>
      <c r="S66" s="9"/>
      <c r="U66" s="367"/>
      <c r="V66" s="9"/>
      <c r="W66" s="37"/>
      <c r="AS66" s="9"/>
      <c r="AT66" s="9"/>
      <c r="AU66" s="426"/>
      <c r="AW66" s="9"/>
      <c r="AX66" s="470"/>
      <c r="BG66" s="373"/>
      <c r="BH66" s="373"/>
      <c r="BI66" s="9"/>
      <c r="BJ66" s="9"/>
      <c r="CJ66"/>
      <c r="CK66"/>
    </row>
    <row r="67" spans="1:89">
      <c r="A67" s="9">
        <v>1009</v>
      </c>
      <c r="B67" s="9" t="s">
        <v>383</v>
      </c>
      <c r="C67" s="9">
        <v>315</v>
      </c>
      <c r="D67" s="9">
        <v>0</v>
      </c>
      <c r="E67" s="9">
        <v>0</v>
      </c>
      <c r="F67" s="9">
        <v>137.41399999999999</v>
      </c>
      <c r="G67" s="9">
        <v>0</v>
      </c>
      <c r="H67" s="9">
        <v>0</v>
      </c>
      <c r="I67" s="9">
        <v>2.2000000000000002</v>
      </c>
      <c r="J67" s="9">
        <v>71</v>
      </c>
      <c r="K67" s="158">
        <v>4.0277777777777801E-2</v>
      </c>
      <c r="L67" s="9"/>
      <c r="M67" s="9"/>
      <c r="N67" s="9"/>
      <c r="O67" s="9"/>
      <c r="P67" s="278" t="str">
        <f t="shared" si="0"/>
        <v/>
      </c>
      <c r="Q67" s="276">
        <f t="shared" si="1"/>
        <v>60</v>
      </c>
      <c r="R67" s="9"/>
      <c r="S67" s="9"/>
      <c r="U67" s="367"/>
      <c r="V67" s="9"/>
      <c r="W67" s="37"/>
      <c r="AS67" s="9"/>
      <c r="AT67" s="9"/>
      <c r="AU67" s="426"/>
      <c r="AW67" s="9"/>
      <c r="AX67" s="470"/>
      <c r="BG67" s="373"/>
      <c r="BH67" s="373"/>
      <c r="BI67" s="9"/>
      <c r="BJ67" s="9"/>
      <c r="CJ67"/>
      <c r="CK67"/>
    </row>
    <row r="68" spans="1:89">
      <c r="A68" s="9">
        <v>1009</v>
      </c>
      <c r="B68" s="9" t="s">
        <v>383</v>
      </c>
      <c r="C68" s="9">
        <v>315</v>
      </c>
      <c r="D68" s="9">
        <v>0</v>
      </c>
      <c r="E68" s="9">
        <v>0</v>
      </c>
      <c r="F68" s="9">
        <v>137.41399999999999</v>
      </c>
      <c r="G68" s="9">
        <v>0</v>
      </c>
      <c r="H68" s="9">
        <v>0</v>
      </c>
      <c r="I68" s="9">
        <v>2.2000000000000002</v>
      </c>
      <c r="J68" s="9">
        <v>71</v>
      </c>
      <c r="K68" s="158">
        <v>4.0972222222222202E-2</v>
      </c>
      <c r="L68" s="9"/>
      <c r="M68" s="9"/>
      <c r="N68" s="9"/>
      <c r="O68" s="9"/>
      <c r="P68" s="278" t="str">
        <f t="shared" si="0"/>
        <v/>
      </c>
      <c r="Q68" s="276">
        <f t="shared" si="1"/>
        <v>60</v>
      </c>
      <c r="R68" s="9"/>
      <c r="S68" s="9"/>
      <c r="U68" s="367"/>
      <c r="V68" s="9"/>
      <c r="W68" s="37"/>
      <c r="AS68" s="9"/>
      <c r="AT68" s="9"/>
      <c r="AU68" s="426"/>
      <c r="AW68" s="9"/>
      <c r="AX68" s="470"/>
      <c r="BG68" s="373"/>
      <c r="BH68" s="373"/>
      <c r="BI68" s="9"/>
      <c r="BJ68" s="9"/>
      <c r="CJ68"/>
      <c r="CK68"/>
    </row>
    <row r="69" spans="1:89">
      <c r="A69" s="9">
        <v>1009</v>
      </c>
      <c r="B69" s="9" t="s">
        <v>383</v>
      </c>
      <c r="C69" s="9">
        <v>315</v>
      </c>
      <c r="D69" s="9">
        <v>0</v>
      </c>
      <c r="E69" s="9">
        <v>0</v>
      </c>
      <c r="F69" s="9">
        <v>137.41399999999999</v>
      </c>
      <c r="G69" s="9">
        <v>0</v>
      </c>
      <c r="H69" s="9">
        <v>0</v>
      </c>
      <c r="I69" s="9">
        <v>2.2000000000000002</v>
      </c>
      <c r="J69" s="9">
        <v>71</v>
      </c>
      <c r="K69" s="158">
        <v>4.1666666666666699E-2</v>
      </c>
      <c r="L69" s="9"/>
      <c r="M69" s="9"/>
      <c r="N69" s="9"/>
      <c r="O69" s="9"/>
      <c r="P69" s="278" t="str">
        <f t="shared" si="0"/>
        <v/>
      </c>
      <c r="Q69" s="276">
        <f t="shared" si="1"/>
        <v>60</v>
      </c>
      <c r="R69" s="9"/>
      <c r="S69" s="9"/>
      <c r="U69" s="367"/>
      <c r="V69" s="9"/>
      <c r="W69" s="37"/>
      <c r="AS69" s="9"/>
      <c r="AT69" s="9"/>
      <c r="AU69" s="426"/>
      <c r="AW69" s="9"/>
      <c r="AX69" s="470"/>
      <c r="BG69" s="373"/>
      <c r="BH69" s="373"/>
      <c r="BI69" s="9"/>
      <c r="BJ69" s="9"/>
      <c r="CJ69"/>
      <c r="CK69"/>
    </row>
    <row r="70" spans="1:89">
      <c r="A70" s="9">
        <v>1009</v>
      </c>
      <c r="B70" s="9" t="s">
        <v>383</v>
      </c>
      <c r="C70" s="9">
        <v>315</v>
      </c>
      <c r="D70" s="9">
        <v>0</v>
      </c>
      <c r="E70" s="9">
        <v>0</v>
      </c>
      <c r="F70" s="9">
        <v>137.41399999999999</v>
      </c>
      <c r="G70" s="9">
        <v>0</v>
      </c>
      <c r="H70" s="9">
        <v>0</v>
      </c>
      <c r="I70" s="9">
        <v>2.2000000000000002</v>
      </c>
      <c r="J70" s="9">
        <v>71</v>
      </c>
      <c r="K70" s="158">
        <v>4.2361111111111099E-2</v>
      </c>
      <c r="L70" s="9"/>
      <c r="M70" s="9"/>
      <c r="N70" s="9"/>
      <c r="O70" s="9"/>
      <c r="P70" s="278" t="str">
        <f t="shared" si="0"/>
        <v/>
      </c>
      <c r="Q70" s="276">
        <f t="shared" si="1"/>
        <v>60</v>
      </c>
      <c r="R70" s="9"/>
      <c r="S70" s="9"/>
      <c r="U70" s="367"/>
      <c r="V70" s="9"/>
      <c r="W70" s="37"/>
      <c r="AS70" s="9"/>
      <c r="AT70" s="9"/>
      <c r="AU70" s="426"/>
      <c r="AW70" s="9"/>
      <c r="AX70" s="470"/>
      <c r="BG70" s="373"/>
      <c r="BH70" s="373"/>
      <c r="BI70" s="9"/>
      <c r="BJ70" s="9"/>
      <c r="CJ70"/>
      <c r="CK70"/>
    </row>
    <row r="71" spans="1:89">
      <c r="A71" s="9">
        <v>1009</v>
      </c>
      <c r="B71" s="9" t="s">
        <v>383</v>
      </c>
      <c r="C71" s="9">
        <v>315</v>
      </c>
      <c r="D71" s="9">
        <v>6.4</v>
      </c>
      <c r="E71" s="9">
        <v>4</v>
      </c>
      <c r="F71" s="9">
        <v>137.41399999999999</v>
      </c>
      <c r="G71" s="9">
        <v>0</v>
      </c>
      <c r="H71" s="9">
        <v>0</v>
      </c>
      <c r="I71" s="9">
        <v>2.1</v>
      </c>
      <c r="J71" s="9">
        <v>71</v>
      </c>
      <c r="K71" s="158">
        <v>4.3055555555555597E-2</v>
      </c>
      <c r="L71" s="9"/>
      <c r="M71" s="9"/>
      <c r="N71" s="9"/>
      <c r="O71" s="9"/>
      <c r="P71" s="278" t="str">
        <f t="shared" si="0"/>
        <v/>
      </c>
      <c r="Q71" s="276">
        <f t="shared" si="1"/>
        <v>60</v>
      </c>
      <c r="R71" s="9"/>
      <c r="S71" s="9"/>
      <c r="U71" s="367"/>
      <c r="V71" s="9"/>
      <c r="W71" s="37"/>
      <c r="AS71" s="9"/>
      <c r="AT71" s="9"/>
      <c r="AU71" s="426"/>
      <c r="AW71" s="9"/>
      <c r="AX71" s="470"/>
      <c r="BG71" s="373"/>
      <c r="BH71" s="373"/>
      <c r="BI71" s="9"/>
      <c r="BJ71" s="9"/>
      <c r="CJ71"/>
      <c r="CK71"/>
    </row>
    <row r="72" spans="1:89">
      <c r="A72" s="9">
        <v>1009</v>
      </c>
      <c r="B72" s="9" t="s">
        <v>383</v>
      </c>
      <c r="C72" s="9">
        <v>315</v>
      </c>
      <c r="D72" s="9">
        <v>6.4</v>
      </c>
      <c r="E72" s="9">
        <v>5.2</v>
      </c>
      <c r="F72" s="9">
        <v>137.41399999999999</v>
      </c>
      <c r="G72" s="9">
        <v>0</v>
      </c>
      <c r="H72" s="9">
        <v>0</v>
      </c>
      <c r="I72" s="9">
        <v>2.1</v>
      </c>
      <c r="J72" s="9">
        <v>71</v>
      </c>
      <c r="K72" s="158">
        <v>4.3749999999999997E-2</v>
      </c>
      <c r="L72" s="9"/>
      <c r="M72" s="9"/>
      <c r="N72" s="9"/>
      <c r="O72" s="9"/>
      <c r="P72" s="278" t="str">
        <f t="shared" si="0"/>
        <v/>
      </c>
      <c r="Q72" s="276">
        <f t="shared" si="1"/>
        <v>60</v>
      </c>
      <c r="R72" s="9"/>
      <c r="S72" s="9"/>
      <c r="U72" s="367"/>
      <c r="V72" s="9"/>
      <c r="W72" s="37"/>
      <c r="AS72" s="9"/>
      <c r="AT72" s="9"/>
      <c r="AU72" s="426"/>
      <c r="AW72" s="9"/>
      <c r="AX72" s="470"/>
      <c r="BG72" s="373"/>
      <c r="BH72" s="373"/>
      <c r="BI72" s="9"/>
      <c r="BJ72" s="9"/>
      <c r="CJ72"/>
      <c r="CK72"/>
    </row>
    <row r="73" spans="1:89">
      <c r="A73" s="9">
        <v>1009</v>
      </c>
      <c r="B73" s="9" t="s">
        <v>383</v>
      </c>
      <c r="C73" s="9">
        <v>315</v>
      </c>
      <c r="D73" s="9">
        <v>6.8</v>
      </c>
      <c r="E73" s="9">
        <v>5.6</v>
      </c>
      <c r="F73" s="9">
        <v>137.41399999999999</v>
      </c>
      <c r="G73" s="9">
        <v>0</v>
      </c>
      <c r="H73" s="9">
        <v>0</v>
      </c>
      <c r="I73" s="9">
        <v>2.1</v>
      </c>
      <c r="J73" s="9">
        <v>71</v>
      </c>
      <c r="K73" s="158">
        <v>4.4444444444444398E-2</v>
      </c>
      <c r="L73" s="9"/>
      <c r="M73" s="9"/>
      <c r="N73" s="9"/>
      <c r="O73" s="9"/>
      <c r="P73" s="278" t="str">
        <f t="shared" ref="P73:P136" si="5">IF(F73&lt;1.1,60,"")</f>
        <v/>
      </c>
      <c r="Q73" s="276">
        <f t="shared" si="1"/>
        <v>60</v>
      </c>
      <c r="R73" s="9"/>
      <c r="S73" s="9"/>
      <c r="U73" s="367"/>
      <c r="V73" s="9"/>
      <c r="W73" s="37"/>
      <c r="AS73" s="9"/>
      <c r="AT73" s="9"/>
      <c r="AU73" s="426"/>
      <c r="AW73" s="9"/>
      <c r="AX73" s="470"/>
      <c r="BG73" s="373"/>
      <c r="BH73" s="373"/>
      <c r="BI73" s="9"/>
      <c r="BJ73" s="9"/>
      <c r="CJ73"/>
      <c r="CK73"/>
    </row>
    <row r="74" spans="1:89">
      <c r="A74" s="9">
        <v>1009</v>
      </c>
      <c r="B74" s="9" t="s">
        <v>383</v>
      </c>
      <c r="C74" s="9">
        <v>292</v>
      </c>
      <c r="D74" s="9">
        <v>4.8</v>
      </c>
      <c r="E74" s="9">
        <v>4.4000000000000004</v>
      </c>
      <c r="F74" s="9">
        <v>137.41399999999999</v>
      </c>
      <c r="G74" s="9">
        <v>0</v>
      </c>
      <c r="H74" s="9">
        <v>0</v>
      </c>
      <c r="I74" s="9">
        <v>2.1</v>
      </c>
      <c r="J74" s="9">
        <v>71</v>
      </c>
      <c r="K74" s="158">
        <v>4.5138888888888902E-2</v>
      </c>
      <c r="L74" s="9"/>
      <c r="M74" s="9"/>
      <c r="N74" s="9"/>
      <c r="O74" s="9"/>
      <c r="P74" s="278" t="str">
        <f t="shared" si="5"/>
        <v/>
      </c>
      <c r="Q74" s="276">
        <f t="shared" ref="Q74:Q137" si="6">IF(J74&gt;0,60,"")</f>
        <v>60</v>
      </c>
      <c r="R74" s="9"/>
      <c r="S74" s="9"/>
      <c r="U74" s="367"/>
      <c r="V74" s="9"/>
      <c r="W74" s="37"/>
      <c r="AS74" s="9"/>
      <c r="AT74" s="9"/>
      <c r="AU74" s="426"/>
      <c r="AW74" s="9"/>
      <c r="AX74" s="470"/>
      <c r="BG74" s="373"/>
      <c r="BH74" s="373"/>
      <c r="BI74" s="9"/>
      <c r="BJ74" s="9"/>
      <c r="CJ74"/>
      <c r="CK74"/>
    </row>
    <row r="75" spans="1:89">
      <c r="A75" s="9">
        <v>1009</v>
      </c>
      <c r="B75" s="9" t="s">
        <v>383</v>
      </c>
      <c r="C75" s="9">
        <v>292</v>
      </c>
      <c r="D75" s="9">
        <v>3.6</v>
      </c>
      <c r="E75" s="9">
        <v>5.2</v>
      </c>
      <c r="F75" s="9">
        <v>137.41399999999999</v>
      </c>
      <c r="G75" s="9">
        <v>0</v>
      </c>
      <c r="H75" s="9">
        <v>0</v>
      </c>
      <c r="I75" s="9">
        <v>2.1</v>
      </c>
      <c r="J75" s="9">
        <v>71</v>
      </c>
      <c r="K75" s="158">
        <v>4.5833333333333302E-2</v>
      </c>
      <c r="L75" s="9"/>
      <c r="M75" s="9"/>
      <c r="N75" s="9"/>
      <c r="O75" s="9"/>
      <c r="P75" s="278" t="str">
        <f t="shared" si="5"/>
        <v/>
      </c>
      <c r="Q75" s="276">
        <f t="shared" si="6"/>
        <v>60</v>
      </c>
      <c r="R75" s="9"/>
      <c r="S75" s="9"/>
      <c r="U75" s="367"/>
      <c r="V75" s="9"/>
      <c r="W75" s="37"/>
      <c r="AS75" s="9"/>
      <c r="AT75" s="9"/>
      <c r="AU75" s="426"/>
      <c r="AW75" s="9"/>
      <c r="AX75" s="470"/>
      <c r="BG75" s="373"/>
      <c r="BH75" s="373"/>
      <c r="BI75" s="9"/>
      <c r="BJ75" s="9"/>
      <c r="CJ75"/>
      <c r="CK75"/>
    </row>
    <row r="76" spans="1:89">
      <c r="A76" s="9">
        <v>1009</v>
      </c>
      <c r="B76" s="9" t="s">
        <v>383</v>
      </c>
      <c r="C76" s="9">
        <v>292</v>
      </c>
      <c r="D76" s="9">
        <v>6</v>
      </c>
      <c r="E76" s="9">
        <v>4</v>
      </c>
      <c r="F76" s="9">
        <v>137.41399999999999</v>
      </c>
      <c r="G76" s="9">
        <v>0</v>
      </c>
      <c r="H76" s="9">
        <v>0</v>
      </c>
      <c r="I76" s="9">
        <v>2.1</v>
      </c>
      <c r="J76" s="9">
        <v>71</v>
      </c>
      <c r="K76" s="158">
        <v>4.65277777777778E-2</v>
      </c>
      <c r="L76" s="9"/>
      <c r="M76" s="9"/>
      <c r="N76" s="9"/>
      <c r="O76" s="9"/>
      <c r="P76" s="278" t="str">
        <f t="shared" si="5"/>
        <v/>
      </c>
      <c r="Q76" s="276">
        <f t="shared" si="6"/>
        <v>60</v>
      </c>
      <c r="R76" s="9"/>
      <c r="S76" s="9"/>
      <c r="U76" s="367"/>
      <c r="V76" s="9"/>
      <c r="W76" s="37"/>
      <c r="AS76" s="9"/>
      <c r="AT76" s="9"/>
      <c r="AU76" s="426"/>
      <c r="AW76" s="9"/>
      <c r="AX76" s="470"/>
      <c r="BG76" s="373"/>
      <c r="BH76" s="373"/>
      <c r="BI76" s="9"/>
      <c r="BJ76" s="9"/>
      <c r="CJ76"/>
      <c r="CK76"/>
    </row>
    <row r="77" spans="1:89">
      <c r="A77" s="9">
        <v>1009</v>
      </c>
      <c r="B77" s="9" t="s">
        <v>383</v>
      </c>
      <c r="C77" s="9">
        <v>292</v>
      </c>
      <c r="D77" s="9">
        <v>5.2</v>
      </c>
      <c r="E77" s="9">
        <v>6</v>
      </c>
      <c r="F77" s="9">
        <v>137.41399999999999</v>
      </c>
      <c r="G77" s="9">
        <v>0</v>
      </c>
      <c r="H77" s="9">
        <v>0</v>
      </c>
      <c r="I77" s="9">
        <v>2</v>
      </c>
      <c r="J77" s="9">
        <v>71</v>
      </c>
      <c r="K77" s="158">
        <v>4.72222222222222E-2</v>
      </c>
      <c r="L77" s="9"/>
      <c r="M77" s="9"/>
      <c r="N77" s="9"/>
      <c r="O77" s="9"/>
      <c r="P77" s="278" t="str">
        <f t="shared" si="5"/>
        <v/>
      </c>
      <c r="Q77" s="276">
        <f t="shared" si="6"/>
        <v>60</v>
      </c>
      <c r="R77" s="9"/>
      <c r="S77" s="9"/>
      <c r="U77" s="367"/>
      <c r="V77" s="9"/>
      <c r="W77" s="37"/>
      <c r="AS77" s="9"/>
      <c r="AT77" s="9"/>
      <c r="AU77" s="426"/>
      <c r="AW77" s="9"/>
      <c r="AX77" s="470"/>
      <c r="BG77" s="373"/>
      <c r="BH77" s="373"/>
      <c r="BI77" s="9"/>
      <c r="BJ77" s="9"/>
      <c r="CJ77"/>
      <c r="CK77"/>
    </row>
    <row r="78" spans="1:89">
      <c r="A78" s="9">
        <v>1009</v>
      </c>
      <c r="B78" s="9" t="s">
        <v>383</v>
      </c>
      <c r="C78" s="9">
        <v>292</v>
      </c>
      <c r="D78" s="9">
        <v>6.8</v>
      </c>
      <c r="E78" s="9">
        <v>6.4</v>
      </c>
      <c r="F78" s="9">
        <v>137.41399999999999</v>
      </c>
      <c r="G78" s="9">
        <v>0</v>
      </c>
      <c r="H78" s="9">
        <v>0</v>
      </c>
      <c r="I78" s="9">
        <v>2</v>
      </c>
      <c r="J78" s="9">
        <v>71</v>
      </c>
      <c r="K78" s="158">
        <v>4.7916666666666698E-2</v>
      </c>
      <c r="L78" s="9"/>
      <c r="M78" s="9"/>
      <c r="N78" s="9"/>
      <c r="O78" s="9"/>
      <c r="P78" s="278" t="str">
        <f t="shared" si="5"/>
        <v/>
      </c>
      <c r="Q78" s="276">
        <f t="shared" si="6"/>
        <v>60</v>
      </c>
      <c r="R78" s="9"/>
      <c r="S78" s="9"/>
      <c r="U78" s="367"/>
      <c r="V78" s="9"/>
      <c r="W78" s="37"/>
      <c r="AS78" s="9"/>
      <c r="AT78" s="9"/>
      <c r="AU78" s="426"/>
      <c r="AW78" s="9"/>
      <c r="AX78" s="470"/>
      <c r="BG78" s="373"/>
      <c r="BH78" s="373"/>
      <c r="BI78" s="9"/>
      <c r="BJ78" s="9"/>
      <c r="CJ78"/>
      <c r="CK78"/>
    </row>
    <row r="79" spans="1:89">
      <c r="A79" s="9">
        <v>1009</v>
      </c>
      <c r="B79" s="9" t="s">
        <v>383</v>
      </c>
      <c r="C79" s="9">
        <v>292</v>
      </c>
      <c r="D79" s="9">
        <v>5.2</v>
      </c>
      <c r="E79" s="9">
        <v>5.6</v>
      </c>
      <c r="F79" s="9">
        <v>137.41399999999999</v>
      </c>
      <c r="G79" s="9">
        <v>0</v>
      </c>
      <c r="H79" s="9">
        <v>0</v>
      </c>
      <c r="I79" s="9">
        <v>2.1</v>
      </c>
      <c r="J79" s="9">
        <v>72</v>
      </c>
      <c r="K79" s="158">
        <v>4.8611111111111098E-2</v>
      </c>
      <c r="L79" s="9"/>
      <c r="M79" s="9"/>
      <c r="N79" s="9"/>
      <c r="O79" s="9"/>
      <c r="P79" s="278" t="str">
        <f t="shared" si="5"/>
        <v/>
      </c>
      <c r="Q79" s="276">
        <f t="shared" si="6"/>
        <v>60</v>
      </c>
      <c r="R79" s="9"/>
      <c r="S79" s="9"/>
      <c r="U79" s="367"/>
      <c r="V79" s="9"/>
      <c r="W79" s="37"/>
      <c r="AS79" s="9"/>
      <c r="AT79" s="9"/>
      <c r="AU79" s="426"/>
      <c r="AW79" s="9"/>
      <c r="AX79" s="470"/>
      <c r="BG79" s="373"/>
      <c r="BH79" s="373"/>
      <c r="BI79" s="9"/>
      <c r="BJ79" s="9"/>
      <c r="CJ79"/>
      <c r="CK79"/>
    </row>
    <row r="80" spans="1:89">
      <c r="A80" s="9">
        <v>1009</v>
      </c>
      <c r="B80" s="9" t="s">
        <v>383</v>
      </c>
      <c r="C80" s="9">
        <v>292</v>
      </c>
      <c r="D80" s="9">
        <v>5.6</v>
      </c>
      <c r="E80" s="9">
        <v>5.2</v>
      </c>
      <c r="F80" s="9">
        <v>137.41399999999999</v>
      </c>
      <c r="G80" s="9">
        <v>0</v>
      </c>
      <c r="H80" s="9">
        <v>0</v>
      </c>
      <c r="I80" s="9">
        <v>2.1</v>
      </c>
      <c r="J80" s="9">
        <v>72</v>
      </c>
      <c r="K80" s="158">
        <v>4.9305555555555602E-2</v>
      </c>
      <c r="L80" s="9"/>
      <c r="M80" s="9"/>
      <c r="N80" s="9"/>
      <c r="O80" s="9"/>
      <c r="P80" s="278" t="str">
        <f t="shared" si="5"/>
        <v/>
      </c>
      <c r="Q80" s="276">
        <f t="shared" si="6"/>
        <v>60</v>
      </c>
      <c r="R80" s="9"/>
      <c r="S80" s="9"/>
      <c r="U80" s="367"/>
      <c r="V80" s="9"/>
      <c r="W80" s="37"/>
      <c r="AS80" s="9"/>
      <c r="AT80" s="9"/>
      <c r="AU80" s="426"/>
      <c r="AW80" s="9"/>
      <c r="AX80" s="470"/>
      <c r="BG80" s="373"/>
      <c r="BH80" s="373"/>
      <c r="BI80" s="9"/>
      <c r="BJ80" s="9"/>
      <c r="CJ80"/>
      <c r="CK80"/>
    </row>
    <row r="81" spans="1:89">
      <c r="A81" s="9">
        <v>1009</v>
      </c>
      <c r="B81" s="9" t="s">
        <v>383</v>
      </c>
      <c r="C81" s="9">
        <v>292</v>
      </c>
      <c r="D81" s="9">
        <v>7.2</v>
      </c>
      <c r="E81" s="9">
        <v>6</v>
      </c>
      <c r="F81" s="9">
        <v>137.41399999999999</v>
      </c>
      <c r="G81" s="9">
        <v>0</v>
      </c>
      <c r="H81" s="9">
        <v>0</v>
      </c>
      <c r="I81" s="9">
        <v>2.1</v>
      </c>
      <c r="J81" s="9">
        <v>72</v>
      </c>
      <c r="K81" s="158">
        <v>0.05</v>
      </c>
      <c r="L81" s="9"/>
      <c r="M81" s="9"/>
      <c r="N81" s="9"/>
      <c r="O81" s="9"/>
      <c r="P81" s="278" t="str">
        <f t="shared" si="5"/>
        <v/>
      </c>
      <c r="Q81" s="276">
        <f t="shared" si="6"/>
        <v>60</v>
      </c>
      <c r="R81" s="9"/>
      <c r="S81" s="9"/>
      <c r="U81" s="367"/>
      <c r="V81" s="9"/>
      <c r="W81" s="37"/>
      <c r="AS81" s="9"/>
      <c r="AT81" s="9"/>
      <c r="AU81" s="426"/>
      <c r="AW81" s="9"/>
      <c r="AX81" s="470"/>
      <c r="BG81" s="373"/>
      <c r="BH81" s="373"/>
      <c r="BI81" s="9"/>
      <c r="BJ81" s="9"/>
      <c r="CJ81"/>
      <c r="CK81"/>
    </row>
    <row r="82" spans="1:89">
      <c r="A82" s="9">
        <v>1009</v>
      </c>
      <c r="B82" s="9" t="s">
        <v>383</v>
      </c>
      <c r="C82" s="9">
        <v>292</v>
      </c>
      <c r="D82" s="9">
        <v>6</v>
      </c>
      <c r="E82" s="9">
        <v>6</v>
      </c>
      <c r="F82" s="9">
        <v>137.41399999999999</v>
      </c>
      <c r="G82" s="9">
        <v>0</v>
      </c>
      <c r="H82" s="9">
        <v>0</v>
      </c>
      <c r="I82" s="9">
        <v>2.1</v>
      </c>
      <c r="J82" s="9">
        <v>72</v>
      </c>
      <c r="K82" s="158">
        <v>5.0694444444444403E-2</v>
      </c>
      <c r="L82" s="9"/>
      <c r="M82" s="9"/>
      <c r="N82" s="9"/>
      <c r="O82" s="9"/>
      <c r="P82" s="278" t="str">
        <f t="shared" si="5"/>
        <v/>
      </c>
      <c r="Q82" s="276">
        <f t="shared" si="6"/>
        <v>60</v>
      </c>
      <c r="R82" s="9"/>
      <c r="S82" s="9"/>
      <c r="U82" s="367"/>
      <c r="V82" s="9"/>
      <c r="W82" s="37"/>
      <c r="AS82" s="9"/>
      <c r="AT82" s="9"/>
      <c r="AU82" s="426"/>
      <c r="AW82" s="9"/>
      <c r="AX82" s="470"/>
      <c r="BG82" s="373"/>
      <c r="BH82" s="373"/>
      <c r="BI82" s="9"/>
      <c r="BJ82" s="9"/>
      <c r="CJ82"/>
      <c r="CK82"/>
    </row>
    <row r="83" spans="1:89">
      <c r="A83" s="9">
        <v>1009</v>
      </c>
      <c r="B83" s="9" t="s">
        <v>383</v>
      </c>
      <c r="C83" s="9">
        <v>292</v>
      </c>
      <c r="D83" s="9">
        <v>4.8</v>
      </c>
      <c r="E83" s="9">
        <v>5.2</v>
      </c>
      <c r="F83" s="9">
        <v>137.41399999999999</v>
      </c>
      <c r="G83" s="9">
        <v>0</v>
      </c>
      <c r="H83" s="9">
        <v>0</v>
      </c>
      <c r="I83" s="9">
        <v>2.1</v>
      </c>
      <c r="J83" s="9">
        <v>72</v>
      </c>
      <c r="K83" s="158">
        <v>5.1388888888888901E-2</v>
      </c>
      <c r="L83" s="9"/>
      <c r="M83" s="9"/>
      <c r="N83" s="9"/>
      <c r="O83" s="9"/>
      <c r="P83" s="278" t="str">
        <f t="shared" si="5"/>
        <v/>
      </c>
      <c r="Q83" s="276">
        <f t="shared" si="6"/>
        <v>60</v>
      </c>
      <c r="R83" s="9"/>
      <c r="S83" s="9"/>
      <c r="U83" s="367"/>
      <c r="V83" s="9"/>
      <c r="W83" s="37"/>
      <c r="AS83" s="9"/>
      <c r="AT83" s="9"/>
      <c r="AU83" s="426"/>
      <c r="AW83" s="9"/>
      <c r="AX83" s="470"/>
      <c r="BG83" s="373"/>
      <c r="BH83" s="373"/>
      <c r="BI83" s="9"/>
      <c r="BJ83" s="9"/>
      <c r="CJ83"/>
      <c r="CK83"/>
    </row>
    <row r="84" spans="1:89">
      <c r="A84" s="9">
        <v>1009</v>
      </c>
      <c r="B84" s="9" t="s">
        <v>383</v>
      </c>
      <c r="C84" s="9">
        <v>292</v>
      </c>
      <c r="D84" s="9">
        <v>6</v>
      </c>
      <c r="E84" s="9">
        <v>6</v>
      </c>
      <c r="F84" s="9">
        <v>137.41399999999999</v>
      </c>
      <c r="G84" s="9">
        <v>0</v>
      </c>
      <c r="H84" s="9">
        <v>0</v>
      </c>
      <c r="I84" s="9">
        <v>2.2000000000000002</v>
      </c>
      <c r="J84" s="9">
        <v>72</v>
      </c>
      <c r="K84" s="158">
        <v>5.2083333333333301E-2</v>
      </c>
      <c r="L84" s="9"/>
      <c r="M84" s="9"/>
      <c r="N84" s="9"/>
      <c r="O84" s="9"/>
      <c r="P84" s="278" t="str">
        <f t="shared" si="5"/>
        <v/>
      </c>
      <c r="Q84" s="276">
        <f t="shared" si="6"/>
        <v>60</v>
      </c>
      <c r="R84" s="9"/>
      <c r="S84" s="9"/>
      <c r="U84" s="367"/>
      <c r="V84" s="9"/>
      <c r="W84" s="37"/>
      <c r="AS84" s="9"/>
      <c r="AT84" s="9"/>
      <c r="AU84" s="426"/>
      <c r="AW84" s="9"/>
      <c r="AX84" s="470"/>
      <c r="BG84" s="373"/>
      <c r="BH84" s="373"/>
      <c r="BI84" s="9"/>
      <c r="BJ84" s="9"/>
      <c r="CJ84"/>
      <c r="CK84"/>
    </row>
    <row r="85" spans="1:89">
      <c r="A85" s="9">
        <v>1009</v>
      </c>
      <c r="B85" s="9" t="s">
        <v>383</v>
      </c>
      <c r="C85" s="9">
        <v>292</v>
      </c>
      <c r="D85" s="9">
        <v>7.2</v>
      </c>
      <c r="E85" s="9">
        <v>5.6</v>
      </c>
      <c r="F85" s="9">
        <v>137.41399999999999</v>
      </c>
      <c r="G85" s="9">
        <v>0</v>
      </c>
      <c r="H85" s="9">
        <v>0</v>
      </c>
      <c r="I85" s="9">
        <v>2.2000000000000002</v>
      </c>
      <c r="J85" s="9">
        <v>72</v>
      </c>
      <c r="K85" s="158">
        <v>5.2777777777777798E-2</v>
      </c>
      <c r="L85" s="9"/>
      <c r="M85" s="9"/>
      <c r="N85" s="9"/>
      <c r="O85" s="9"/>
      <c r="P85" s="278" t="str">
        <f t="shared" si="5"/>
        <v/>
      </c>
      <c r="Q85" s="276">
        <f t="shared" si="6"/>
        <v>60</v>
      </c>
      <c r="R85" s="9"/>
      <c r="S85" s="9"/>
      <c r="U85" s="367"/>
      <c r="V85" s="9"/>
      <c r="W85" s="37"/>
      <c r="AS85" s="9"/>
      <c r="AT85" s="9"/>
      <c r="AU85" s="426"/>
      <c r="AW85" s="9"/>
      <c r="AX85" s="470"/>
      <c r="BG85" s="373"/>
      <c r="BH85" s="373"/>
      <c r="BI85" s="9"/>
      <c r="BJ85" s="9"/>
      <c r="CJ85"/>
      <c r="CK85"/>
    </row>
    <row r="86" spans="1:89">
      <c r="A86" s="9">
        <v>1009</v>
      </c>
      <c r="B86" s="9" t="s">
        <v>383</v>
      </c>
      <c r="C86" s="9">
        <v>315</v>
      </c>
      <c r="D86" s="9">
        <v>6.4</v>
      </c>
      <c r="E86" s="9">
        <v>6.8</v>
      </c>
      <c r="F86" s="9">
        <v>137.41399999999999</v>
      </c>
      <c r="G86" s="9">
        <v>0</v>
      </c>
      <c r="H86" s="9">
        <v>0</v>
      </c>
      <c r="I86" s="9">
        <v>2.2000000000000002</v>
      </c>
      <c r="J86" s="9">
        <v>72</v>
      </c>
      <c r="K86" s="158">
        <v>5.3472222222222199E-2</v>
      </c>
      <c r="L86" s="9"/>
      <c r="M86" s="9"/>
      <c r="N86" s="9"/>
      <c r="O86" s="9"/>
      <c r="P86" s="278" t="str">
        <f t="shared" si="5"/>
        <v/>
      </c>
      <c r="Q86" s="276">
        <f t="shared" si="6"/>
        <v>60</v>
      </c>
      <c r="R86" s="9"/>
      <c r="S86" s="9"/>
      <c r="U86" s="367"/>
      <c r="V86" s="9"/>
      <c r="W86" s="37"/>
      <c r="AS86" s="9"/>
      <c r="AT86" s="9"/>
      <c r="AU86" s="426"/>
      <c r="AW86" s="9"/>
      <c r="AX86" s="470"/>
      <c r="BG86" s="373"/>
      <c r="BH86" s="373"/>
      <c r="BI86" s="9"/>
      <c r="BJ86" s="9"/>
      <c r="CJ86"/>
      <c r="CK86"/>
    </row>
    <row r="87" spans="1:89">
      <c r="A87" s="9">
        <v>1009</v>
      </c>
      <c r="B87" s="9" t="s">
        <v>383</v>
      </c>
      <c r="C87" s="9">
        <v>315</v>
      </c>
      <c r="D87" s="9">
        <v>6.4</v>
      </c>
      <c r="E87" s="9">
        <v>4.8</v>
      </c>
      <c r="F87" s="9">
        <v>137.41399999999999</v>
      </c>
      <c r="G87" s="9">
        <v>0</v>
      </c>
      <c r="H87" s="9">
        <v>0</v>
      </c>
      <c r="I87" s="9">
        <v>2.1</v>
      </c>
      <c r="J87" s="9">
        <v>72</v>
      </c>
      <c r="K87" s="158">
        <v>5.4166666666666703E-2</v>
      </c>
      <c r="L87" s="9"/>
      <c r="M87" s="9"/>
      <c r="N87" s="9"/>
      <c r="O87" s="9"/>
      <c r="P87" s="278" t="str">
        <f t="shared" si="5"/>
        <v/>
      </c>
      <c r="Q87" s="276">
        <f t="shared" si="6"/>
        <v>60</v>
      </c>
      <c r="R87" s="9"/>
      <c r="S87" s="9"/>
      <c r="U87" s="367"/>
      <c r="V87" s="9"/>
      <c r="W87" s="37"/>
      <c r="AS87" s="9"/>
      <c r="AT87" s="9"/>
      <c r="AU87" s="426"/>
      <c r="AW87" s="9"/>
      <c r="AX87" s="470"/>
      <c r="BG87" s="373"/>
      <c r="BH87" s="373"/>
      <c r="BI87" s="9"/>
      <c r="BJ87" s="9"/>
      <c r="CJ87"/>
      <c r="CK87"/>
    </row>
    <row r="88" spans="1:89">
      <c r="A88" s="9">
        <v>1009</v>
      </c>
      <c r="B88" s="9" t="s">
        <v>383</v>
      </c>
      <c r="C88" s="9">
        <v>315</v>
      </c>
      <c r="D88" s="9">
        <v>4.4000000000000004</v>
      </c>
      <c r="E88" s="9">
        <v>5.2</v>
      </c>
      <c r="F88" s="9">
        <v>137.41399999999999</v>
      </c>
      <c r="G88" s="9">
        <v>0</v>
      </c>
      <c r="H88" s="9">
        <v>0</v>
      </c>
      <c r="I88" s="9">
        <v>2.1</v>
      </c>
      <c r="J88" s="9">
        <v>72</v>
      </c>
      <c r="K88" s="158">
        <v>5.4861111111111097E-2</v>
      </c>
      <c r="L88" s="9"/>
      <c r="M88" s="9"/>
      <c r="N88" s="9"/>
      <c r="O88" s="9"/>
      <c r="P88" s="278" t="str">
        <f t="shared" si="5"/>
        <v/>
      </c>
      <c r="Q88" s="276">
        <f t="shared" si="6"/>
        <v>60</v>
      </c>
      <c r="R88" s="9"/>
      <c r="S88" s="9"/>
      <c r="U88" s="367"/>
      <c r="V88" s="9"/>
      <c r="W88" s="37"/>
      <c r="AS88" s="9"/>
      <c r="AT88" s="9"/>
      <c r="AU88" s="426"/>
      <c r="AW88" s="9"/>
      <c r="AX88" s="470"/>
      <c r="BG88" s="373"/>
      <c r="BH88" s="373"/>
      <c r="BI88" s="9"/>
      <c r="BJ88" s="9"/>
      <c r="CJ88"/>
      <c r="CK88"/>
    </row>
    <row r="89" spans="1:89">
      <c r="A89" s="9">
        <v>1009</v>
      </c>
      <c r="B89" s="9" t="s">
        <v>383</v>
      </c>
      <c r="C89" s="9">
        <v>315</v>
      </c>
      <c r="D89" s="9">
        <v>6</v>
      </c>
      <c r="E89" s="9">
        <v>5.2</v>
      </c>
      <c r="F89" s="9">
        <v>137.41399999999999</v>
      </c>
      <c r="G89" s="9">
        <v>0</v>
      </c>
      <c r="H89" s="9">
        <v>0</v>
      </c>
      <c r="I89" s="9">
        <v>2.1</v>
      </c>
      <c r="J89" s="9">
        <v>72</v>
      </c>
      <c r="K89" s="158">
        <v>5.5555555555555601E-2</v>
      </c>
      <c r="L89" s="9"/>
      <c r="M89" s="9"/>
      <c r="N89" s="9"/>
      <c r="O89" s="9"/>
      <c r="P89" s="278" t="str">
        <f t="shared" si="5"/>
        <v/>
      </c>
      <c r="Q89" s="276">
        <f t="shared" si="6"/>
        <v>60</v>
      </c>
      <c r="R89" s="9"/>
      <c r="S89" s="9"/>
      <c r="U89" s="367"/>
      <c r="V89" s="9"/>
      <c r="W89" s="37"/>
      <c r="AS89" s="9"/>
      <c r="AT89" s="9"/>
      <c r="AU89" s="426"/>
      <c r="AW89" s="9"/>
      <c r="AX89" s="470"/>
      <c r="BG89" s="373"/>
      <c r="BH89" s="373"/>
      <c r="BI89" s="9"/>
      <c r="BJ89" s="9"/>
      <c r="CJ89"/>
      <c r="CK89"/>
    </row>
    <row r="90" spans="1:89">
      <c r="A90" s="9">
        <v>1009</v>
      </c>
      <c r="B90" s="9" t="s">
        <v>383</v>
      </c>
      <c r="C90" s="9">
        <v>315</v>
      </c>
      <c r="D90" s="9">
        <v>5.6</v>
      </c>
      <c r="E90" s="9">
        <v>4.8</v>
      </c>
      <c r="F90" s="9">
        <v>137.41399999999999</v>
      </c>
      <c r="G90" s="9">
        <v>0</v>
      </c>
      <c r="H90" s="9">
        <v>0</v>
      </c>
      <c r="I90" s="9">
        <v>2.1</v>
      </c>
      <c r="J90" s="9">
        <v>72</v>
      </c>
      <c r="K90" s="158">
        <v>5.6250000000000001E-2</v>
      </c>
      <c r="L90" s="9"/>
      <c r="M90" s="9"/>
      <c r="N90" s="9"/>
      <c r="O90" s="9"/>
      <c r="P90" s="278" t="str">
        <f t="shared" si="5"/>
        <v/>
      </c>
      <c r="Q90" s="276">
        <f t="shared" si="6"/>
        <v>60</v>
      </c>
      <c r="R90" s="9"/>
      <c r="S90" s="9"/>
      <c r="U90" s="367"/>
      <c r="V90" s="9"/>
      <c r="W90" s="37"/>
      <c r="AS90" s="9"/>
      <c r="AT90" s="9"/>
      <c r="AU90" s="426"/>
      <c r="AW90" s="9"/>
      <c r="AX90" s="470"/>
      <c r="BG90" s="373"/>
      <c r="BH90" s="373"/>
      <c r="BI90" s="9"/>
      <c r="BJ90" s="9"/>
      <c r="CJ90"/>
      <c r="CK90"/>
    </row>
    <row r="91" spans="1:89">
      <c r="A91" s="9">
        <v>1009</v>
      </c>
      <c r="B91" s="9" t="s">
        <v>383</v>
      </c>
      <c r="C91" s="9">
        <v>315</v>
      </c>
      <c r="D91" s="9">
        <v>4.4000000000000004</v>
      </c>
      <c r="E91" s="9">
        <v>4.4000000000000004</v>
      </c>
      <c r="F91" s="9">
        <v>137.41399999999999</v>
      </c>
      <c r="G91" s="9">
        <v>0</v>
      </c>
      <c r="H91" s="9">
        <v>0</v>
      </c>
      <c r="I91" s="9">
        <v>2.1</v>
      </c>
      <c r="J91" s="9">
        <v>72</v>
      </c>
      <c r="K91" s="158">
        <v>5.6944444444444402E-2</v>
      </c>
      <c r="L91" s="9"/>
      <c r="M91" s="9"/>
      <c r="N91" s="9"/>
      <c r="O91" s="9"/>
      <c r="P91" s="278" t="str">
        <f t="shared" si="5"/>
        <v/>
      </c>
      <c r="Q91" s="276">
        <f t="shared" si="6"/>
        <v>60</v>
      </c>
      <c r="R91" s="9"/>
      <c r="S91" s="9"/>
      <c r="U91" s="367"/>
      <c r="V91" s="9"/>
      <c r="W91" s="37"/>
      <c r="AS91" s="9"/>
      <c r="AT91" s="9"/>
      <c r="AU91" s="426"/>
      <c r="AW91" s="9"/>
      <c r="AX91" s="470"/>
      <c r="BG91" s="373"/>
      <c r="BH91" s="373"/>
      <c r="BI91" s="9"/>
      <c r="BJ91" s="9"/>
      <c r="CJ91"/>
      <c r="CK91"/>
    </row>
    <row r="92" spans="1:89">
      <c r="A92" s="9">
        <v>1009</v>
      </c>
      <c r="B92" s="9" t="s">
        <v>383</v>
      </c>
      <c r="C92" s="9">
        <v>315</v>
      </c>
      <c r="D92" s="9">
        <v>4.4000000000000004</v>
      </c>
      <c r="E92" s="9">
        <v>4.4000000000000004</v>
      </c>
      <c r="F92" s="9">
        <v>137.41399999999999</v>
      </c>
      <c r="G92" s="9">
        <v>0</v>
      </c>
      <c r="H92" s="9">
        <v>0</v>
      </c>
      <c r="I92" s="9">
        <v>2.2000000000000002</v>
      </c>
      <c r="J92" s="9">
        <v>72</v>
      </c>
      <c r="K92" s="158">
        <v>5.7638888888888899E-2</v>
      </c>
      <c r="L92" s="9"/>
      <c r="M92" s="9"/>
      <c r="N92" s="9"/>
      <c r="O92" s="9"/>
      <c r="P92" s="278" t="str">
        <f t="shared" si="5"/>
        <v/>
      </c>
      <c r="Q92" s="276">
        <f t="shared" si="6"/>
        <v>60</v>
      </c>
      <c r="R92" s="9"/>
      <c r="S92" s="9"/>
      <c r="U92" s="367"/>
      <c r="V92" s="9"/>
      <c r="W92" s="37"/>
      <c r="AS92" s="9"/>
      <c r="AT92" s="9"/>
      <c r="AU92" s="426"/>
      <c r="AW92" s="9"/>
      <c r="AX92" s="470"/>
      <c r="BG92" s="373"/>
      <c r="BH92" s="373"/>
      <c r="BI92" s="9"/>
      <c r="BJ92" s="9"/>
      <c r="CJ92"/>
      <c r="CK92"/>
    </row>
    <row r="93" spans="1:89">
      <c r="A93" s="9">
        <v>1009</v>
      </c>
      <c r="B93" s="9" t="s">
        <v>383</v>
      </c>
      <c r="C93" s="9">
        <v>315</v>
      </c>
      <c r="D93" s="9">
        <v>5.6</v>
      </c>
      <c r="E93" s="9">
        <v>3.6</v>
      </c>
      <c r="F93" s="9">
        <v>137.41399999999999</v>
      </c>
      <c r="G93" s="9">
        <v>0</v>
      </c>
      <c r="H93" s="9">
        <v>0</v>
      </c>
      <c r="I93" s="9">
        <v>2.2000000000000002</v>
      </c>
      <c r="J93" s="9">
        <v>72</v>
      </c>
      <c r="K93" s="158">
        <v>5.83333333333333E-2</v>
      </c>
      <c r="L93" s="9"/>
      <c r="M93" s="9"/>
      <c r="N93" s="9"/>
      <c r="O93" s="9"/>
      <c r="P93" s="278" t="str">
        <f t="shared" si="5"/>
        <v/>
      </c>
      <c r="Q93" s="276">
        <f t="shared" si="6"/>
        <v>60</v>
      </c>
      <c r="R93" s="9"/>
      <c r="S93" s="9"/>
      <c r="U93" s="367"/>
      <c r="V93" s="9"/>
      <c r="W93" s="37"/>
      <c r="AS93" s="9"/>
      <c r="AT93" s="9"/>
      <c r="AU93" s="426"/>
      <c r="AW93" s="9"/>
      <c r="AX93" s="470"/>
      <c r="BG93" s="373"/>
      <c r="BH93" s="373"/>
      <c r="BI93" s="9"/>
      <c r="BJ93" s="9"/>
      <c r="CJ93"/>
      <c r="CK93"/>
    </row>
    <row r="94" spans="1:89">
      <c r="A94" s="9">
        <v>1009</v>
      </c>
      <c r="B94" s="9" t="s">
        <v>383</v>
      </c>
      <c r="C94" s="9">
        <v>315</v>
      </c>
      <c r="D94" s="9">
        <v>4.4000000000000004</v>
      </c>
      <c r="E94" s="9">
        <v>3.6</v>
      </c>
      <c r="F94" s="9">
        <v>137.41399999999999</v>
      </c>
      <c r="G94" s="9">
        <v>0</v>
      </c>
      <c r="H94" s="9">
        <v>0</v>
      </c>
      <c r="I94" s="9">
        <v>2.1</v>
      </c>
      <c r="J94" s="9">
        <v>72</v>
      </c>
      <c r="K94" s="158">
        <v>5.9027777777777797E-2</v>
      </c>
      <c r="L94" s="9"/>
      <c r="M94" s="9"/>
      <c r="N94" s="9"/>
      <c r="O94" s="9"/>
      <c r="P94" s="278" t="str">
        <f t="shared" si="5"/>
        <v/>
      </c>
      <c r="Q94" s="276">
        <f t="shared" si="6"/>
        <v>60</v>
      </c>
      <c r="R94" s="9"/>
      <c r="S94" s="9"/>
      <c r="U94" s="367"/>
      <c r="V94" s="9"/>
      <c r="W94" s="37"/>
      <c r="AS94" s="9"/>
      <c r="AT94" s="9"/>
      <c r="AU94" s="426"/>
      <c r="AW94" s="9"/>
      <c r="AX94" s="470"/>
      <c r="BG94" s="373"/>
      <c r="BH94" s="373"/>
      <c r="BI94" s="9"/>
      <c r="BJ94" s="9"/>
      <c r="CJ94"/>
      <c r="CK94"/>
    </row>
    <row r="95" spans="1:89">
      <c r="A95" s="9">
        <v>1009</v>
      </c>
      <c r="B95" s="9" t="s">
        <v>383</v>
      </c>
      <c r="C95" s="9">
        <v>315</v>
      </c>
      <c r="D95" s="9">
        <v>5.2</v>
      </c>
      <c r="E95" s="9">
        <v>4</v>
      </c>
      <c r="F95" s="9">
        <v>137.41399999999999</v>
      </c>
      <c r="G95" s="9">
        <v>0</v>
      </c>
      <c r="H95" s="9">
        <v>0</v>
      </c>
      <c r="I95" s="9">
        <v>2.1</v>
      </c>
      <c r="J95" s="9">
        <v>72</v>
      </c>
      <c r="K95" s="158">
        <v>5.9722222222222197E-2</v>
      </c>
      <c r="L95" s="9"/>
      <c r="M95" s="9"/>
      <c r="N95" s="9"/>
      <c r="O95" s="9"/>
      <c r="P95" s="278" t="str">
        <f t="shared" si="5"/>
        <v/>
      </c>
      <c r="Q95" s="276">
        <f t="shared" si="6"/>
        <v>60</v>
      </c>
      <c r="R95" s="9"/>
      <c r="S95" s="9"/>
      <c r="U95" s="367"/>
      <c r="V95" s="9"/>
      <c r="W95" s="37"/>
      <c r="AS95" s="9"/>
      <c r="AT95" s="9"/>
      <c r="AU95" s="426"/>
      <c r="AW95" s="9"/>
      <c r="AX95" s="470"/>
      <c r="BG95" s="373"/>
      <c r="BH95" s="373"/>
      <c r="BI95" s="9"/>
      <c r="BJ95" s="9"/>
      <c r="CJ95"/>
      <c r="CK95"/>
    </row>
    <row r="96" spans="1:89">
      <c r="A96" s="9">
        <v>1009</v>
      </c>
      <c r="B96" s="9" t="s">
        <v>383</v>
      </c>
      <c r="C96" s="9">
        <v>315</v>
      </c>
      <c r="D96" s="9">
        <v>4.4000000000000004</v>
      </c>
      <c r="E96" s="9">
        <v>4.4000000000000004</v>
      </c>
      <c r="F96" s="9">
        <v>137.41399999999999</v>
      </c>
      <c r="G96" s="9">
        <v>0</v>
      </c>
      <c r="H96" s="9">
        <v>0</v>
      </c>
      <c r="I96" s="9">
        <v>2</v>
      </c>
      <c r="J96" s="9">
        <v>72</v>
      </c>
      <c r="K96" s="158">
        <v>6.0416666666666702E-2</v>
      </c>
      <c r="L96" s="9"/>
      <c r="M96" s="9"/>
      <c r="N96" s="9"/>
      <c r="O96" s="9"/>
      <c r="P96" s="278" t="str">
        <f t="shared" si="5"/>
        <v/>
      </c>
      <c r="Q96" s="276">
        <f t="shared" si="6"/>
        <v>60</v>
      </c>
      <c r="R96" s="9"/>
      <c r="S96" s="9"/>
      <c r="U96" s="367"/>
      <c r="V96" s="9"/>
      <c r="W96" s="37"/>
      <c r="AS96" s="9"/>
      <c r="AT96" s="9"/>
      <c r="AU96" s="426"/>
      <c r="AW96" s="9"/>
      <c r="AX96" s="470"/>
      <c r="BG96" s="373"/>
      <c r="BH96" s="373"/>
      <c r="BI96" s="9"/>
      <c r="BJ96" s="9"/>
      <c r="CJ96"/>
      <c r="CK96"/>
    </row>
    <row r="97" spans="1:89">
      <c r="A97" s="9">
        <v>1009</v>
      </c>
      <c r="B97" s="9" t="s">
        <v>383</v>
      </c>
      <c r="C97" s="9">
        <v>315</v>
      </c>
      <c r="D97" s="9">
        <v>3.6</v>
      </c>
      <c r="E97" s="9">
        <v>3.6</v>
      </c>
      <c r="F97" s="9">
        <v>137.41399999999999</v>
      </c>
      <c r="G97" s="9">
        <v>0</v>
      </c>
      <c r="H97" s="9">
        <v>0</v>
      </c>
      <c r="I97" s="9">
        <v>2</v>
      </c>
      <c r="J97" s="9">
        <v>72</v>
      </c>
      <c r="K97" s="158">
        <v>6.1111111111111102E-2</v>
      </c>
      <c r="L97" s="9"/>
      <c r="M97" s="9"/>
      <c r="N97" s="9"/>
      <c r="O97" s="9"/>
      <c r="P97" s="278" t="str">
        <f t="shared" si="5"/>
        <v/>
      </c>
      <c r="Q97" s="276">
        <f t="shared" si="6"/>
        <v>60</v>
      </c>
      <c r="R97" s="9"/>
      <c r="S97" s="9"/>
      <c r="U97" s="367"/>
      <c r="V97" s="9"/>
      <c r="W97" s="37"/>
      <c r="AS97" s="9"/>
      <c r="AT97" s="9"/>
      <c r="AU97" s="426"/>
      <c r="AW97" s="9"/>
      <c r="AX97" s="470"/>
      <c r="BG97" s="373"/>
      <c r="BH97" s="373"/>
      <c r="BI97" s="9"/>
      <c r="BJ97" s="9"/>
      <c r="CJ97"/>
      <c r="CK97"/>
    </row>
    <row r="98" spans="1:89">
      <c r="A98" s="9">
        <v>1009</v>
      </c>
      <c r="B98" s="9" t="s">
        <v>383</v>
      </c>
      <c r="C98" s="9">
        <v>315</v>
      </c>
      <c r="D98" s="9">
        <v>3.2</v>
      </c>
      <c r="E98" s="9">
        <v>3.2</v>
      </c>
      <c r="F98" s="9">
        <v>137.41399999999999</v>
      </c>
      <c r="G98" s="9">
        <v>0</v>
      </c>
      <c r="H98" s="9">
        <v>0</v>
      </c>
      <c r="I98" s="9">
        <v>2.1</v>
      </c>
      <c r="J98" s="9">
        <v>72</v>
      </c>
      <c r="K98" s="158">
        <v>6.18055555555556E-2</v>
      </c>
      <c r="L98" s="9"/>
      <c r="M98" s="9"/>
      <c r="N98" s="9"/>
      <c r="O98" s="9"/>
      <c r="P98" s="278" t="str">
        <f t="shared" si="5"/>
        <v/>
      </c>
      <c r="Q98" s="276">
        <f t="shared" si="6"/>
        <v>60</v>
      </c>
      <c r="R98" s="9"/>
      <c r="S98" s="9"/>
      <c r="U98" s="367"/>
      <c r="V98" s="9"/>
      <c r="W98" s="37"/>
      <c r="AS98" s="9"/>
      <c r="AT98" s="9"/>
      <c r="AU98" s="426"/>
      <c r="AW98" s="9"/>
      <c r="AX98" s="470"/>
      <c r="BG98" s="373"/>
      <c r="BH98" s="373"/>
      <c r="BI98" s="9"/>
      <c r="BJ98" s="9"/>
      <c r="CJ98"/>
      <c r="CK98"/>
    </row>
    <row r="99" spans="1:89">
      <c r="A99" s="9">
        <v>1009</v>
      </c>
      <c r="B99" s="9" t="s">
        <v>383</v>
      </c>
      <c r="C99" s="9">
        <v>315</v>
      </c>
      <c r="D99" s="9">
        <v>2.8</v>
      </c>
      <c r="E99" s="9">
        <v>2.8</v>
      </c>
      <c r="F99" s="9">
        <v>137.41399999999999</v>
      </c>
      <c r="G99" s="9">
        <v>0</v>
      </c>
      <c r="H99" s="9">
        <v>0</v>
      </c>
      <c r="I99" s="9">
        <v>2</v>
      </c>
      <c r="J99" s="9">
        <v>72</v>
      </c>
      <c r="K99" s="158">
        <v>6.25E-2</v>
      </c>
      <c r="L99" s="9"/>
      <c r="M99" s="9"/>
      <c r="N99" s="9"/>
      <c r="O99" s="9"/>
      <c r="P99" s="278" t="str">
        <f t="shared" si="5"/>
        <v/>
      </c>
      <c r="Q99" s="276">
        <f t="shared" si="6"/>
        <v>60</v>
      </c>
      <c r="R99" s="9"/>
      <c r="S99" s="9"/>
      <c r="U99" s="367"/>
      <c r="V99" s="9"/>
      <c r="W99" s="37"/>
      <c r="AS99" s="9"/>
      <c r="AT99" s="9"/>
      <c r="AU99" s="426"/>
      <c r="AW99" s="9"/>
      <c r="AX99" s="470"/>
      <c r="BG99" s="373"/>
      <c r="BH99" s="373"/>
      <c r="BI99" s="9"/>
      <c r="BJ99" s="9"/>
      <c r="CJ99"/>
      <c r="CK99"/>
    </row>
    <row r="100" spans="1:89">
      <c r="A100" s="9">
        <v>1009</v>
      </c>
      <c r="B100" s="9" t="s">
        <v>383</v>
      </c>
      <c r="C100" s="9">
        <v>315</v>
      </c>
      <c r="D100" s="9">
        <v>0</v>
      </c>
      <c r="E100" s="9">
        <v>0</v>
      </c>
      <c r="F100" s="9">
        <v>137.41399999999999</v>
      </c>
      <c r="G100" s="9">
        <v>0</v>
      </c>
      <c r="H100" s="9">
        <v>0</v>
      </c>
      <c r="I100" s="9">
        <v>2.1</v>
      </c>
      <c r="J100" s="9">
        <v>72</v>
      </c>
      <c r="K100" s="158">
        <v>6.31944444444444E-2</v>
      </c>
      <c r="L100" s="9"/>
      <c r="M100" s="9"/>
      <c r="N100" s="9"/>
      <c r="O100" s="9"/>
      <c r="P100" s="278" t="str">
        <f t="shared" si="5"/>
        <v/>
      </c>
      <c r="Q100" s="276">
        <f t="shared" si="6"/>
        <v>60</v>
      </c>
      <c r="R100" s="9"/>
      <c r="S100" s="9"/>
      <c r="U100" s="367"/>
      <c r="V100" s="9"/>
      <c r="W100" s="37"/>
      <c r="AS100" s="9"/>
      <c r="AT100" s="9"/>
      <c r="AU100" s="426"/>
      <c r="AW100" s="9"/>
      <c r="AX100" s="470"/>
      <c r="BG100" s="373"/>
      <c r="BH100" s="373"/>
      <c r="BI100" s="9"/>
      <c r="BJ100" s="9"/>
      <c r="CJ100"/>
      <c r="CK100"/>
    </row>
    <row r="101" spans="1:89">
      <c r="A101" s="9">
        <v>1009</v>
      </c>
      <c r="B101" s="9" t="s">
        <v>383</v>
      </c>
      <c r="C101" s="9">
        <v>315</v>
      </c>
      <c r="D101" s="9">
        <v>4.4000000000000004</v>
      </c>
      <c r="E101" s="9">
        <v>2.8</v>
      </c>
      <c r="F101" s="9">
        <v>137.41399999999999</v>
      </c>
      <c r="G101" s="9">
        <v>0</v>
      </c>
      <c r="H101" s="9">
        <v>0</v>
      </c>
      <c r="I101" s="9">
        <v>2</v>
      </c>
      <c r="J101" s="9">
        <v>72</v>
      </c>
      <c r="K101" s="158">
        <v>6.3888888888888898E-2</v>
      </c>
      <c r="L101" s="9"/>
      <c r="M101" s="9"/>
      <c r="N101" s="9"/>
      <c r="O101" s="9"/>
      <c r="P101" s="278" t="str">
        <f t="shared" si="5"/>
        <v/>
      </c>
      <c r="Q101" s="276">
        <f t="shared" si="6"/>
        <v>60</v>
      </c>
      <c r="R101" s="9"/>
      <c r="S101" s="9"/>
      <c r="U101" s="367"/>
      <c r="V101" s="9"/>
      <c r="W101" s="37"/>
      <c r="AS101" s="9"/>
      <c r="AT101" s="9"/>
      <c r="AU101" s="426"/>
      <c r="AW101" s="9"/>
      <c r="AX101" s="470"/>
      <c r="BG101" s="373"/>
      <c r="BH101" s="373"/>
      <c r="BI101" s="9"/>
      <c r="BJ101" s="9"/>
      <c r="CJ101"/>
      <c r="CK101"/>
    </row>
    <row r="102" spans="1:89">
      <c r="A102" s="9">
        <v>1009</v>
      </c>
      <c r="B102" s="9" t="s">
        <v>383</v>
      </c>
      <c r="C102" s="9">
        <v>315</v>
      </c>
      <c r="D102" s="9">
        <v>0</v>
      </c>
      <c r="E102" s="9">
        <v>1.2</v>
      </c>
      <c r="F102" s="9">
        <v>137.41399999999999</v>
      </c>
      <c r="G102" s="9">
        <v>0</v>
      </c>
      <c r="H102" s="9">
        <v>0</v>
      </c>
      <c r="I102" s="9">
        <v>2</v>
      </c>
      <c r="J102" s="9">
        <v>72</v>
      </c>
      <c r="K102" s="158">
        <v>6.4583333333333298E-2</v>
      </c>
      <c r="L102" s="9"/>
      <c r="M102" s="9"/>
      <c r="N102" s="9"/>
      <c r="O102" s="9"/>
      <c r="P102" s="278" t="str">
        <f t="shared" si="5"/>
        <v/>
      </c>
      <c r="Q102" s="276">
        <f t="shared" si="6"/>
        <v>60</v>
      </c>
      <c r="R102" s="9"/>
      <c r="S102" s="9"/>
      <c r="U102" s="367"/>
      <c r="V102" s="9"/>
      <c r="W102" s="37"/>
      <c r="AS102" s="9"/>
      <c r="AT102" s="9"/>
      <c r="AU102" s="426"/>
      <c r="AW102" s="9"/>
      <c r="AX102" s="470"/>
      <c r="BG102" s="373"/>
      <c r="BH102" s="373"/>
      <c r="BI102" s="9"/>
      <c r="BJ102" s="9"/>
      <c r="CJ102"/>
      <c r="CK102"/>
    </row>
    <row r="103" spans="1:89">
      <c r="A103" s="9">
        <v>1009</v>
      </c>
      <c r="B103" s="9" t="s">
        <v>383</v>
      </c>
      <c r="C103" s="9">
        <v>315</v>
      </c>
      <c r="D103" s="9">
        <v>0</v>
      </c>
      <c r="E103" s="9">
        <v>0</v>
      </c>
      <c r="F103" s="9">
        <v>137.41399999999999</v>
      </c>
      <c r="G103" s="9">
        <v>0</v>
      </c>
      <c r="H103" s="9">
        <v>0</v>
      </c>
      <c r="I103" s="9">
        <v>2</v>
      </c>
      <c r="J103" s="9">
        <v>72</v>
      </c>
      <c r="K103" s="158">
        <v>6.5277777777777796E-2</v>
      </c>
      <c r="L103" s="9"/>
      <c r="M103" s="9"/>
      <c r="N103" s="9"/>
      <c r="O103" s="9"/>
      <c r="P103" s="278" t="str">
        <f t="shared" si="5"/>
        <v/>
      </c>
      <c r="Q103" s="276">
        <f t="shared" si="6"/>
        <v>60</v>
      </c>
      <c r="R103" s="9"/>
      <c r="S103" s="9"/>
      <c r="U103" s="367"/>
      <c r="V103" s="9"/>
      <c r="W103" s="37"/>
      <c r="AS103" s="9"/>
      <c r="AT103" s="9"/>
      <c r="AU103" s="426"/>
      <c r="AW103" s="9"/>
      <c r="AX103" s="470"/>
      <c r="BG103" s="373"/>
      <c r="BH103" s="373"/>
      <c r="BI103" s="9"/>
      <c r="BJ103" s="9"/>
      <c r="CJ103"/>
      <c r="CK103"/>
    </row>
    <row r="104" spans="1:89">
      <c r="A104" s="9">
        <v>1009</v>
      </c>
      <c r="B104" s="9" t="s">
        <v>383</v>
      </c>
      <c r="C104" s="9">
        <v>315</v>
      </c>
      <c r="D104" s="9">
        <v>3.6</v>
      </c>
      <c r="E104" s="9">
        <v>1.6</v>
      </c>
      <c r="F104" s="9">
        <v>137.41399999999999</v>
      </c>
      <c r="G104" s="9">
        <v>0</v>
      </c>
      <c r="H104" s="9">
        <v>0</v>
      </c>
      <c r="I104" s="9">
        <v>2</v>
      </c>
      <c r="J104" s="9">
        <v>72</v>
      </c>
      <c r="K104" s="158">
        <v>6.5972222222222196E-2</v>
      </c>
      <c r="L104" s="9"/>
      <c r="M104" s="9"/>
      <c r="N104" s="9"/>
      <c r="O104" s="9"/>
      <c r="P104" s="278" t="str">
        <f t="shared" si="5"/>
        <v/>
      </c>
      <c r="Q104" s="276">
        <f t="shared" si="6"/>
        <v>60</v>
      </c>
      <c r="R104" s="9"/>
      <c r="S104" s="9"/>
      <c r="U104" s="367"/>
      <c r="V104" s="9"/>
      <c r="W104" s="37"/>
      <c r="X104" s="18"/>
      <c r="AS104" s="9"/>
      <c r="AT104" s="9"/>
      <c r="AU104" s="426"/>
      <c r="AW104" s="9"/>
      <c r="AX104" s="470"/>
      <c r="BG104" s="373"/>
      <c r="BH104" s="373"/>
      <c r="BI104" s="9"/>
      <c r="BJ104" s="9"/>
      <c r="CJ104"/>
      <c r="CK104"/>
    </row>
    <row r="105" spans="1:89">
      <c r="A105" s="9">
        <v>1009</v>
      </c>
      <c r="B105" s="9" t="s">
        <v>383</v>
      </c>
      <c r="C105" s="9">
        <v>315</v>
      </c>
      <c r="D105" s="9">
        <v>0</v>
      </c>
      <c r="E105" s="9">
        <v>0.8</v>
      </c>
      <c r="F105" s="9">
        <v>137.41399999999999</v>
      </c>
      <c r="G105" s="9">
        <v>0</v>
      </c>
      <c r="H105" s="9">
        <v>0</v>
      </c>
      <c r="I105" s="9">
        <v>2</v>
      </c>
      <c r="J105" s="9">
        <v>72</v>
      </c>
      <c r="K105" s="158">
        <v>6.6666666666666693E-2</v>
      </c>
      <c r="L105" s="9"/>
      <c r="M105" s="9"/>
      <c r="N105" s="9"/>
      <c r="O105" s="9"/>
      <c r="P105" s="278" t="str">
        <f t="shared" si="5"/>
        <v/>
      </c>
      <c r="Q105" s="276">
        <f t="shared" si="6"/>
        <v>60</v>
      </c>
      <c r="R105" s="9"/>
      <c r="S105" s="9"/>
      <c r="U105" s="367"/>
      <c r="V105" s="9"/>
      <c r="W105" s="37"/>
      <c r="X105" s="18"/>
      <c r="AS105" s="9"/>
      <c r="AT105" s="9"/>
      <c r="AU105" s="426"/>
      <c r="AW105" s="9"/>
      <c r="AX105" s="470"/>
      <c r="BG105" s="373"/>
      <c r="BH105" s="373"/>
      <c r="BI105" s="9"/>
      <c r="BJ105" s="9"/>
      <c r="CJ105"/>
      <c r="CK105"/>
    </row>
    <row r="106" spans="1:89">
      <c r="A106" s="9">
        <v>1009</v>
      </c>
      <c r="B106" s="9" t="s">
        <v>383</v>
      </c>
      <c r="C106" s="9">
        <v>315</v>
      </c>
      <c r="D106" s="9">
        <v>5.2</v>
      </c>
      <c r="E106" s="9">
        <v>1.6</v>
      </c>
      <c r="F106" s="9">
        <v>137.41399999999999</v>
      </c>
      <c r="G106" s="9">
        <v>0</v>
      </c>
      <c r="H106" s="9">
        <v>0</v>
      </c>
      <c r="I106" s="9">
        <v>2</v>
      </c>
      <c r="J106" s="9">
        <v>72</v>
      </c>
      <c r="K106" s="158">
        <v>6.7361111111111094E-2</v>
      </c>
      <c r="L106" s="9"/>
      <c r="M106" s="9"/>
      <c r="N106" s="9"/>
      <c r="O106" s="9"/>
      <c r="P106" s="278" t="str">
        <f t="shared" si="5"/>
        <v/>
      </c>
      <c r="Q106" s="276">
        <f t="shared" si="6"/>
        <v>60</v>
      </c>
      <c r="R106" s="9"/>
      <c r="S106" s="9"/>
      <c r="U106" s="367"/>
      <c r="V106" s="9"/>
      <c r="W106" s="37"/>
      <c r="AS106" s="9"/>
      <c r="AT106" s="9"/>
      <c r="AU106" s="426"/>
      <c r="AW106" s="9"/>
      <c r="AX106" s="470"/>
      <c r="BG106" s="373"/>
      <c r="BH106" s="373"/>
      <c r="BI106" s="9"/>
      <c r="BJ106" s="9"/>
      <c r="CJ106"/>
      <c r="CK106"/>
    </row>
    <row r="107" spans="1:89">
      <c r="A107" s="9">
        <v>1009</v>
      </c>
      <c r="B107" s="9" t="s">
        <v>383</v>
      </c>
      <c r="C107" s="9">
        <v>315</v>
      </c>
      <c r="D107" s="9">
        <v>6</v>
      </c>
      <c r="E107" s="9">
        <v>2.4</v>
      </c>
      <c r="F107" s="9">
        <v>137.41399999999999</v>
      </c>
      <c r="G107" s="9">
        <v>0</v>
      </c>
      <c r="H107" s="9">
        <v>0</v>
      </c>
      <c r="I107" s="9">
        <v>2</v>
      </c>
      <c r="J107" s="9">
        <v>72</v>
      </c>
      <c r="K107" s="158">
        <v>6.8055555555555605E-2</v>
      </c>
      <c r="L107" s="9"/>
      <c r="M107" s="9"/>
      <c r="N107" s="9"/>
      <c r="O107" s="9"/>
      <c r="P107" s="278" t="str">
        <f t="shared" si="5"/>
        <v/>
      </c>
      <c r="Q107" s="276">
        <f t="shared" si="6"/>
        <v>60</v>
      </c>
      <c r="R107" s="9"/>
      <c r="S107" s="9"/>
      <c r="U107" s="367"/>
      <c r="V107" s="9"/>
      <c r="W107" s="37"/>
      <c r="AS107" s="9"/>
      <c r="AT107" s="9"/>
      <c r="AU107" s="426"/>
      <c r="AW107" s="9"/>
      <c r="AX107" s="470"/>
      <c r="BG107" s="373"/>
      <c r="BH107" s="373"/>
      <c r="BI107" s="9"/>
      <c r="BJ107" s="9"/>
      <c r="CJ107"/>
      <c r="CK107"/>
    </row>
    <row r="108" spans="1:89">
      <c r="A108" s="9">
        <v>1009</v>
      </c>
      <c r="B108" s="9" t="s">
        <v>383</v>
      </c>
      <c r="C108" s="9">
        <v>315</v>
      </c>
      <c r="D108" s="9">
        <v>4.8</v>
      </c>
      <c r="E108" s="9">
        <v>4.8</v>
      </c>
      <c r="F108" s="9">
        <v>137.41399999999999</v>
      </c>
      <c r="G108" s="9">
        <v>0</v>
      </c>
      <c r="H108" s="9">
        <v>0</v>
      </c>
      <c r="I108" s="9">
        <v>2</v>
      </c>
      <c r="J108" s="9">
        <v>72</v>
      </c>
      <c r="K108" s="158">
        <v>6.8750000000000006E-2</v>
      </c>
      <c r="L108" s="9"/>
      <c r="M108" s="9"/>
      <c r="N108" s="9"/>
      <c r="O108" s="9"/>
      <c r="P108" s="278" t="str">
        <f t="shared" si="5"/>
        <v/>
      </c>
      <c r="Q108" s="276">
        <f t="shared" si="6"/>
        <v>60</v>
      </c>
      <c r="R108" s="9"/>
      <c r="S108" s="9"/>
      <c r="U108" s="367"/>
      <c r="V108" s="9"/>
      <c r="W108" s="37"/>
      <c r="AS108" s="9"/>
      <c r="AT108" s="9"/>
      <c r="AU108" s="426"/>
      <c r="AW108" s="9"/>
      <c r="AX108" s="470"/>
      <c r="BG108" s="373"/>
      <c r="BH108" s="373"/>
      <c r="BI108" s="9"/>
      <c r="BJ108" s="9"/>
      <c r="CJ108"/>
      <c r="CK108"/>
    </row>
    <row r="109" spans="1:89">
      <c r="A109" s="9">
        <v>1009</v>
      </c>
      <c r="B109" s="9" t="s">
        <v>383</v>
      </c>
      <c r="C109" s="9">
        <v>315</v>
      </c>
      <c r="D109" s="9">
        <v>0</v>
      </c>
      <c r="E109" s="9">
        <v>2.4</v>
      </c>
      <c r="F109" s="9">
        <v>137.41399999999999</v>
      </c>
      <c r="G109" s="9">
        <v>0</v>
      </c>
      <c r="H109" s="9">
        <v>0</v>
      </c>
      <c r="I109" s="9">
        <v>2</v>
      </c>
      <c r="J109" s="9">
        <v>72</v>
      </c>
      <c r="K109" s="158">
        <v>6.9444444444444406E-2</v>
      </c>
      <c r="L109" s="9"/>
      <c r="M109" s="9"/>
      <c r="N109" s="9"/>
      <c r="O109" s="9"/>
      <c r="P109" s="278" t="str">
        <f t="shared" si="5"/>
        <v/>
      </c>
      <c r="Q109" s="276">
        <f t="shared" si="6"/>
        <v>60</v>
      </c>
      <c r="R109" s="9"/>
      <c r="S109" s="9"/>
      <c r="U109" s="367"/>
      <c r="V109" s="9"/>
      <c r="W109" s="37"/>
      <c r="AS109" s="9"/>
      <c r="AT109" s="9"/>
      <c r="AU109" s="426"/>
      <c r="AW109" s="9"/>
      <c r="AX109" s="470"/>
      <c r="BG109" s="373"/>
      <c r="BH109" s="373"/>
      <c r="BI109" s="9"/>
      <c r="BJ109" s="9"/>
      <c r="CJ109"/>
      <c r="CK109"/>
    </row>
    <row r="110" spans="1:89">
      <c r="A110" s="9">
        <v>1009</v>
      </c>
      <c r="B110" s="9" t="s">
        <v>383</v>
      </c>
      <c r="C110" s="9">
        <v>337</v>
      </c>
      <c r="D110" s="9">
        <v>7.2</v>
      </c>
      <c r="E110" s="9">
        <v>2.4</v>
      </c>
      <c r="F110" s="9">
        <v>137.41399999999999</v>
      </c>
      <c r="G110" s="9">
        <v>0</v>
      </c>
      <c r="H110" s="9">
        <v>0</v>
      </c>
      <c r="I110" s="9">
        <v>2</v>
      </c>
      <c r="J110" s="9">
        <v>72</v>
      </c>
      <c r="K110" s="158">
        <v>7.0138888888888903E-2</v>
      </c>
      <c r="L110" s="9"/>
      <c r="M110" s="9"/>
      <c r="N110" s="9"/>
      <c r="O110" s="9"/>
      <c r="P110" s="278" t="str">
        <f t="shared" si="5"/>
        <v/>
      </c>
      <c r="Q110" s="276">
        <f t="shared" si="6"/>
        <v>60</v>
      </c>
      <c r="R110" s="9"/>
      <c r="S110" s="9"/>
      <c r="U110" s="367"/>
      <c r="V110" s="9"/>
      <c r="W110" s="37"/>
      <c r="AS110" s="9"/>
      <c r="AT110" s="9"/>
      <c r="AU110" s="426"/>
      <c r="AW110" s="9"/>
      <c r="AX110" s="470"/>
      <c r="BG110" s="373"/>
      <c r="BH110" s="373"/>
      <c r="BI110" s="9"/>
      <c r="BJ110" s="9"/>
      <c r="CJ110"/>
      <c r="CK110"/>
    </row>
    <row r="111" spans="1:89">
      <c r="A111" s="9">
        <v>1009</v>
      </c>
      <c r="B111" s="9" t="s">
        <v>383</v>
      </c>
      <c r="C111" s="9">
        <v>337</v>
      </c>
      <c r="D111" s="9">
        <v>0</v>
      </c>
      <c r="E111" s="9">
        <v>1.2</v>
      </c>
      <c r="F111" s="9">
        <v>137.41399999999999</v>
      </c>
      <c r="G111" s="9">
        <v>0</v>
      </c>
      <c r="H111" s="9">
        <v>0</v>
      </c>
      <c r="I111" s="9">
        <v>2</v>
      </c>
      <c r="J111" s="9">
        <v>72</v>
      </c>
      <c r="K111" s="158">
        <v>7.0833333333333304E-2</v>
      </c>
      <c r="L111" s="9"/>
      <c r="M111" s="9"/>
      <c r="N111" s="9"/>
      <c r="O111" s="9"/>
      <c r="P111" s="278" t="str">
        <f t="shared" si="5"/>
        <v/>
      </c>
      <c r="Q111" s="276">
        <f t="shared" si="6"/>
        <v>60</v>
      </c>
      <c r="R111" s="9"/>
      <c r="S111" s="9"/>
      <c r="U111" s="367"/>
      <c r="V111" s="9"/>
      <c r="W111" s="37"/>
      <c r="AS111" s="9"/>
      <c r="AT111" s="9"/>
      <c r="AU111" s="426"/>
      <c r="AW111" s="9"/>
      <c r="AX111" s="470"/>
      <c r="BG111" s="373"/>
      <c r="BH111" s="373"/>
      <c r="BI111" s="9"/>
      <c r="BJ111" s="9"/>
      <c r="CJ111"/>
      <c r="CK111"/>
    </row>
    <row r="112" spans="1:89">
      <c r="A112" s="9">
        <v>1009</v>
      </c>
      <c r="B112" s="9" t="s">
        <v>383</v>
      </c>
      <c r="C112" s="9">
        <v>337</v>
      </c>
      <c r="D112" s="9">
        <v>0</v>
      </c>
      <c r="E112" s="9">
        <v>0</v>
      </c>
      <c r="F112" s="9">
        <v>137.41399999999999</v>
      </c>
      <c r="G112" s="9">
        <v>0</v>
      </c>
      <c r="H112" s="9">
        <v>0</v>
      </c>
      <c r="I112" s="9">
        <v>2</v>
      </c>
      <c r="J112" s="9">
        <v>72</v>
      </c>
      <c r="K112" s="158">
        <v>7.1527777777777801E-2</v>
      </c>
      <c r="L112" s="9"/>
      <c r="M112" s="9"/>
      <c r="N112" s="9"/>
      <c r="O112" s="9"/>
      <c r="P112" s="278" t="str">
        <f t="shared" si="5"/>
        <v/>
      </c>
      <c r="Q112" s="276">
        <f t="shared" si="6"/>
        <v>60</v>
      </c>
      <c r="R112" s="9"/>
      <c r="S112" s="9"/>
      <c r="U112" s="367"/>
      <c r="V112" s="9"/>
      <c r="W112" s="37"/>
      <c r="AS112" s="9"/>
      <c r="AT112" s="9"/>
      <c r="AU112" s="426"/>
      <c r="AW112" s="9"/>
      <c r="AX112" s="470"/>
      <c r="BG112" s="373"/>
      <c r="BH112" s="373"/>
      <c r="BI112" s="9"/>
      <c r="BJ112" s="9"/>
      <c r="CJ112"/>
      <c r="CK112"/>
    </row>
    <row r="113" spans="1:89">
      <c r="A113" s="9">
        <v>1009</v>
      </c>
      <c r="B113" s="9" t="s">
        <v>383</v>
      </c>
      <c r="C113" s="9">
        <v>337</v>
      </c>
      <c r="D113" s="9">
        <v>0</v>
      </c>
      <c r="E113" s="9">
        <v>0</v>
      </c>
      <c r="F113" s="9">
        <v>137.41399999999999</v>
      </c>
      <c r="G113" s="9">
        <v>0</v>
      </c>
      <c r="H113" s="9">
        <v>0</v>
      </c>
      <c r="I113" s="9">
        <v>2</v>
      </c>
      <c r="J113" s="9">
        <v>72</v>
      </c>
      <c r="K113" s="158">
        <v>7.2222222222222202E-2</v>
      </c>
      <c r="L113" s="9"/>
      <c r="M113" s="9"/>
      <c r="N113" s="9"/>
      <c r="O113" s="9"/>
      <c r="P113" s="278" t="str">
        <f t="shared" si="5"/>
        <v/>
      </c>
      <c r="Q113" s="276">
        <f t="shared" si="6"/>
        <v>60</v>
      </c>
      <c r="R113" s="9"/>
      <c r="S113" s="9"/>
      <c r="U113" s="367"/>
      <c r="V113" s="9"/>
      <c r="W113" s="37"/>
      <c r="AS113" s="9"/>
      <c r="AT113" s="9"/>
      <c r="AU113" s="426"/>
      <c r="AW113" s="9"/>
      <c r="AX113" s="470"/>
      <c r="BG113" s="373"/>
      <c r="BH113" s="373"/>
      <c r="BI113" s="9"/>
      <c r="BJ113" s="9"/>
      <c r="CJ113"/>
      <c r="CK113"/>
    </row>
    <row r="114" spans="1:89">
      <c r="A114" s="9">
        <v>1009</v>
      </c>
      <c r="B114" s="9" t="s">
        <v>383</v>
      </c>
      <c r="C114" s="9">
        <v>337</v>
      </c>
      <c r="D114" s="9">
        <v>0</v>
      </c>
      <c r="E114" s="9">
        <v>2.8</v>
      </c>
      <c r="F114" s="9">
        <v>137.41399999999999</v>
      </c>
      <c r="G114" s="9">
        <v>0</v>
      </c>
      <c r="H114" s="9">
        <v>0</v>
      </c>
      <c r="I114" s="9">
        <v>1.9</v>
      </c>
      <c r="J114" s="9">
        <v>72</v>
      </c>
      <c r="K114" s="158">
        <v>7.2916666666666699E-2</v>
      </c>
      <c r="L114" s="9"/>
      <c r="M114" s="9"/>
      <c r="N114" s="9"/>
      <c r="O114" s="9"/>
      <c r="P114" s="278" t="str">
        <f t="shared" si="5"/>
        <v/>
      </c>
      <c r="Q114" s="276">
        <f t="shared" si="6"/>
        <v>60</v>
      </c>
      <c r="R114" s="9"/>
      <c r="S114" s="9"/>
      <c r="U114" s="367"/>
      <c r="V114" s="9"/>
      <c r="W114" s="37"/>
      <c r="AS114" s="9"/>
      <c r="AT114" s="9"/>
      <c r="AU114" s="426"/>
      <c r="AW114" s="9"/>
      <c r="AX114" s="470"/>
      <c r="BG114" s="373"/>
      <c r="BH114" s="373"/>
      <c r="BI114" s="9"/>
      <c r="BJ114" s="9"/>
      <c r="CJ114"/>
      <c r="CK114"/>
    </row>
    <row r="115" spans="1:89">
      <c r="A115" s="9">
        <v>1009</v>
      </c>
      <c r="B115" s="9" t="s">
        <v>383</v>
      </c>
      <c r="C115" s="9">
        <v>337</v>
      </c>
      <c r="D115" s="9">
        <v>0</v>
      </c>
      <c r="E115" s="9">
        <v>0</v>
      </c>
      <c r="F115" s="9">
        <v>137.41399999999999</v>
      </c>
      <c r="G115" s="9">
        <v>0</v>
      </c>
      <c r="H115" s="9">
        <v>0</v>
      </c>
      <c r="I115" s="9">
        <v>1.9</v>
      </c>
      <c r="J115" s="9">
        <v>72</v>
      </c>
      <c r="K115" s="158">
        <v>7.3611111111111099E-2</v>
      </c>
      <c r="L115" s="9"/>
      <c r="M115" s="9"/>
      <c r="N115" s="9"/>
      <c r="O115" s="9"/>
      <c r="P115" s="278" t="str">
        <f t="shared" si="5"/>
        <v/>
      </c>
      <c r="Q115" s="276">
        <f t="shared" si="6"/>
        <v>60</v>
      </c>
      <c r="R115" s="9"/>
      <c r="S115" s="9"/>
      <c r="U115" s="367"/>
      <c r="V115" s="9"/>
      <c r="W115" s="37"/>
      <c r="AS115" s="9"/>
      <c r="AT115" s="9"/>
      <c r="AU115" s="426"/>
      <c r="AW115" s="9"/>
      <c r="AX115" s="470"/>
      <c r="BG115" s="373"/>
      <c r="BH115" s="373"/>
      <c r="BI115" s="9"/>
      <c r="BJ115" s="9"/>
      <c r="CJ115"/>
      <c r="CK115"/>
    </row>
    <row r="116" spans="1:89">
      <c r="A116" s="9">
        <v>1009</v>
      </c>
      <c r="B116" s="9" t="s">
        <v>383</v>
      </c>
      <c r="C116" s="9">
        <v>337</v>
      </c>
      <c r="D116" s="9">
        <v>0</v>
      </c>
      <c r="E116" s="9">
        <v>0</v>
      </c>
      <c r="F116" s="9">
        <v>137.41399999999999</v>
      </c>
      <c r="G116" s="9">
        <v>0</v>
      </c>
      <c r="H116" s="9">
        <v>0</v>
      </c>
      <c r="I116" s="9">
        <v>1.9</v>
      </c>
      <c r="J116" s="9">
        <v>72</v>
      </c>
      <c r="K116" s="158">
        <v>7.4305555555555597E-2</v>
      </c>
      <c r="L116" s="9"/>
      <c r="M116" s="9"/>
      <c r="N116" s="9"/>
      <c r="O116" s="9"/>
      <c r="P116" s="278" t="str">
        <f t="shared" si="5"/>
        <v/>
      </c>
      <c r="Q116" s="276">
        <f t="shared" si="6"/>
        <v>60</v>
      </c>
      <c r="R116" s="9"/>
      <c r="S116" s="9"/>
      <c r="U116" s="367"/>
      <c r="V116" s="9"/>
      <c r="W116" s="37"/>
      <c r="AS116" s="9"/>
      <c r="AT116" s="9"/>
      <c r="AU116" s="426"/>
      <c r="AW116" s="9"/>
      <c r="AX116" s="470"/>
      <c r="BG116" s="373"/>
      <c r="BH116" s="373"/>
      <c r="BI116" s="9"/>
      <c r="BJ116" s="9"/>
      <c r="CJ116"/>
      <c r="CK116"/>
    </row>
    <row r="117" spans="1:89">
      <c r="A117" s="9">
        <v>1009</v>
      </c>
      <c r="B117" s="9" t="s">
        <v>383</v>
      </c>
      <c r="C117" s="9">
        <v>337</v>
      </c>
      <c r="D117" s="9">
        <v>0</v>
      </c>
      <c r="E117" s="9">
        <v>0</v>
      </c>
      <c r="F117" s="9">
        <v>137.41399999999999</v>
      </c>
      <c r="G117" s="9">
        <v>0</v>
      </c>
      <c r="H117" s="9">
        <v>0</v>
      </c>
      <c r="I117" s="9">
        <v>1.8</v>
      </c>
      <c r="J117" s="9">
        <v>72</v>
      </c>
      <c r="K117" s="158">
        <v>7.4999999999999997E-2</v>
      </c>
      <c r="L117" s="9"/>
      <c r="M117" s="9"/>
      <c r="N117" s="9"/>
      <c r="O117" s="9"/>
      <c r="P117" s="278" t="str">
        <f t="shared" si="5"/>
        <v/>
      </c>
      <c r="Q117" s="276">
        <f t="shared" si="6"/>
        <v>60</v>
      </c>
      <c r="R117" s="9"/>
      <c r="S117" s="9"/>
      <c r="U117" s="367"/>
      <c r="V117" s="9"/>
      <c r="W117" s="37"/>
      <c r="AS117" s="9"/>
      <c r="AT117" s="9"/>
      <c r="AU117" s="426"/>
      <c r="AW117" s="9"/>
      <c r="AX117" s="470"/>
      <c r="BG117" s="373"/>
      <c r="BH117" s="373"/>
      <c r="BI117" s="9"/>
      <c r="BJ117" s="9"/>
      <c r="CJ117"/>
      <c r="CK117"/>
    </row>
    <row r="118" spans="1:89">
      <c r="A118" s="9">
        <v>1009</v>
      </c>
      <c r="B118" s="9" t="s">
        <v>383</v>
      </c>
      <c r="C118" s="9">
        <v>337</v>
      </c>
      <c r="D118" s="9">
        <v>0</v>
      </c>
      <c r="E118" s="9">
        <v>0</v>
      </c>
      <c r="F118" s="9">
        <v>137.41399999999999</v>
      </c>
      <c r="G118" s="9">
        <v>0</v>
      </c>
      <c r="H118" s="9">
        <v>0</v>
      </c>
      <c r="I118" s="9">
        <v>1.8</v>
      </c>
      <c r="J118" s="9">
        <v>72</v>
      </c>
      <c r="K118" s="158">
        <v>7.5694444444444495E-2</v>
      </c>
      <c r="L118" s="9"/>
      <c r="M118" s="9"/>
      <c r="N118" s="9"/>
      <c r="O118" s="9"/>
      <c r="P118" s="278" t="str">
        <f t="shared" si="5"/>
        <v/>
      </c>
      <c r="Q118" s="276">
        <f t="shared" si="6"/>
        <v>60</v>
      </c>
      <c r="R118" s="9"/>
      <c r="S118" s="9"/>
      <c r="U118" s="367"/>
      <c r="V118" s="9"/>
      <c r="W118" s="37"/>
      <c r="AS118" s="9"/>
      <c r="AT118" s="9"/>
      <c r="AU118" s="426"/>
      <c r="AW118" s="9"/>
      <c r="AX118" s="470"/>
      <c r="BG118" s="373"/>
      <c r="BH118" s="373"/>
      <c r="BI118" s="9"/>
      <c r="BJ118" s="9"/>
      <c r="CJ118"/>
      <c r="CK118"/>
    </row>
    <row r="119" spans="1:89">
      <c r="A119" s="9">
        <v>1009</v>
      </c>
      <c r="B119" s="9" t="s">
        <v>383</v>
      </c>
      <c r="C119" s="9">
        <v>337</v>
      </c>
      <c r="D119" s="9">
        <v>0</v>
      </c>
      <c r="E119" s="9">
        <v>0.8</v>
      </c>
      <c r="F119" s="9">
        <v>137.41399999999999</v>
      </c>
      <c r="G119" s="9">
        <v>0</v>
      </c>
      <c r="H119" s="9">
        <v>0</v>
      </c>
      <c r="I119" s="9">
        <v>1.8</v>
      </c>
      <c r="J119" s="9">
        <v>72</v>
      </c>
      <c r="K119" s="158">
        <v>7.6388888888888895E-2</v>
      </c>
      <c r="L119" s="9"/>
      <c r="M119" s="9"/>
      <c r="N119" s="9"/>
      <c r="O119" s="9"/>
      <c r="P119" s="278" t="str">
        <f t="shared" si="5"/>
        <v/>
      </c>
      <c r="Q119" s="276">
        <f t="shared" si="6"/>
        <v>60</v>
      </c>
      <c r="R119" s="9"/>
      <c r="S119" s="9"/>
      <c r="U119" s="367"/>
      <c r="V119" s="9"/>
      <c r="W119" s="37"/>
      <c r="AS119" s="9"/>
      <c r="AT119" s="9"/>
      <c r="AU119" s="426"/>
      <c r="AW119" s="9"/>
      <c r="AX119" s="470"/>
      <c r="BG119" s="373"/>
      <c r="BH119" s="373"/>
      <c r="BI119" s="9"/>
      <c r="BJ119" s="9"/>
      <c r="CJ119"/>
      <c r="CK119"/>
    </row>
    <row r="120" spans="1:89">
      <c r="A120" s="9">
        <v>1009</v>
      </c>
      <c r="B120" s="9" t="s">
        <v>383</v>
      </c>
      <c r="C120" s="9">
        <v>337</v>
      </c>
      <c r="D120" s="9">
        <v>4.4000000000000004</v>
      </c>
      <c r="E120" s="9">
        <v>3.2</v>
      </c>
      <c r="F120" s="9">
        <v>137.41399999999999</v>
      </c>
      <c r="G120" s="9">
        <v>0</v>
      </c>
      <c r="H120" s="9">
        <v>0</v>
      </c>
      <c r="I120" s="9">
        <v>1.8</v>
      </c>
      <c r="J120" s="9">
        <v>72</v>
      </c>
      <c r="K120" s="158">
        <v>7.7083333333333295E-2</v>
      </c>
      <c r="L120" s="9"/>
      <c r="M120" s="9"/>
      <c r="N120" s="9"/>
      <c r="O120" s="9"/>
      <c r="P120" s="278" t="str">
        <f t="shared" si="5"/>
        <v/>
      </c>
      <c r="Q120" s="276">
        <f t="shared" si="6"/>
        <v>60</v>
      </c>
      <c r="R120" s="9"/>
      <c r="S120" s="9"/>
      <c r="U120" s="367"/>
      <c r="V120" s="9"/>
      <c r="W120" s="37"/>
      <c r="AS120" s="9"/>
      <c r="AT120" s="9"/>
      <c r="AU120" s="426"/>
      <c r="AW120" s="9"/>
      <c r="AX120" s="470"/>
      <c r="BG120" s="373"/>
      <c r="BH120" s="373"/>
      <c r="BI120" s="9"/>
      <c r="BJ120" s="9"/>
      <c r="CJ120"/>
      <c r="CK120"/>
    </row>
    <row r="121" spans="1:89">
      <c r="A121" s="9">
        <v>1009</v>
      </c>
      <c r="B121" s="9" t="s">
        <v>383</v>
      </c>
      <c r="C121" s="9">
        <v>337</v>
      </c>
      <c r="D121" s="9">
        <v>2.4</v>
      </c>
      <c r="E121" s="9">
        <v>1.2</v>
      </c>
      <c r="F121" s="9">
        <v>137.41399999999999</v>
      </c>
      <c r="G121" s="9">
        <v>0</v>
      </c>
      <c r="H121" s="9">
        <v>0</v>
      </c>
      <c r="I121" s="9">
        <v>1.8</v>
      </c>
      <c r="J121" s="9">
        <v>72</v>
      </c>
      <c r="K121" s="158">
        <v>7.7777777777777807E-2</v>
      </c>
      <c r="L121" s="9"/>
      <c r="M121" s="9"/>
      <c r="N121" s="9"/>
      <c r="O121" s="9"/>
      <c r="P121" s="278" t="str">
        <f t="shared" si="5"/>
        <v/>
      </c>
      <c r="Q121" s="276">
        <f t="shared" si="6"/>
        <v>60</v>
      </c>
      <c r="R121" s="9"/>
      <c r="S121" s="9"/>
      <c r="U121" s="367"/>
      <c r="V121" s="9"/>
      <c r="W121" s="37"/>
      <c r="AS121" s="9"/>
      <c r="AT121" s="9"/>
      <c r="AU121" s="426"/>
      <c r="AW121" s="9"/>
      <c r="AX121" s="470"/>
      <c r="BG121" s="373"/>
      <c r="BH121" s="373"/>
      <c r="BI121" s="9"/>
      <c r="BJ121" s="9"/>
      <c r="CJ121"/>
      <c r="CK121"/>
    </row>
    <row r="122" spans="1:89">
      <c r="A122" s="9">
        <v>1009</v>
      </c>
      <c r="B122" s="9" t="s">
        <v>383</v>
      </c>
      <c r="C122" s="9">
        <v>337</v>
      </c>
      <c r="D122" s="9">
        <v>0</v>
      </c>
      <c r="E122" s="9">
        <v>0</v>
      </c>
      <c r="F122" s="9">
        <v>137.41399999999999</v>
      </c>
      <c r="G122" s="9">
        <v>0</v>
      </c>
      <c r="H122" s="9">
        <v>0</v>
      </c>
      <c r="I122" s="9">
        <v>1.8</v>
      </c>
      <c r="J122" s="9">
        <v>72</v>
      </c>
      <c r="K122" s="158">
        <v>7.8472222222222193E-2</v>
      </c>
      <c r="L122" s="9"/>
      <c r="M122" s="9"/>
      <c r="N122" s="9"/>
      <c r="O122" s="9"/>
      <c r="P122" s="278" t="str">
        <f t="shared" si="5"/>
        <v/>
      </c>
      <c r="Q122" s="276">
        <f t="shared" si="6"/>
        <v>60</v>
      </c>
      <c r="R122" s="9"/>
      <c r="S122" s="9"/>
      <c r="U122" s="367"/>
      <c r="V122" s="9"/>
      <c r="W122" s="37"/>
      <c r="AS122" s="9"/>
      <c r="AT122" s="9"/>
      <c r="AU122" s="426"/>
      <c r="AW122" s="9"/>
      <c r="AX122" s="470"/>
      <c r="BG122" s="373"/>
      <c r="BH122" s="373"/>
      <c r="BI122" s="9"/>
      <c r="BJ122" s="9"/>
      <c r="CJ122"/>
      <c r="CK122"/>
    </row>
    <row r="123" spans="1:89">
      <c r="A123" s="9">
        <v>1009</v>
      </c>
      <c r="B123" s="9" t="s">
        <v>383</v>
      </c>
      <c r="C123" s="9">
        <v>337</v>
      </c>
      <c r="D123" s="9">
        <v>0</v>
      </c>
      <c r="E123" s="9">
        <v>0</v>
      </c>
      <c r="F123" s="9">
        <v>137.41399999999999</v>
      </c>
      <c r="G123" s="9">
        <v>0</v>
      </c>
      <c r="H123" s="9">
        <v>0</v>
      </c>
      <c r="I123" s="9">
        <v>1.7</v>
      </c>
      <c r="J123" s="9">
        <v>72</v>
      </c>
      <c r="K123" s="158">
        <v>7.9166666666666705E-2</v>
      </c>
      <c r="L123" s="9"/>
      <c r="M123" s="9"/>
      <c r="N123" s="9"/>
      <c r="O123" s="9"/>
      <c r="P123" s="278" t="str">
        <f t="shared" si="5"/>
        <v/>
      </c>
      <c r="Q123" s="276">
        <f t="shared" si="6"/>
        <v>60</v>
      </c>
      <c r="R123" s="9"/>
      <c r="S123" s="9"/>
      <c r="U123" s="367"/>
      <c r="V123" s="9"/>
      <c r="W123" s="37"/>
      <c r="AS123" s="9"/>
      <c r="AT123" s="9"/>
      <c r="AU123" s="426"/>
      <c r="AW123" s="9"/>
      <c r="AX123" s="470"/>
      <c r="BG123" s="373"/>
      <c r="BH123" s="373"/>
      <c r="BI123" s="9"/>
      <c r="BJ123" s="9"/>
      <c r="CJ123"/>
      <c r="CK123"/>
    </row>
    <row r="124" spans="1:89">
      <c r="A124" s="9">
        <v>1009</v>
      </c>
      <c r="B124" s="9" t="s">
        <v>383</v>
      </c>
      <c r="C124" s="9">
        <v>337</v>
      </c>
      <c r="D124" s="9">
        <v>0</v>
      </c>
      <c r="E124" s="9">
        <v>0</v>
      </c>
      <c r="F124" s="9">
        <v>137.41399999999999</v>
      </c>
      <c r="G124" s="9">
        <v>0</v>
      </c>
      <c r="H124" s="9">
        <v>0</v>
      </c>
      <c r="I124" s="9">
        <v>1.7</v>
      </c>
      <c r="J124" s="9">
        <v>72</v>
      </c>
      <c r="K124" s="158">
        <v>7.9861111111111105E-2</v>
      </c>
      <c r="L124" s="9"/>
      <c r="M124" s="9"/>
      <c r="N124" s="9"/>
      <c r="O124" s="9"/>
      <c r="P124" s="278" t="str">
        <f t="shared" si="5"/>
        <v/>
      </c>
      <c r="Q124" s="276">
        <f t="shared" si="6"/>
        <v>60</v>
      </c>
      <c r="R124" s="9"/>
      <c r="S124" s="9"/>
      <c r="U124" s="367"/>
      <c r="V124" s="9"/>
      <c r="W124" s="37"/>
      <c r="AS124" s="9"/>
      <c r="AT124" s="9"/>
      <c r="AU124" s="426"/>
      <c r="AW124" s="9"/>
      <c r="AX124" s="470"/>
      <c r="BG124" s="373"/>
      <c r="BH124" s="373"/>
      <c r="BI124" s="9"/>
      <c r="BJ124" s="9"/>
      <c r="CJ124"/>
      <c r="CK124"/>
    </row>
    <row r="125" spans="1:89">
      <c r="A125" s="9">
        <v>1009</v>
      </c>
      <c r="B125" s="9" t="s">
        <v>383</v>
      </c>
      <c r="C125" s="9">
        <v>337</v>
      </c>
      <c r="D125" s="9">
        <v>0</v>
      </c>
      <c r="E125" s="9">
        <v>1.6</v>
      </c>
      <c r="F125" s="9">
        <v>137.41399999999999</v>
      </c>
      <c r="G125" s="9">
        <v>0</v>
      </c>
      <c r="H125" s="9">
        <v>0</v>
      </c>
      <c r="I125" s="9">
        <v>1.7</v>
      </c>
      <c r="J125" s="9">
        <v>72</v>
      </c>
      <c r="K125" s="158">
        <v>8.0555555555555602E-2</v>
      </c>
      <c r="L125" s="9"/>
      <c r="M125" s="9"/>
      <c r="N125" s="9"/>
      <c r="O125" s="9"/>
      <c r="P125" s="278" t="str">
        <f t="shared" si="5"/>
        <v/>
      </c>
      <c r="Q125" s="276">
        <f t="shared" si="6"/>
        <v>60</v>
      </c>
      <c r="R125" s="9"/>
      <c r="S125" s="9"/>
      <c r="U125" s="367"/>
      <c r="V125" s="9"/>
      <c r="W125" s="37"/>
      <c r="AS125" s="9"/>
      <c r="AT125" s="9"/>
      <c r="AU125" s="426"/>
      <c r="AW125" s="9"/>
      <c r="AX125" s="470"/>
      <c r="BG125" s="373"/>
      <c r="BH125" s="373"/>
      <c r="BI125" s="9"/>
      <c r="BJ125" s="9"/>
      <c r="CJ125"/>
      <c r="CK125"/>
    </row>
    <row r="126" spans="1:89">
      <c r="A126" s="9">
        <v>1009</v>
      </c>
      <c r="B126" s="9" t="s">
        <v>383</v>
      </c>
      <c r="C126" s="9">
        <v>337</v>
      </c>
      <c r="D126" s="9">
        <v>0</v>
      </c>
      <c r="E126" s="9">
        <v>2</v>
      </c>
      <c r="F126" s="9">
        <v>137.41399999999999</v>
      </c>
      <c r="G126" s="9">
        <v>0</v>
      </c>
      <c r="H126" s="9">
        <v>0</v>
      </c>
      <c r="I126" s="9">
        <v>1.7</v>
      </c>
      <c r="J126" s="9">
        <v>72</v>
      </c>
      <c r="K126" s="158">
        <v>8.1250000000000003E-2</v>
      </c>
      <c r="L126" s="9"/>
      <c r="M126" s="9"/>
      <c r="N126" s="9"/>
      <c r="O126" s="9"/>
      <c r="P126" s="278" t="str">
        <f t="shared" si="5"/>
        <v/>
      </c>
      <c r="Q126" s="276">
        <f t="shared" si="6"/>
        <v>60</v>
      </c>
      <c r="R126" s="9"/>
      <c r="S126" s="9"/>
      <c r="U126" s="367"/>
      <c r="V126" s="9"/>
      <c r="W126" s="37"/>
      <c r="AS126" s="9"/>
      <c r="AT126" s="9"/>
      <c r="AU126" s="426"/>
      <c r="AW126" s="9"/>
      <c r="AX126" s="470"/>
      <c r="BG126" s="373"/>
      <c r="BH126" s="373"/>
      <c r="BI126" s="9"/>
      <c r="BJ126" s="9"/>
      <c r="CJ126"/>
      <c r="CK126"/>
    </row>
    <row r="127" spans="1:89">
      <c r="A127" s="9">
        <v>1009</v>
      </c>
      <c r="B127" s="9" t="s">
        <v>383</v>
      </c>
      <c r="C127" s="9">
        <v>337</v>
      </c>
      <c r="D127" s="9">
        <v>0</v>
      </c>
      <c r="E127" s="9">
        <v>0</v>
      </c>
      <c r="F127" s="9">
        <v>137.41399999999999</v>
      </c>
      <c r="G127" s="9">
        <v>0</v>
      </c>
      <c r="H127" s="9">
        <v>0</v>
      </c>
      <c r="I127" s="9">
        <v>1.7</v>
      </c>
      <c r="J127" s="9">
        <v>72</v>
      </c>
      <c r="K127" s="158">
        <v>8.1944444444444403E-2</v>
      </c>
      <c r="L127" s="9"/>
      <c r="M127" s="9"/>
      <c r="N127" s="9"/>
      <c r="O127" s="9"/>
      <c r="P127" s="278" t="str">
        <f t="shared" si="5"/>
        <v/>
      </c>
      <c r="Q127" s="276">
        <f t="shared" si="6"/>
        <v>60</v>
      </c>
      <c r="R127" s="9"/>
      <c r="S127" s="9"/>
      <c r="U127" s="367"/>
      <c r="V127" s="9"/>
      <c r="W127" s="37"/>
      <c r="AS127" s="9"/>
      <c r="AT127" s="9"/>
      <c r="AU127" s="426"/>
      <c r="AW127" s="9"/>
      <c r="AX127" s="470"/>
      <c r="BG127" s="373"/>
      <c r="BH127" s="373"/>
      <c r="BI127" s="9"/>
      <c r="BJ127" s="9"/>
      <c r="CJ127"/>
      <c r="CK127"/>
    </row>
    <row r="128" spans="1:89">
      <c r="A128" s="9">
        <v>1009</v>
      </c>
      <c r="B128" s="9" t="s">
        <v>383</v>
      </c>
      <c r="C128" s="9">
        <v>337</v>
      </c>
      <c r="D128" s="9">
        <v>0</v>
      </c>
      <c r="E128" s="9">
        <v>0</v>
      </c>
      <c r="F128" s="9">
        <v>137.41399999999999</v>
      </c>
      <c r="G128" s="9">
        <v>0</v>
      </c>
      <c r="H128" s="9">
        <v>0</v>
      </c>
      <c r="I128" s="9">
        <v>1.7</v>
      </c>
      <c r="J128" s="9">
        <v>72</v>
      </c>
      <c r="K128" s="158">
        <v>8.2638888888888901E-2</v>
      </c>
      <c r="L128" s="9"/>
      <c r="M128" s="9"/>
      <c r="N128" s="9"/>
      <c r="O128" s="9"/>
      <c r="P128" s="278" t="str">
        <f t="shared" si="5"/>
        <v/>
      </c>
      <c r="Q128" s="276">
        <f t="shared" si="6"/>
        <v>60</v>
      </c>
      <c r="R128" s="9"/>
      <c r="S128" s="9"/>
      <c r="U128" s="367"/>
      <c r="V128" s="9"/>
      <c r="W128" s="37"/>
      <c r="AS128" s="9"/>
      <c r="AT128" s="9"/>
      <c r="AU128" s="426"/>
      <c r="AW128" s="9"/>
      <c r="AX128" s="470"/>
      <c r="BG128" s="373"/>
      <c r="BH128" s="373"/>
      <c r="BI128" s="9"/>
      <c r="BJ128" s="9"/>
      <c r="CJ128"/>
      <c r="CK128"/>
    </row>
    <row r="129" spans="1:89">
      <c r="A129" s="9">
        <v>1009</v>
      </c>
      <c r="B129" s="9" t="s">
        <v>383</v>
      </c>
      <c r="C129" s="9">
        <v>337</v>
      </c>
      <c r="D129" s="9">
        <v>0</v>
      </c>
      <c r="E129" s="9">
        <v>0</v>
      </c>
      <c r="F129" s="9">
        <v>137.41399999999999</v>
      </c>
      <c r="G129" s="9">
        <v>0</v>
      </c>
      <c r="H129" s="9">
        <v>0</v>
      </c>
      <c r="I129" s="9">
        <v>1.7</v>
      </c>
      <c r="J129" s="9">
        <v>72</v>
      </c>
      <c r="K129" s="158">
        <v>8.3333333333333301E-2</v>
      </c>
      <c r="L129" s="9"/>
      <c r="M129" s="9"/>
      <c r="N129" s="9"/>
      <c r="O129" s="9"/>
      <c r="P129" s="278" t="str">
        <f t="shared" si="5"/>
        <v/>
      </c>
      <c r="Q129" s="276">
        <f t="shared" si="6"/>
        <v>60</v>
      </c>
      <c r="R129" s="9"/>
      <c r="S129" s="9"/>
      <c r="U129" s="367"/>
      <c r="V129" s="9"/>
      <c r="W129" s="37"/>
      <c r="AS129" s="9"/>
      <c r="AT129" s="9"/>
      <c r="AU129" s="426"/>
      <c r="AW129" s="9"/>
      <c r="AX129" s="470"/>
      <c r="BG129" s="373"/>
      <c r="BH129" s="373"/>
      <c r="BI129" s="9"/>
      <c r="BJ129" s="9"/>
      <c r="CJ129"/>
      <c r="CK129"/>
    </row>
    <row r="130" spans="1:89">
      <c r="A130" s="9">
        <v>1009</v>
      </c>
      <c r="B130" s="9" t="s">
        <v>383</v>
      </c>
      <c r="C130" s="9">
        <v>337</v>
      </c>
      <c r="D130" s="9">
        <v>0</v>
      </c>
      <c r="E130" s="9">
        <v>0</v>
      </c>
      <c r="F130" s="9">
        <v>137.41399999999999</v>
      </c>
      <c r="G130" s="9">
        <v>0</v>
      </c>
      <c r="H130" s="9">
        <v>0</v>
      </c>
      <c r="I130" s="9">
        <v>1.7</v>
      </c>
      <c r="J130" s="9">
        <v>72</v>
      </c>
      <c r="K130" s="158">
        <v>8.4027777777777798E-2</v>
      </c>
      <c r="L130" s="9"/>
      <c r="M130" s="9"/>
      <c r="N130" s="9"/>
      <c r="O130" s="9"/>
      <c r="P130" s="278" t="str">
        <f t="shared" si="5"/>
        <v/>
      </c>
      <c r="Q130" s="276">
        <f t="shared" si="6"/>
        <v>60</v>
      </c>
      <c r="R130" s="9"/>
      <c r="S130" s="9"/>
      <c r="U130" s="367"/>
      <c r="V130" s="9"/>
      <c r="W130" s="37"/>
      <c r="AS130" s="9"/>
      <c r="AT130" s="9"/>
      <c r="AU130" s="426"/>
      <c r="AW130" s="9"/>
      <c r="AX130" s="470"/>
      <c r="BG130" s="373"/>
      <c r="BH130" s="373"/>
      <c r="BI130" s="9"/>
      <c r="BJ130" s="9"/>
      <c r="CJ130"/>
      <c r="CK130"/>
    </row>
    <row r="131" spans="1:89">
      <c r="A131" s="9">
        <v>1009</v>
      </c>
      <c r="B131" s="9" t="s">
        <v>383</v>
      </c>
      <c r="C131" s="9">
        <v>337</v>
      </c>
      <c r="D131" s="9">
        <v>0</v>
      </c>
      <c r="E131" s="9">
        <v>0</v>
      </c>
      <c r="F131" s="9">
        <v>137.41399999999999</v>
      </c>
      <c r="G131" s="9">
        <v>0</v>
      </c>
      <c r="H131" s="9">
        <v>0</v>
      </c>
      <c r="I131" s="9">
        <v>1.6</v>
      </c>
      <c r="J131" s="9">
        <v>72</v>
      </c>
      <c r="K131" s="158">
        <v>8.4722222222222199E-2</v>
      </c>
      <c r="L131" s="9"/>
      <c r="M131" s="9"/>
      <c r="N131" s="9"/>
      <c r="O131" s="9"/>
      <c r="P131" s="278" t="str">
        <f t="shared" si="5"/>
        <v/>
      </c>
      <c r="Q131" s="276">
        <f t="shared" si="6"/>
        <v>60</v>
      </c>
      <c r="R131" s="9"/>
      <c r="S131" s="9"/>
      <c r="U131" s="367"/>
      <c r="V131" s="9"/>
      <c r="W131" s="37"/>
      <c r="AS131" s="9"/>
      <c r="AT131" s="9"/>
      <c r="AU131" s="426"/>
      <c r="AW131" s="9"/>
      <c r="AX131" s="470"/>
      <c r="BG131" s="373"/>
      <c r="BH131" s="373"/>
      <c r="BI131" s="9"/>
      <c r="BJ131" s="9"/>
      <c r="CJ131"/>
      <c r="CK131"/>
    </row>
    <row r="132" spans="1:89">
      <c r="A132" s="9">
        <v>1009</v>
      </c>
      <c r="B132" s="9" t="s">
        <v>383</v>
      </c>
      <c r="C132" s="9">
        <v>292</v>
      </c>
      <c r="D132" s="9">
        <v>4.4000000000000004</v>
      </c>
      <c r="E132" s="9">
        <v>4</v>
      </c>
      <c r="F132" s="9">
        <v>137.41399999999999</v>
      </c>
      <c r="G132" s="9">
        <v>0</v>
      </c>
      <c r="H132" s="9">
        <v>0</v>
      </c>
      <c r="I132" s="9">
        <v>1.6</v>
      </c>
      <c r="J132" s="9">
        <v>72</v>
      </c>
      <c r="K132" s="158">
        <v>8.5416666666666696E-2</v>
      </c>
      <c r="L132" s="9"/>
      <c r="M132" s="9"/>
      <c r="N132" s="9"/>
      <c r="O132" s="9"/>
      <c r="P132" s="278" t="str">
        <f t="shared" si="5"/>
        <v/>
      </c>
      <c r="Q132" s="276">
        <f t="shared" si="6"/>
        <v>60</v>
      </c>
      <c r="R132" s="9"/>
      <c r="S132" s="9"/>
      <c r="U132" s="367"/>
      <c r="V132" s="9"/>
      <c r="W132" s="37"/>
      <c r="AS132" s="9"/>
      <c r="AT132" s="9"/>
      <c r="AU132" s="426"/>
      <c r="AW132" s="9"/>
      <c r="AX132" s="470"/>
      <c r="BG132" s="373"/>
      <c r="BH132" s="373"/>
      <c r="BI132" s="9"/>
      <c r="BJ132" s="9"/>
      <c r="CJ132"/>
      <c r="CK132"/>
    </row>
    <row r="133" spans="1:89">
      <c r="A133" s="9">
        <v>1009</v>
      </c>
      <c r="B133" s="9" t="s">
        <v>383</v>
      </c>
      <c r="C133" s="9">
        <v>292</v>
      </c>
      <c r="D133" s="9">
        <v>4.8</v>
      </c>
      <c r="E133" s="9">
        <v>3.6</v>
      </c>
      <c r="F133" s="9">
        <v>137.41399999999999</v>
      </c>
      <c r="G133" s="9">
        <v>0</v>
      </c>
      <c r="H133" s="9">
        <v>0</v>
      </c>
      <c r="I133" s="9">
        <v>1.6</v>
      </c>
      <c r="J133" s="9">
        <v>72</v>
      </c>
      <c r="K133" s="158">
        <v>8.6111111111111097E-2</v>
      </c>
      <c r="L133" s="9"/>
      <c r="M133" s="9"/>
      <c r="N133" s="9"/>
      <c r="O133" s="9"/>
      <c r="P133" s="278" t="str">
        <f t="shared" si="5"/>
        <v/>
      </c>
      <c r="Q133" s="276">
        <f t="shared" si="6"/>
        <v>60</v>
      </c>
      <c r="R133" s="9"/>
      <c r="S133" s="9"/>
      <c r="U133" s="367"/>
      <c r="V133" s="9"/>
      <c r="W133" s="37"/>
      <c r="AS133" s="9"/>
      <c r="AT133" s="9"/>
      <c r="AU133" s="426"/>
      <c r="AW133" s="9"/>
      <c r="AX133" s="470"/>
      <c r="BG133" s="373"/>
      <c r="BH133" s="373"/>
      <c r="BI133" s="9"/>
      <c r="BJ133" s="9"/>
      <c r="CJ133"/>
      <c r="CK133"/>
    </row>
    <row r="134" spans="1:89">
      <c r="A134" s="9">
        <v>1009</v>
      </c>
      <c r="B134" s="9" t="s">
        <v>383</v>
      </c>
      <c r="C134" s="9">
        <v>292</v>
      </c>
      <c r="D134" s="9">
        <v>3.2</v>
      </c>
      <c r="E134" s="9">
        <v>4</v>
      </c>
      <c r="F134" s="9">
        <v>137.41399999999999</v>
      </c>
      <c r="G134" s="9">
        <v>0</v>
      </c>
      <c r="H134" s="9">
        <v>0</v>
      </c>
      <c r="I134" s="9">
        <v>1.6</v>
      </c>
      <c r="J134" s="9">
        <v>72</v>
      </c>
      <c r="K134" s="158">
        <v>8.6805555555555594E-2</v>
      </c>
      <c r="L134" s="9"/>
      <c r="M134" s="9"/>
      <c r="N134" s="9"/>
      <c r="O134" s="9"/>
      <c r="P134" s="278" t="str">
        <f t="shared" si="5"/>
        <v/>
      </c>
      <c r="Q134" s="276">
        <f t="shared" si="6"/>
        <v>60</v>
      </c>
      <c r="R134" s="9"/>
      <c r="S134" s="9"/>
      <c r="U134" s="367"/>
      <c r="V134" s="9"/>
      <c r="W134" s="37"/>
      <c r="AS134" s="9"/>
      <c r="AT134" s="9"/>
      <c r="AU134" s="426"/>
      <c r="AW134" s="9"/>
      <c r="AX134" s="470"/>
      <c r="BG134" s="373"/>
      <c r="BH134" s="373"/>
      <c r="BI134" s="9"/>
      <c r="BJ134" s="9"/>
      <c r="CJ134"/>
      <c r="CK134"/>
    </row>
    <row r="135" spans="1:89">
      <c r="A135" s="9">
        <v>1009</v>
      </c>
      <c r="B135" s="9" t="s">
        <v>383</v>
      </c>
      <c r="C135" s="9">
        <v>292</v>
      </c>
      <c r="D135" s="9">
        <v>0</v>
      </c>
      <c r="E135" s="9">
        <v>0.8</v>
      </c>
      <c r="F135" s="9">
        <v>137.41399999999999</v>
      </c>
      <c r="G135" s="9">
        <v>0</v>
      </c>
      <c r="H135" s="9">
        <v>0</v>
      </c>
      <c r="I135" s="9">
        <v>1.6</v>
      </c>
      <c r="J135" s="9">
        <v>72</v>
      </c>
      <c r="K135" s="158">
        <v>8.7499999999999994E-2</v>
      </c>
      <c r="L135" s="9"/>
      <c r="M135" s="9"/>
      <c r="N135" s="9"/>
      <c r="O135" s="9"/>
      <c r="P135" s="278" t="str">
        <f t="shared" si="5"/>
        <v/>
      </c>
      <c r="Q135" s="276">
        <f t="shared" si="6"/>
        <v>60</v>
      </c>
      <c r="R135" s="9"/>
      <c r="S135" s="9"/>
      <c r="U135" s="367"/>
      <c r="V135" s="9"/>
      <c r="W135" s="37"/>
      <c r="AS135" s="9"/>
      <c r="AT135" s="9"/>
      <c r="AU135" s="426"/>
      <c r="AW135" s="9"/>
      <c r="AX135" s="470"/>
      <c r="BG135" s="373"/>
      <c r="BH135" s="373"/>
      <c r="BI135" s="9"/>
      <c r="BJ135" s="9"/>
      <c r="CJ135"/>
      <c r="CK135"/>
    </row>
    <row r="136" spans="1:89">
      <c r="A136" s="9">
        <v>1009</v>
      </c>
      <c r="B136" s="9" t="s">
        <v>383</v>
      </c>
      <c r="C136" s="9">
        <v>292</v>
      </c>
      <c r="D136" s="9">
        <v>0</v>
      </c>
      <c r="E136" s="9">
        <v>0</v>
      </c>
      <c r="F136" s="9">
        <v>137.41399999999999</v>
      </c>
      <c r="G136" s="9">
        <v>0</v>
      </c>
      <c r="H136" s="9">
        <v>0</v>
      </c>
      <c r="I136" s="9">
        <v>1.5</v>
      </c>
      <c r="J136" s="9">
        <v>72</v>
      </c>
      <c r="K136" s="158">
        <v>8.8194444444444506E-2</v>
      </c>
      <c r="L136" s="9"/>
      <c r="M136" s="9"/>
      <c r="N136" s="9"/>
      <c r="O136" s="9"/>
      <c r="P136" s="278" t="str">
        <f t="shared" si="5"/>
        <v/>
      </c>
      <c r="Q136" s="276">
        <f t="shared" si="6"/>
        <v>60</v>
      </c>
      <c r="R136" s="9"/>
      <c r="S136" s="9"/>
      <c r="U136" s="367"/>
      <c r="V136" s="9"/>
      <c r="W136" s="37"/>
      <c r="AS136" s="9"/>
      <c r="AT136" s="9"/>
      <c r="AU136" s="426"/>
      <c r="AW136" s="9"/>
      <c r="AX136" s="470"/>
      <c r="BG136" s="373"/>
      <c r="BH136" s="373"/>
      <c r="BI136" s="9"/>
      <c r="BJ136" s="9"/>
      <c r="CJ136"/>
      <c r="CK136"/>
    </row>
    <row r="137" spans="1:89">
      <c r="A137" s="9">
        <v>1009</v>
      </c>
      <c r="B137" s="9" t="s">
        <v>383</v>
      </c>
      <c r="C137" s="9">
        <v>337</v>
      </c>
      <c r="D137" s="9">
        <v>0</v>
      </c>
      <c r="E137" s="9">
        <v>0</v>
      </c>
      <c r="F137" s="9">
        <v>137.41399999999999</v>
      </c>
      <c r="G137" s="9">
        <v>0</v>
      </c>
      <c r="H137" s="9">
        <v>0</v>
      </c>
      <c r="I137" s="9">
        <v>1.5</v>
      </c>
      <c r="J137" s="9">
        <v>72</v>
      </c>
      <c r="K137" s="158">
        <v>8.8888888888888906E-2</v>
      </c>
      <c r="L137" s="9"/>
      <c r="M137" s="9"/>
      <c r="N137" s="9"/>
      <c r="O137" s="9"/>
      <c r="P137" s="278" t="str">
        <f t="shared" ref="P137:P200" si="7">IF(F137&lt;1.1,60,"")</f>
        <v/>
      </c>
      <c r="Q137" s="276">
        <f t="shared" si="6"/>
        <v>60</v>
      </c>
      <c r="R137" s="9"/>
      <c r="S137" s="9"/>
      <c r="U137" s="367"/>
      <c r="V137" s="9"/>
      <c r="W137" s="37"/>
      <c r="AS137" s="9"/>
      <c r="AT137" s="9"/>
      <c r="AU137" s="426"/>
      <c r="AW137" s="9"/>
      <c r="AX137" s="470"/>
      <c r="BG137" s="373"/>
      <c r="BH137" s="373"/>
      <c r="BI137" s="9"/>
      <c r="BJ137" s="9"/>
      <c r="CJ137"/>
      <c r="CK137"/>
    </row>
    <row r="138" spans="1:89">
      <c r="A138" s="9">
        <v>1009</v>
      </c>
      <c r="B138" s="9" t="s">
        <v>383</v>
      </c>
      <c r="C138" s="9">
        <v>315</v>
      </c>
      <c r="D138" s="9">
        <v>2.8</v>
      </c>
      <c r="E138" s="9">
        <v>3.6</v>
      </c>
      <c r="F138" s="9">
        <v>137.41399999999999</v>
      </c>
      <c r="G138" s="9">
        <v>0</v>
      </c>
      <c r="H138" s="9">
        <v>0</v>
      </c>
      <c r="I138" s="9">
        <v>1.4</v>
      </c>
      <c r="J138" s="9">
        <v>72</v>
      </c>
      <c r="K138" s="158">
        <v>8.9583333333333307E-2</v>
      </c>
      <c r="L138" s="9"/>
      <c r="M138" s="9"/>
      <c r="N138" s="9"/>
      <c r="O138" s="9"/>
      <c r="P138" s="278" t="str">
        <f t="shared" si="7"/>
        <v/>
      </c>
      <c r="Q138" s="276">
        <f t="shared" ref="Q138:Q201" si="8">IF(J138&gt;0,60,"")</f>
        <v>60</v>
      </c>
      <c r="R138" s="9"/>
      <c r="S138" s="9"/>
      <c r="U138" s="367"/>
      <c r="V138" s="9"/>
      <c r="W138" s="37"/>
      <c r="AS138" s="9"/>
      <c r="AT138" s="9"/>
      <c r="AU138" s="426"/>
      <c r="AW138" s="9"/>
      <c r="AX138" s="470"/>
      <c r="BG138" s="373"/>
      <c r="BH138" s="373"/>
      <c r="BI138" s="9"/>
      <c r="BJ138" s="9"/>
      <c r="CJ138"/>
      <c r="CK138"/>
    </row>
    <row r="139" spans="1:89">
      <c r="A139" s="9">
        <v>1009</v>
      </c>
      <c r="B139" s="9" t="s">
        <v>383</v>
      </c>
      <c r="C139" s="9">
        <v>315</v>
      </c>
      <c r="D139" s="9">
        <v>0</v>
      </c>
      <c r="E139" s="9">
        <v>0</v>
      </c>
      <c r="F139" s="9">
        <v>137.41399999999999</v>
      </c>
      <c r="G139" s="9">
        <v>0</v>
      </c>
      <c r="H139" s="9">
        <v>0</v>
      </c>
      <c r="I139" s="9">
        <v>1.4</v>
      </c>
      <c r="J139" s="9">
        <v>72</v>
      </c>
      <c r="K139" s="158">
        <v>9.0277777777777804E-2</v>
      </c>
      <c r="L139" s="9"/>
      <c r="M139" s="9"/>
      <c r="N139" s="9"/>
      <c r="O139" s="9"/>
      <c r="P139" s="278" t="str">
        <f t="shared" si="7"/>
        <v/>
      </c>
      <c r="Q139" s="276">
        <f t="shared" si="8"/>
        <v>60</v>
      </c>
      <c r="R139" s="9"/>
      <c r="S139" s="9"/>
      <c r="U139" s="367"/>
      <c r="V139" s="9"/>
      <c r="W139" s="37"/>
      <c r="AS139" s="9"/>
      <c r="AT139" s="9"/>
      <c r="AU139" s="426"/>
      <c r="AW139" s="9"/>
      <c r="AX139" s="470"/>
      <c r="BG139" s="373"/>
      <c r="BH139" s="373"/>
      <c r="BI139" s="9"/>
      <c r="BJ139" s="9"/>
      <c r="CJ139"/>
      <c r="CK139"/>
    </row>
    <row r="140" spans="1:89">
      <c r="A140" s="9">
        <v>1009</v>
      </c>
      <c r="B140" s="9" t="s">
        <v>383</v>
      </c>
      <c r="C140" s="9">
        <v>315</v>
      </c>
      <c r="D140" s="9">
        <v>2.4</v>
      </c>
      <c r="E140" s="9">
        <v>0.8</v>
      </c>
      <c r="F140" s="9">
        <v>137.41399999999999</v>
      </c>
      <c r="G140" s="9">
        <v>0</v>
      </c>
      <c r="H140" s="9">
        <v>0</v>
      </c>
      <c r="I140" s="9">
        <v>1.5</v>
      </c>
      <c r="J140" s="9">
        <v>72</v>
      </c>
      <c r="K140" s="158">
        <v>9.0972222222222204E-2</v>
      </c>
      <c r="L140" s="9"/>
      <c r="M140" s="9"/>
      <c r="N140" s="9"/>
      <c r="O140" s="9"/>
      <c r="P140" s="278" t="str">
        <f t="shared" si="7"/>
        <v/>
      </c>
      <c r="Q140" s="276">
        <f t="shared" si="8"/>
        <v>60</v>
      </c>
      <c r="R140" s="9"/>
      <c r="S140" s="9"/>
      <c r="U140" s="367"/>
      <c r="V140" s="9"/>
      <c r="W140" s="37"/>
      <c r="AS140" s="9"/>
      <c r="AT140" s="9"/>
      <c r="AU140" s="426"/>
      <c r="AW140" s="9"/>
      <c r="AX140" s="470"/>
      <c r="BG140" s="373"/>
      <c r="BH140" s="373"/>
      <c r="BI140" s="9"/>
      <c r="BJ140" s="9"/>
      <c r="CJ140"/>
      <c r="CK140"/>
    </row>
    <row r="141" spans="1:89">
      <c r="A141" s="9">
        <v>1009</v>
      </c>
      <c r="B141" s="9" t="s">
        <v>383</v>
      </c>
      <c r="C141" s="9">
        <v>315</v>
      </c>
      <c r="D141" s="9">
        <v>0</v>
      </c>
      <c r="E141" s="9">
        <v>1.2</v>
      </c>
      <c r="F141" s="9">
        <v>137.41399999999999</v>
      </c>
      <c r="G141" s="9">
        <v>0</v>
      </c>
      <c r="H141" s="9">
        <v>0</v>
      </c>
      <c r="I141" s="9">
        <v>1.5</v>
      </c>
      <c r="J141" s="9">
        <v>72</v>
      </c>
      <c r="K141" s="158">
        <v>9.1666666666666702E-2</v>
      </c>
      <c r="L141" s="9"/>
      <c r="M141" s="9"/>
      <c r="N141" s="9"/>
      <c r="O141" s="9"/>
      <c r="P141" s="278" t="str">
        <f t="shared" si="7"/>
        <v/>
      </c>
      <c r="Q141" s="276">
        <f t="shared" si="8"/>
        <v>60</v>
      </c>
      <c r="R141" s="9"/>
      <c r="S141" s="9"/>
      <c r="U141" s="367"/>
      <c r="V141" s="9"/>
      <c r="W141" s="37"/>
      <c r="AS141" s="9"/>
      <c r="AT141" s="9"/>
      <c r="AU141" s="426"/>
      <c r="AW141" s="9"/>
      <c r="AX141" s="470"/>
      <c r="BG141" s="373"/>
      <c r="BH141" s="373"/>
      <c r="BI141" s="9"/>
      <c r="BJ141" s="9"/>
      <c r="CJ141"/>
      <c r="CK141"/>
    </row>
    <row r="142" spans="1:89">
      <c r="A142" s="9">
        <v>1009</v>
      </c>
      <c r="B142" s="9" t="s">
        <v>383</v>
      </c>
      <c r="C142" s="9">
        <v>315</v>
      </c>
      <c r="D142" s="9">
        <v>0</v>
      </c>
      <c r="E142" s="9">
        <v>0</v>
      </c>
      <c r="F142" s="9">
        <v>137.41399999999999</v>
      </c>
      <c r="G142" s="9">
        <v>0</v>
      </c>
      <c r="H142" s="9">
        <v>0</v>
      </c>
      <c r="I142" s="9">
        <v>1.5</v>
      </c>
      <c r="J142" s="9">
        <v>72</v>
      </c>
      <c r="K142" s="158">
        <v>9.2361111111111102E-2</v>
      </c>
      <c r="L142" s="9"/>
      <c r="M142" s="9"/>
      <c r="N142" s="9"/>
      <c r="O142" s="9"/>
      <c r="P142" s="278" t="str">
        <f t="shared" si="7"/>
        <v/>
      </c>
      <c r="Q142" s="276">
        <f t="shared" si="8"/>
        <v>60</v>
      </c>
      <c r="R142" s="9"/>
      <c r="S142" s="9"/>
      <c r="U142" s="367"/>
      <c r="V142" s="9"/>
      <c r="W142" s="37"/>
      <c r="AS142" s="9"/>
      <c r="AT142" s="9"/>
      <c r="AU142" s="426"/>
      <c r="AW142" s="9"/>
      <c r="AX142" s="470"/>
      <c r="BG142" s="373"/>
      <c r="BH142" s="373"/>
      <c r="BI142" s="9"/>
      <c r="BJ142" s="9"/>
      <c r="CJ142"/>
      <c r="CK142"/>
    </row>
    <row r="143" spans="1:89">
      <c r="A143" s="9">
        <v>1009</v>
      </c>
      <c r="B143" s="9" t="s">
        <v>383</v>
      </c>
      <c r="C143" s="9">
        <v>315</v>
      </c>
      <c r="D143" s="9">
        <v>4.4000000000000004</v>
      </c>
      <c r="E143" s="9">
        <v>2.8</v>
      </c>
      <c r="F143" s="9">
        <v>137.41399999999999</v>
      </c>
      <c r="G143" s="9">
        <v>0</v>
      </c>
      <c r="H143" s="9">
        <v>0</v>
      </c>
      <c r="I143" s="9">
        <v>1.5</v>
      </c>
      <c r="J143" s="9">
        <v>72</v>
      </c>
      <c r="K143" s="158">
        <v>9.30555555555556E-2</v>
      </c>
      <c r="L143" s="9"/>
      <c r="M143" s="9"/>
      <c r="N143" s="9"/>
      <c r="O143" s="9"/>
      <c r="P143" s="278" t="str">
        <f t="shared" si="7"/>
        <v/>
      </c>
      <c r="Q143" s="276">
        <f t="shared" si="8"/>
        <v>60</v>
      </c>
      <c r="R143" s="9"/>
      <c r="S143" s="9"/>
      <c r="U143" s="367"/>
      <c r="V143" s="9"/>
      <c r="W143" s="37"/>
      <c r="AS143" s="9"/>
      <c r="AT143" s="9"/>
      <c r="AU143" s="426"/>
      <c r="AW143" s="9"/>
      <c r="AX143" s="470"/>
      <c r="BG143" s="373"/>
      <c r="BH143" s="373"/>
      <c r="BI143" s="9"/>
      <c r="BJ143" s="9"/>
      <c r="CJ143"/>
      <c r="CK143"/>
    </row>
    <row r="144" spans="1:89">
      <c r="A144" s="9">
        <v>1009</v>
      </c>
      <c r="B144" s="9" t="s">
        <v>383</v>
      </c>
      <c r="C144" s="9">
        <v>315</v>
      </c>
      <c r="D144" s="9">
        <v>8</v>
      </c>
      <c r="E144" s="9">
        <v>2.4</v>
      </c>
      <c r="F144" s="9">
        <v>137.41399999999999</v>
      </c>
      <c r="G144" s="9">
        <v>0</v>
      </c>
      <c r="H144" s="9">
        <v>0</v>
      </c>
      <c r="I144" s="9">
        <v>1.5</v>
      </c>
      <c r="J144" s="9">
        <v>72</v>
      </c>
      <c r="K144" s="158">
        <v>9.375E-2</v>
      </c>
      <c r="L144" s="9"/>
      <c r="M144" s="9"/>
      <c r="N144" s="9"/>
      <c r="O144" s="9"/>
      <c r="P144" s="278" t="str">
        <f t="shared" si="7"/>
        <v/>
      </c>
      <c r="Q144" s="276">
        <f t="shared" si="8"/>
        <v>60</v>
      </c>
      <c r="R144" s="9"/>
      <c r="S144" s="9"/>
      <c r="U144" s="367"/>
      <c r="V144" s="9"/>
      <c r="W144" s="37"/>
      <c r="AS144" s="9"/>
      <c r="AT144" s="9"/>
      <c r="AU144" s="426"/>
      <c r="AW144" s="9"/>
      <c r="AX144" s="470"/>
      <c r="BG144" s="373"/>
      <c r="BH144" s="373"/>
      <c r="BI144" s="9"/>
      <c r="BJ144" s="9"/>
      <c r="CJ144"/>
      <c r="CK144"/>
    </row>
    <row r="145" spans="1:89">
      <c r="A145" s="9">
        <v>1009</v>
      </c>
      <c r="B145" s="9" t="s">
        <v>383</v>
      </c>
      <c r="C145" s="9">
        <v>270</v>
      </c>
      <c r="D145" s="9">
        <v>5.6</v>
      </c>
      <c r="E145" s="9">
        <v>6.8</v>
      </c>
      <c r="F145" s="9">
        <v>137.41399999999999</v>
      </c>
      <c r="G145" s="9">
        <v>0</v>
      </c>
      <c r="H145" s="9">
        <v>0</v>
      </c>
      <c r="I145" s="9">
        <v>1.5</v>
      </c>
      <c r="J145" s="9">
        <v>72</v>
      </c>
      <c r="K145" s="158">
        <v>9.44444444444444E-2</v>
      </c>
      <c r="L145" s="9"/>
      <c r="M145" s="9"/>
      <c r="N145" s="9"/>
      <c r="O145" s="9"/>
      <c r="P145" s="278" t="str">
        <f t="shared" si="7"/>
        <v/>
      </c>
      <c r="Q145" s="276">
        <f t="shared" si="8"/>
        <v>60</v>
      </c>
      <c r="R145" s="9"/>
      <c r="S145" s="9"/>
      <c r="U145" s="367"/>
      <c r="V145" s="9"/>
      <c r="W145" s="37"/>
      <c r="AS145" s="9"/>
      <c r="AT145" s="9"/>
      <c r="AU145" s="426"/>
      <c r="AW145" s="9"/>
      <c r="AX145" s="470"/>
      <c r="BG145" s="373"/>
      <c r="BH145" s="373"/>
      <c r="BI145" s="9"/>
      <c r="BJ145" s="9"/>
      <c r="CJ145"/>
      <c r="CK145"/>
    </row>
    <row r="146" spans="1:89">
      <c r="A146" s="9">
        <v>1009</v>
      </c>
      <c r="B146" s="9" t="s">
        <v>383</v>
      </c>
      <c r="C146" s="9">
        <v>292</v>
      </c>
      <c r="D146" s="9">
        <v>5.2</v>
      </c>
      <c r="E146" s="9">
        <v>6</v>
      </c>
      <c r="F146" s="9">
        <v>137.41399999999999</v>
      </c>
      <c r="G146" s="9">
        <v>0</v>
      </c>
      <c r="H146" s="9">
        <v>0</v>
      </c>
      <c r="I146" s="9">
        <v>1.5</v>
      </c>
      <c r="J146" s="9">
        <v>72</v>
      </c>
      <c r="K146" s="158">
        <v>9.5138888888888898E-2</v>
      </c>
      <c r="L146" s="9"/>
      <c r="M146" s="9"/>
      <c r="N146" s="9"/>
      <c r="O146" s="9"/>
      <c r="P146" s="278" t="str">
        <f t="shared" si="7"/>
        <v/>
      </c>
      <c r="Q146" s="276">
        <f t="shared" si="8"/>
        <v>60</v>
      </c>
      <c r="R146" s="9"/>
      <c r="S146" s="9"/>
      <c r="U146" s="367"/>
      <c r="V146" s="9"/>
      <c r="W146" s="37"/>
      <c r="AS146" s="9"/>
      <c r="AT146" s="9"/>
      <c r="AU146" s="426"/>
      <c r="AW146" s="9"/>
      <c r="AX146" s="470"/>
      <c r="BG146" s="373"/>
      <c r="BH146" s="373"/>
      <c r="BI146" s="9"/>
      <c r="BJ146" s="9"/>
      <c r="CJ146"/>
      <c r="CK146"/>
    </row>
    <row r="147" spans="1:89">
      <c r="A147" s="9">
        <v>1009</v>
      </c>
      <c r="B147" s="9" t="s">
        <v>383</v>
      </c>
      <c r="C147" s="9">
        <v>292</v>
      </c>
      <c r="D147" s="9">
        <v>4.8</v>
      </c>
      <c r="E147" s="9">
        <v>5.2</v>
      </c>
      <c r="F147" s="9">
        <v>137.41399999999999</v>
      </c>
      <c r="G147" s="9">
        <v>0</v>
      </c>
      <c r="H147" s="9">
        <v>0</v>
      </c>
      <c r="I147" s="9">
        <v>1.5</v>
      </c>
      <c r="J147" s="9">
        <v>72</v>
      </c>
      <c r="K147" s="158">
        <v>9.5833333333333298E-2</v>
      </c>
      <c r="L147" s="9"/>
      <c r="M147" s="9"/>
      <c r="N147" s="9"/>
      <c r="O147" s="9"/>
      <c r="P147" s="278" t="str">
        <f t="shared" si="7"/>
        <v/>
      </c>
      <c r="Q147" s="276">
        <f t="shared" si="8"/>
        <v>60</v>
      </c>
      <c r="R147" s="9"/>
      <c r="S147" s="9"/>
      <c r="U147" s="367"/>
      <c r="V147" s="9"/>
      <c r="W147" s="37"/>
      <c r="AS147" s="9"/>
      <c r="AT147" s="9"/>
      <c r="AU147" s="426"/>
      <c r="AW147" s="9"/>
      <c r="AX147" s="470"/>
      <c r="BG147" s="373"/>
      <c r="BH147" s="373"/>
      <c r="BI147" s="9"/>
      <c r="BJ147" s="9"/>
      <c r="CJ147"/>
      <c r="CK147"/>
    </row>
    <row r="148" spans="1:89">
      <c r="A148" s="9">
        <v>1009</v>
      </c>
      <c r="B148" s="9" t="s">
        <v>383</v>
      </c>
      <c r="C148" s="9">
        <v>292</v>
      </c>
      <c r="D148" s="9">
        <v>6.4</v>
      </c>
      <c r="E148" s="9">
        <v>5.6</v>
      </c>
      <c r="F148" s="9">
        <v>137.41399999999999</v>
      </c>
      <c r="G148" s="9">
        <v>0</v>
      </c>
      <c r="H148" s="9">
        <v>0</v>
      </c>
      <c r="I148" s="9">
        <v>1.5</v>
      </c>
      <c r="J148" s="9">
        <v>72</v>
      </c>
      <c r="K148" s="158">
        <v>9.6527777777777796E-2</v>
      </c>
      <c r="L148" s="9"/>
      <c r="M148" s="9"/>
      <c r="N148" s="9"/>
      <c r="O148" s="9"/>
      <c r="P148" s="278" t="str">
        <f t="shared" si="7"/>
        <v/>
      </c>
      <c r="Q148" s="276">
        <f t="shared" si="8"/>
        <v>60</v>
      </c>
      <c r="R148" s="9"/>
      <c r="S148" s="9"/>
      <c r="U148" s="367"/>
      <c r="V148" s="9"/>
      <c r="W148" s="37"/>
      <c r="AS148" s="9"/>
      <c r="AT148" s="9"/>
      <c r="AU148" s="426"/>
      <c r="AW148" s="9"/>
      <c r="AX148" s="470"/>
      <c r="BG148" s="373"/>
      <c r="BH148" s="373"/>
      <c r="BI148" s="9"/>
      <c r="BJ148" s="9"/>
      <c r="CJ148"/>
      <c r="CK148"/>
    </row>
    <row r="149" spans="1:89">
      <c r="A149" s="9">
        <v>1009</v>
      </c>
      <c r="B149" s="9" t="s">
        <v>383</v>
      </c>
      <c r="C149" s="9">
        <v>292</v>
      </c>
      <c r="D149" s="9">
        <v>5.6</v>
      </c>
      <c r="E149" s="9">
        <v>5.2</v>
      </c>
      <c r="F149" s="9">
        <v>137.41399999999999</v>
      </c>
      <c r="G149" s="9">
        <v>0</v>
      </c>
      <c r="H149" s="9">
        <v>0</v>
      </c>
      <c r="I149" s="9">
        <v>1.4</v>
      </c>
      <c r="J149" s="9">
        <v>72</v>
      </c>
      <c r="K149" s="158">
        <v>9.7222222222222196E-2</v>
      </c>
      <c r="L149" s="9"/>
      <c r="M149" s="9"/>
      <c r="N149" s="9"/>
      <c r="O149" s="9"/>
      <c r="P149" s="278" t="str">
        <f t="shared" si="7"/>
        <v/>
      </c>
      <c r="Q149" s="276">
        <f t="shared" si="8"/>
        <v>60</v>
      </c>
      <c r="R149" s="9"/>
      <c r="S149" s="9"/>
      <c r="U149" s="367"/>
      <c r="V149" s="9"/>
      <c r="W149" s="37"/>
      <c r="AS149" s="9"/>
      <c r="AT149" s="9"/>
      <c r="AU149" s="426"/>
      <c r="AW149" s="9"/>
      <c r="AX149" s="470"/>
      <c r="BG149" s="373"/>
      <c r="BH149" s="373"/>
      <c r="BI149" s="9"/>
      <c r="BJ149" s="9"/>
      <c r="CJ149"/>
      <c r="CK149"/>
    </row>
    <row r="150" spans="1:89">
      <c r="A150" s="9">
        <v>1009</v>
      </c>
      <c r="B150" s="9" t="s">
        <v>383</v>
      </c>
      <c r="C150" s="9">
        <v>292</v>
      </c>
      <c r="D150" s="9">
        <v>6.8</v>
      </c>
      <c r="E150" s="9">
        <v>6</v>
      </c>
      <c r="F150" s="9">
        <v>137.41399999999999</v>
      </c>
      <c r="G150" s="9">
        <v>0</v>
      </c>
      <c r="H150" s="9">
        <v>0</v>
      </c>
      <c r="I150" s="9">
        <v>1.4</v>
      </c>
      <c r="J150" s="9">
        <v>72</v>
      </c>
      <c r="K150" s="158">
        <v>9.7916666666666693E-2</v>
      </c>
      <c r="L150" s="9"/>
      <c r="M150" s="9"/>
      <c r="N150" s="9"/>
      <c r="O150" s="9"/>
      <c r="P150" s="278" t="str">
        <f t="shared" si="7"/>
        <v/>
      </c>
      <c r="Q150" s="276">
        <f t="shared" si="8"/>
        <v>60</v>
      </c>
      <c r="R150" s="9"/>
      <c r="S150" s="9"/>
      <c r="U150" s="367"/>
      <c r="V150" s="9"/>
      <c r="W150" s="37"/>
      <c r="AS150" s="9"/>
      <c r="AT150" s="9"/>
      <c r="AU150" s="426"/>
      <c r="AW150" s="9"/>
      <c r="AX150" s="470"/>
      <c r="BG150" s="373"/>
      <c r="BH150" s="373"/>
      <c r="BI150" s="9"/>
      <c r="BJ150" s="9"/>
      <c r="CJ150"/>
      <c r="CK150"/>
    </row>
    <row r="151" spans="1:89">
      <c r="A151" s="9">
        <v>1009</v>
      </c>
      <c r="B151" s="9" t="s">
        <v>383</v>
      </c>
      <c r="C151" s="9">
        <v>292</v>
      </c>
      <c r="D151" s="9">
        <v>6</v>
      </c>
      <c r="E151" s="9">
        <v>6</v>
      </c>
      <c r="F151" s="9">
        <v>137.41399999999999</v>
      </c>
      <c r="G151" s="9">
        <v>0</v>
      </c>
      <c r="H151" s="9">
        <v>0</v>
      </c>
      <c r="I151" s="9">
        <v>1.5</v>
      </c>
      <c r="J151" s="9">
        <v>72</v>
      </c>
      <c r="K151" s="158">
        <v>9.8611111111111094E-2</v>
      </c>
      <c r="L151" s="9"/>
      <c r="M151" s="9"/>
      <c r="N151" s="9"/>
      <c r="O151" s="9"/>
      <c r="P151" s="278" t="str">
        <f t="shared" si="7"/>
        <v/>
      </c>
      <c r="Q151" s="276">
        <f t="shared" si="8"/>
        <v>60</v>
      </c>
      <c r="R151" s="9"/>
      <c r="S151" s="9"/>
      <c r="U151" s="367"/>
      <c r="V151" s="9"/>
      <c r="W151" s="37"/>
      <c r="AS151" s="9"/>
      <c r="AT151" s="9"/>
      <c r="AU151" s="426"/>
      <c r="AW151" s="9"/>
      <c r="AX151" s="470"/>
      <c r="BG151" s="373"/>
      <c r="BH151" s="373"/>
      <c r="BI151" s="9"/>
      <c r="BJ151" s="9"/>
      <c r="CJ151"/>
      <c r="CK151"/>
    </row>
    <row r="152" spans="1:89">
      <c r="A152" s="9">
        <v>1009</v>
      </c>
      <c r="B152" s="9" t="s">
        <v>383</v>
      </c>
      <c r="C152" s="9">
        <v>315</v>
      </c>
      <c r="D152" s="9">
        <v>10</v>
      </c>
      <c r="E152" s="9">
        <v>6.4</v>
      </c>
      <c r="F152" s="9">
        <v>137.41399999999999</v>
      </c>
      <c r="G152" s="9">
        <v>0</v>
      </c>
      <c r="H152" s="9">
        <v>0</v>
      </c>
      <c r="I152" s="9">
        <v>1.5</v>
      </c>
      <c r="J152" s="9">
        <v>72</v>
      </c>
      <c r="K152" s="158">
        <v>9.9305555555555605E-2</v>
      </c>
      <c r="L152" s="9"/>
      <c r="M152" s="9"/>
      <c r="N152" s="9"/>
      <c r="O152" s="9"/>
      <c r="P152" s="278" t="str">
        <f t="shared" si="7"/>
        <v/>
      </c>
      <c r="Q152" s="276">
        <f t="shared" si="8"/>
        <v>60</v>
      </c>
      <c r="R152" s="9"/>
      <c r="S152" s="9"/>
      <c r="U152" s="367"/>
      <c r="V152" s="9"/>
      <c r="W152" s="37"/>
      <c r="AS152" s="9"/>
      <c r="AT152" s="9"/>
      <c r="AU152" s="426"/>
      <c r="AW152" s="9"/>
      <c r="AX152" s="470"/>
      <c r="BG152" s="373"/>
      <c r="BH152" s="373"/>
      <c r="BI152" s="9"/>
      <c r="BJ152" s="9"/>
      <c r="CJ152"/>
      <c r="CK152"/>
    </row>
    <row r="153" spans="1:89">
      <c r="A153" s="9">
        <v>1009</v>
      </c>
      <c r="B153" s="9" t="s">
        <v>383</v>
      </c>
      <c r="C153" s="9">
        <v>337</v>
      </c>
      <c r="D153" s="9">
        <v>5.6</v>
      </c>
      <c r="E153" s="9">
        <v>6</v>
      </c>
      <c r="F153" s="9">
        <v>137.41399999999999</v>
      </c>
      <c r="G153" s="9">
        <v>0</v>
      </c>
      <c r="H153" s="9">
        <v>0</v>
      </c>
      <c r="I153" s="9">
        <v>1.6</v>
      </c>
      <c r="J153" s="9">
        <v>72</v>
      </c>
      <c r="K153" s="158">
        <v>0.1</v>
      </c>
      <c r="L153" s="9"/>
      <c r="M153" s="9"/>
      <c r="N153" s="9"/>
      <c r="O153" s="9"/>
      <c r="P153" s="278" t="str">
        <f t="shared" si="7"/>
        <v/>
      </c>
      <c r="Q153" s="276">
        <f t="shared" si="8"/>
        <v>60</v>
      </c>
      <c r="R153" s="9"/>
      <c r="S153" s="9"/>
      <c r="U153" s="367"/>
      <c r="V153" s="9"/>
      <c r="W153" s="37"/>
      <c r="AS153" s="9"/>
      <c r="AT153" s="9"/>
      <c r="AU153" s="426"/>
      <c r="AW153" s="9"/>
      <c r="AX153" s="470"/>
      <c r="BG153" s="373"/>
      <c r="BH153" s="373"/>
      <c r="BI153" s="9"/>
      <c r="BJ153" s="9"/>
      <c r="CJ153"/>
      <c r="CK153"/>
    </row>
    <row r="154" spans="1:89">
      <c r="A154" s="9">
        <v>1009</v>
      </c>
      <c r="B154" s="9" t="s">
        <v>383</v>
      </c>
      <c r="C154" s="9">
        <v>337</v>
      </c>
      <c r="D154" s="9">
        <v>8</v>
      </c>
      <c r="E154" s="9">
        <v>8</v>
      </c>
      <c r="F154" s="9">
        <v>137.41399999999999</v>
      </c>
      <c r="G154" s="9">
        <v>0</v>
      </c>
      <c r="H154" s="9">
        <v>0</v>
      </c>
      <c r="I154" s="9">
        <v>1.5</v>
      </c>
      <c r="J154" s="9">
        <v>72</v>
      </c>
      <c r="K154" s="158">
        <v>0.100694444444444</v>
      </c>
      <c r="L154" s="9"/>
      <c r="M154" s="9"/>
      <c r="N154" s="9"/>
      <c r="O154" s="9"/>
      <c r="P154" s="278" t="str">
        <f t="shared" si="7"/>
        <v/>
      </c>
      <c r="Q154" s="276">
        <f t="shared" si="8"/>
        <v>60</v>
      </c>
      <c r="R154" s="9"/>
      <c r="S154" s="9"/>
      <c r="U154" s="367"/>
      <c r="V154" s="9"/>
      <c r="W154" s="37"/>
      <c r="AS154" s="9"/>
      <c r="AT154" s="9"/>
      <c r="AU154" s="426"/>
      <c r="AW154" s="9"/>
      <c r="AX154" s="470"/>
      <c r="BG154" s="373"/>
      <c r="BH154" s="373"/>
      <c r="BI154" s="9"/>
      <c r="BJ154" s="9"/>
      <c r="CJ154"/>
      <c r="CK154"/>
    </row>
    <row r="155" spans="1:89">
      <c r="A155" s="9">
        <v>1009</v>
      </c>
      <c r="B155" s="9" t="s">
        <v>383</v>
      </c>
      <c r="C155" s="9">
        <v>315</v>
      </c>
      <c r="D155" s="9">
        <v>7.2</v>
      </c>
      <c r="E155" s="9">
        <v>6</v>
      </c>
      <c r="F155" s="9">
        <v>137.41399999999999</v>
      </c>
      <c r="G155" s="9">
        <v>0</v>
      </c>
      <c r="H155" s="9">
        <v>0</v>
      </c>
      <c r="I155" s="9">
        <v>1.5</v>
      </c>
      <c r="J155" s="9">
        <v>72</v>
      </c>
      <c r="K155" s="158">
        <v>0.101388888888889</v>
      </c>
      <c r="L155" s="9"/>
      <c r="M155" s="9"/>
      <c r="N155" s="9"/>
      <c r="O155" s="9"/>
      <c r="P155" s="278" t="str">
        <f t="shared" si="7"/>
        <v/>
      </c>
      <c r="Q155" s="276">
        <f t="shared" si="8"/>
        <v>60</v>
      </c>
      <c r="R155" s="9"/>
      <c r="S155" s="9"/>
      <c r="U155" s="367"/>
      <c r="V155" s="9"/>
      <c r="W155" s="37"/>
      <c r="AS155" s="9"/>
      <c r="AT155" s="9"/>
      <c r="AU155" s="426"/>
      <c r="AW155" s="9"/>
      <c r="AX155" s="470"/>
      <c r="BG155" s="373"/>
      <c r="BH155" s="373"/>
      <c r="BI155" s="9"/>
      <c r="BJ155" s="9"/>
      <c r="CJ155"/>
      <c r="CK155"/>
    </row>
    <row r="156" spans="1:89">
      <c r="A156" s="9">
        <v>1009</v>
      </c>
      <c r="B156" s="9" t="s">
        <v>383</v>
      </c>
      <c r="C156" s="9">
        <v>337</v>
      </c>
      <c r="D156" s="9">
        <v>6.8</v>
      </c>
      <c r="E156" s="9">
        <v>5.6</v>
      </c>
      <c r="F156" s="9">
        <v>137.41399999999999</v>
      </c>
      <c r="G156" s="9">
        <v>0</v>
      </c>
      <c r="H156" s="9">
        <v>0</v>
      </c>
      <c r="I156" s="9">
        <v>1.6</v>
      </c>
      <c r="J156" s="9">
        <v>73</v>
      </c>
      <c r="K156" s="158">
        <v>0.102083333333333</v>
      </c>
      <c r="L156" s="9"/>
      <c r="M156" s="9"/>
      <c r="N156" s="9"/>
      <c r="O156" s="9"/>
      <c r="P156" s="278" t="str">
        <f t="shared" si="7"/>
        <v/>
      </c>
      <c r="Q156" s="276">
        <f t="shared" si="8"/>
        <v>60</v>
      </c>
      <c r="R156" s="9"/>
      <c r="S156" s="9"/>
      <c r="U156" s="367"/>
      <c r="V156" s="9"/>
      <c r="W156" s="37"/>
      <c r="AS156" s="9"/>
      <c r="AT156" s="9"/>
      <c r="AU156" s="426"/>
      <c r="AW156" s="9"/>
      <c r="AX156" s="470"/>
      <c r="BG156" s="373"/>
      <c r="BH156" s="373"/>
      <c r="BI156" s="9"/>
      <c r="BJ156" s="9"/>
      <c r="CJ156"/>
      <c r="CK156"/>
    </row>
    <row r="157" spans="1:89">
      <c r="A157" s="9">
        <v>1009</v>
      </c>
      <c r="B157" s="9" t="s">
        <v>383</v>
      </c>
      <c r="C157" s="9">
        <v>337</v>
      </c>
      <c r="D157" s="9">
        <v>4.8</v>
      </c>
      <c r="E157" s="9">
        <v>3.6</v>
      </c>
      <c r="F157" s="9">
        <v>137.41399999999999</v>
      </c>
      <c r="G157" s="9">
        <v>0</v>
      </c>
      <c r="H157" s="9">
        <v>0</v>
      </c>
      <c r="I157" s="9">
        <v>1.5</v>
      </c>
      <c r="J157" s="9">
        <v>73</v>
      </c>
      <c r="K157" s="158">
        <v>0.102777777777778</v>
      </c>
      <c r="L157" s="9"/>
      <c r="M157" s="9"/>
      <c r="N157" s="9"/>
      <c r="O157" s="9"/>
      <c r="P157" s="278" t="str">
        <f t="shared" si="7"/>
        <v/>
      </c>
      <c r="Q157" s="276">
        <f t="shared" si="8"/>
        <v>60</v>
      </c>
      <c r="R157" s="9"/>
      <c r="S157" s="9"/>
      <c r="U157" s="367"/>
      <c r="V157" s="9"/>
      <c r="W157" s="37"/>
      <c r="AS157" s="9"/>
      <c r="AT157" s="9"/>
      <c r="AU157" s="426"/>
      <c r="AW157" s="9"/>
      <c r="AX157" s="470"/>
      <c r="BG157" s="373"/>
      <c r="BH157" s="373"/>
      <c r="BI157" s="9"/>
      <c r="BJ157" s="9"/>
      <c r="CJ157"/>
      <c r="CK157"/>
    </row>
    <row r="158" spans="1:89">
      <c r="A158" s="9">
        <v>1009</v>
      </c>
      <c r="B158" s="9" t="s">
        <v>383</v>
      </c>
      <c r="C158" s="9">
        <v>337</v>
      </c>
      <c r="D158" s="9">
        <v>6.4</v>
      </c>
      <c r="E158" s="9">
        <v>4.4000000000000004</v>
      </c>
      <c r="F158" s="9">
        <v>137.41399999999999</v>
      </c>
      <c r="G158" s="9">
        <v>0</v>
      </c>
      <c r="H158" s="9">
        <v>0</v>
      </c>
      <c r="I158" s="9">
        <v>1.6</v>
      </c>
      <c r="J158" s="9">
        <v>73</v>
      </c>
      <c r="K158" s="158">
        <v>0.10347222222222199</v>
      </c>
      <c r="L158" s="9"/>
      <c r="M158" s="9"/>
      <c r="N158" s="9"/>
      <c r="O158" s="9"/>
      <c r="P158" s="278" t="str">
        <f t="shared" si="7"/>
        <v/>
      </c>
      <c r="Q158" s="276">
        <f t="shared" si="8"/>
        <v>60</v>
      </c>
      <c r="R158" s="9"/>
      <c r="S158" s="9"/>
      <c r="U158" s="367"/>
      <c r="V158" s="9"/>
      <c r="W158" s="37"/>
      <c r="AS158" s="9"/>
      <c r="AT158" s="9"/>
      <c r="AU158" s="426"/>
      <c r="AW158" s="9"/>
      <c r="AX158" s="470"/>
      <c r="BG158" s="373"/>
      <c r="BH158" s="373"/>
      <c r="BI158" s="9"/>
      <c r="BJ158" s="9"/>
      <c r="CJ158"/>
      <c r="CK158"/>
    </row>
    <row r="159" spans="1:89">
      <c r="A159" s="9">
        <v>1009</v>
      </c>
      <c r="B159" s="9" t="s">
        <v>383</v>
      </c>
      <c r="C159" s="9">
        <v>315</v>
      </c>
      <c r="D159" s="9">
        <v>6</v>
      </c>
      <c r="E159" s="9">
        <v>6</v>
      </c>
      <c r="F159" s="9">
        <v>137.41399999999999</v>
      </c>
      <c r="G159" s="9">
        <v>0</v>
      </c>
      <c r="H159" s="9">
        <v>0</v>
      </c>
      <c r="I159" s="9">
        <v>1.6</v>
      </c>
      <c r="J159" s="9">
        <v>73</v>
      </c>
      <c r="K159" s="158">
        <v>0.104166666666667</v>
      </c>
      <c r="L159" s="9"/>
      <c r="M159" s="9"/>
      <c r="N159" s="9"/>
      <c r="O159" s="9"/>
      <c r="P159" s="278" t="str">
        <f t="shared" si="7"/>
        <v/>
      </c>
      <c r="Q159" s="276">
        <f t="shared" si="8"/>
        <v>60</v>
      </c>
      <c r="R159" s="9"/>
      <c r="S159" s="9"/>
      <c r="U159" s="367"/>
      <c r="V159" s="9"/>
      <c r="W159" s="37"/>
      <c r="AS159" s="9"/>
      <c r="AT159" s="9"/>
      <c r="AU159" s="426"/>
      <c r="AW159" s="9"/>
      <c r="AX159" s="470"/>
      <c r="BG159" s="373"/>
      <c r="BH159" s="373"/>
      <c r="BI159" s="9"/>
      <c r="BJ159" s="9"/>
      <c r="CJ159"/>
      <c r="CK159"/>
    </row>
    <row r="160" spans="1:89">
      <c r="A160" s="9">
        <v>1009</v>
      </c>
      <c r="B160" s="9" t="s">
        <v>383</v>
      </c>
      <c r="C160" s="9">
        <v>315</v>
      </c>
      <c r="D160" s="9">
        <v>4.8</v>
      </c>
      <c r="E160" s="9">
        <v>5.6</v>
      </c>
      <c r="F160" s="9">
        <v>137.41399999999999</v>
      </c>
      <c r="G160" s="9">
        <v>0</v>
      </c>
      <c r="H160" s="9">
        <v>0</v>
      </c>
      <c r="I160" s="9">
        <v>1.6</v>
      </c>
      <c r="J160" s="9">
        <v>73</v>
      </c>
      <c r="K160" s="158">
        <v>0.104861111111111</v>
      </c>
      <c r="L160" s="9"/>
      <c r="M160" s="9"/>
      <c r="N160" s="9"/>
      <c r="O160" s="9"/>
      <c r="P160" s="278" t="str">
        <f t="shared" si="7"/>
        <v/>
      </c>
      <c r="Q160" s="276">
        <f t="shared" si="8"/>
        <v>60</v>
      </c>
      <c r="R160" s="9"/>
      <c r="S160" s="9"/>
      <c r="U160" s="367"/>
      <c r="V160" s="9"/>
      <c r="W160" s="37"/>
      <c r="AS160" s="9"/>
      <c r="AT160" s="9"/>
      <c r="AU160" s="426"/>
      <c r="AW160" s="9"/>
      <c r="AX160" s="470"/>
      <c r="BG160" s="373"/>
      <c r="BH160" s="373"/>
      <c r="BI160" s="9"/>
      <c r="BJ160" s="9"/>
      <c r="CJ160"/>
      <c r="CK160"/>
    </row>
    <row r="161" spans="1:89">
      <c r="A161" s="9">
        <v>1009</v>
      </c>
      <c r="B161" s="9" t="s">
        <v>383</v>
      </c>
      <c r="C161" s="9">
        <v>292</v>
      </c>
      <c r="D161" s="9">
        <v>8</v>
      </c>
      <c r="E161" s="9">
        <v>8</v>
      </c>
      <c r="F161" s="9">
        <v>137.41399999999999</v>
      </c>
      <c r="G161" s="9">
        <v>0</v>
      </c>
      <c r="H161" s="9">
        <v>0</v>
      </c>
      <c r="I161" s="9">
        <v>1.6</v>
      </c>
      <c r="J161" s="9">
        <v>73</v>
      </c>
      <c r="K161" s="158">
        <v>0.105555555555556</v>
      </c>
      <c r="L161" s="9"/>
      <c r="M161" s="9"/>
      <c r="N161" s="9"/>
      <c r="O161" s="9"/>
      <c r="P161" s="278" t="str">
        <f t="shared" si="7"/>
        <v/>
      </c>
      <c r="Q161" s="276">
        <f t="shared" si="8"/>
        <v>60</v>
      </c>
      <c r="R161" s="9"/>
      <c r="S161" s="9"/>
      <c r="U161" s="367"/>
      <c r="V161" s="9"/>
      <c r="W161" s="37"/>
      <c r="AS161" s="9"/>
      <c r="AT161" s="9"/>
      <c r="AU161" s="426"/>
      <c r="AW161" s="9"/>
      <c r="AX161" s="470"/>
      <c r="BG161" s="373"/>
      <c r="BH161" s="373"/>
      <c r="BI161" s="9"/>
      <c r="BJ161" s="9"/>
      <c r="CJ161"/>
      <c r="CK161"/>
    </row>
    <row r="162" spans="1:89">
      <c r="A162" s="9">
        <v>1009</v>
      </c>
      <c r="B162" s="9" t="s">
        <v>383</v>
      </c>
      <c r="C162" s="9">
        <v>292</v>
      </c>
      <c r="D162" s="9">
        <v>6.8</v>
      </c>
      <c r="E162" s="9">
        <v>6.8</v>
      </c>
      <c r="F162" s="9">
        <v>137.41399999999999</v>
      </c>
      <c r="G162" s="9">
        <v>0</v>
      </c>
      <c r="H162" s="9">
        <v>0</v>
      </c>
      <c r="I162" s="9">
        <v>1.7</v>
      </c>
      <c r="J162" s="9">
        <v>73</v>
      </c>
      <c r="K162" s="158">
        <v>0.10625</v>
      </c>
      <c r="L162" s="9"/>
      <c r="M162" s="9"/>
      <c r="N162" s="9"/>
      <c r="O162" s="9"/>
      <c r="P162" s="278" t="str">
        <f t="shared" si="7"/>
        <v/>
      </c>
      <c r="Q162" s="276">
        <f t="shared" si="8"/>
        <v>60</v>
      </c>
      <c r="R162" s="9"/>
      <c r="S162" s="9"/>
      <c r="U162" s="367"/>
      <c r="V162" s="9"/>
      <c r="W162" s="37"/>
      <c r="AS162" s="9"/>
      <c r="AT162" s="9"/>
      <c r="AU162" s="426"/>
      <c r="AW162" s="9"/>
      <c r="AX162" s="470"/>
      <c r="BG162" s="373"/>
      <c r="BH162" s="373"/>
      <c r="BI162" s="9"/>
      <c r="BJ162" s="9"/>
      <c r="CJ162"/>
      <c r="CK162"/>
    </row>
    <row r="163" spans="1:89">
      <c r="A163" s="9">
        <v>1009</v>
      </c>
      <c r="B163" s="9" t="s">
        <v>383</v>
      </c>
      <c r="C163" s="9">
        <v>315</v>
      </c>
      <c r="D163" s="9">
        <v>7.6</v>
      </c>
      <c r="E163" s="9">
        <v>3.2</v>
      </c>
      <c r="F163" s="9">
        <v>137.41399999999999</v>
      </c>
      <c r="G163" s="9">
        <v>0</v>
      </c>
      <c r="H163" s="9">
        <v>0</v>
      </c>
      <c r="I163" s="9">
        <v>1.7</v>
      </c>
      <c r="J163" s="9">
        <v>73</v>
      </c>
      <c r="K163" s="158">
        <v>0.106944444444444</v>
      </c>
      <c r="L163" s="9"/>
      <c r="M163" s="9"/>
      <c r="N163" s="9"/>
      <c r="O163" s="9"/>
      <c r="P163" s="278" t="str">
        <f t="shared" si="7"/>
        <v/>
      </c>
      <c r="Q163" s="276">
        <f t="shared" si="8"/>
        <v>60</v>
      </c>
      <c r="R163" s="9"/>
      <c r="S163" s="9"/>
      <c r="U163" s="367"/>
      <c r="V163" s="9"/>
      <c r="W163" s="37"/>
      <c r="AS163" s="9"/>
      <c r="AT163" s="9"/>
      <c r="AU163" s="426"/>
      <c r="AW163" s="9"/>
      <c r="AX163" s="470"/>
      <c r="BG163" s="373"/>
      <c r="BH163" s="373"/>
      <c r="BI163" s="9"/>
      <c r="BJ163" s="9"/>
      <c r="CJ163"/>
      <c r="CK163"/>
    </row>
    <row r="164" spans="1:89">
      <c r="A164" s="9">
        <v>1009</v>
      </c>
      <c r="B164" s="9" t="s">
        <v>383</v>
      </c>
      <c r="C164" s="9">
        <v>292</v>
      </c>
      <c r="D164" s="9">
        <v>7.2</v>
      </c>
      <c r="E164" s="9">
        <v>6.4</v>
      </c>
      <c r="F164" s="9">
        <v>137.41399999999999</v>
      </c>
      <c r="G164" s="9">
        <v>0</v>
      </c>
      <c r="H164" s="9">
        <v>0</v>
      </c>
      <c r="I164" s="9">
        <v>1.7</v>
      </c>
      <c r="J164" s="9">
        <v>73</v>
      </c>
      <c r="K164" s="158">
        <v>0.10763888888888901</v>
      </c>
      <c r="L164" s="9"/>
      <c r="M164" s="9"/>
      <c r="N164" s="9"/>
      <c r="O164" s="9"/>
      <c r="P164" s="278" t="str">
        <f t="shared" si="7"/>
        <v/>
      </c>
      <c r="Q164" s="276">
        <f t="shared" si="8"/>
        <v>60</v>
      </c>
      <c r="R164" s="9"/>
      <c r="S164" s="9"/>
      <c r="U164" s="367"/>
      <c r="V164" s="9"/>
      <c r="W164" s="37"/>
      <c r="AS164" s="9"/>
      <c r="AT164" s="9"/>
      <c r="AU164" s="426"/>
      <c r="AW164" s="9"/>
      <c r="AX164" s="470"/>
      <c r="BG164" s="373"/>
      <c r="BH164" s="373"/>
      <c r="BI164" s="9"/>
      <c r="BJ164" s="9"/>
      <c r="CJ164"/>
      <c r="CK164"/>
    </row>
    <row r="165" spans="1:89">
      <c r="A165" s="9">
        <v>1009</v>
      </c>
      <c r="B165" s="9" t="s">
        <v>383</v>
      </c>
      <c r="C165" s="9">
        <v>292</v>
      </c>
      <c r="D165" s="9">
        <v>5.2</v>
      </c>
      <c r="E165" s="9">
        <v>5.6</v>
      </c>
      <c r="F165" s="9">
        <v>137.41399999999999</v>
      </c>
      <c r="G165" s="9">
        <v>0</v>
      </c>
      <c r="H165" s="9">
        <v>0</v>
      </c>
      <c r="I165" s="9">
        <v>1.7</v>
      </c>
      <c r="J165" s="9">
        <v>73</v>
      </c>
      <c r="K165" s="158">
        <v>0.108333333333333</v>
      </c>
      <c r="L165" s="9"/>
      <c r="M165" s="9"/>
      <c r="N165" s="9"/>
      <c r="O165" s="9"/>
      <c r="P165" s="278" t="str">
        <f t="shared" si="7"/>
        <v/>
      </c>
      <c r="Q165" s="276">
        <f t="shared" si="8"/>
        <v>60</v>
      </c>
      <c r="R165" s="9"/>
      <c r="S165" s="9"/>
      <c r="U165" s="367"/>
      <c r="V165" s="9"/>
      <c r="W165" s="37"/>
      <c r="AS165" s="9"/>
      <c r="AT165" s="9"/>
      <c r="AU165" s="426"/>
      <c r="AW165" s="9"/>
      <c r="AX165" s="470"/>
      <c r="BG165" s="373"/>
      <c r="BH165" s="373"/>
      <c r="BI165" s="9"/>
      <c r="BJ165" s="9"/>
      <c r="CJ165"/>
      <c r="CK165"/>
    </row>
    <row r="166" spans="1:89">
      <c r="A166" s="9">
        <v>1009</v>
      </c>
      <c r="B166" s="9" t="s">
        <v>383</v>
      </c>
      <c r="C166" s="9">
        <v>292</v>
      </c>
      <c r="D166" s="9">
        <v>6</v>
      </c>
      <c r="E166" s="9">
        <v>4.8</v>
      </c>
      <c r="F166" s="9">
        <v>137.41399999999999</v>
      </c>
      <c r="G166" s="9">
        <v>0</v>
      </c>
      <c r="H166" s="9">
        <v>0</v>
      </c>
      <c r="I166" s="9">
        <v>1.8</v>
      </c>
      <c r="J166" s="9">
        <v>73</v>
      </c>
      <c r="K166" s="158">
        <v>0.109027777777778</v>
      </c>
      <c r="L166" s="9"/>
      <c r="M166" s="9"/>
      <c r="N166" s="9"/>
      <c r="O166" s="9"/>
      <c r="P166" s="278" t="str">
        <f t="shared" si="7"/>
        <v/>
      </c>
      <c r="Q166" s="276">
        <f t="shared" si="8"/>
        <v>60</v>
      </c>
      <c r="R166" s="9"/>
      <c r="S166" s="9"/>
      <c r="U166" s="367"/>
      <c r="V166" s="9"/>
      <c r="W166" s="37"/>
      <c r="AS166" s="9"/>
      <c r="AT166" s="9"/>
      <c r="AU166" s="426"/>
      <c r="AW166" s="9"/>
      <c r="AX166" s="470"/>
      <c r="BG166" s="373"/>
      <c r="BH166" s="373"/>
      <c r="BI166" s="9"/>
      <c r="BJ166" s="9"/>
      <c r="CJ166"/>
      <c r="CK166"/>
    </row>
    <row r="167" spans="1:89">
      <c r="A167" s="9">
        <v>1009</v>
      </c>
      <c r="B167" s="9" t="s">
        <v>383</v>
      </c>
      <c r="C167" s="9">
        <v>292</v>
      </c>
      <c r="D167" s="9">
        <v>4.4000000000000004</v>
      </c>
      <c r="E167" s="9">
        <v>4.8</v>
      </c>
      <c r="F167" s="9">
        <v>137.41399999999999</v>
      </c>
      <c r="G167" s="9">
        <v>0</v>
      </c>
      <c r="H167" s="9">
        <v>0</v>
      </c>
      <c r="I167" s="9">
        <v>1.7</v>
      </c>
      <c r="J167" s="9">
        <v>73</v>
      </c>
      <c r="K167" s="158">
        <v>0.109722222222222</v>
      </c>
      <c r="L167" s="9"/>
      <c r="M167" s="9"/>
      <c r="N167" s="9"/>
      <c r="O167" s="9"/>
      <c r="P167" s="278" t="str">
        <f t="shared" si="7"/>
        <v/>
      </c>
      <c r="Q167" s="276">
        <f t="shared" si="8"/>
        <v>60</v>
      </c>
      <c r="R167" s="9"/>
      <c r="S167" s="9"/>
      <c r="U167" s="367"/>
      <c r="V167" s="9"/>
      <c r="W167" s="37"/>
      <c r="AS167" s="9"/>
      <c r="AT167" s="9"/>
      <c r="AU167" s="426"/>
      <c r="AW167" s="9"/>
      <c r="AX167" s="470"/>
      <c r="BG167" s="373"/>
      <c r="BH167" s="373"/>
      <c r="BI167" s="9"/>
      <c r="BJ167" s="9"/>
      <c r="CJ167"/>
      <c r="CK167"/>
    </row>
    <row r="168" spans="1:89">
      <c r="A168" s="9">
        <v>1009</v>
      </c>
      <c r="B168" s="9" t="s">
        <v>383</v>
      </c>
      <c r="C168" s="9">
        <v>292</v>
      </c>
      <c r="D168" s="9">
        <v>3.6</v>
      </c>
      <c r="E168" s="9">
        <v>2.4</v>
      </c>
      <c r="F168" s="9">
        <v>137.41399999999999</v>
      </c>
      <c r="G168" s="9">
        <v>0</v>
      </c>
      <c r="H168" s="9">
        <v>0</v>
      </c>
      <c r="I168" s="9">
        <v>1.8</v>
      </c>
      <c r="J168" s="9">
        <v>73</v>
      </c>
      <c r="K168" s="158">
        <v>0.110416666666667</v>
      </c>
      <c r="L168" s="9"/>
      <c r="M168" s="9"/>
      <c r="N168" s="9"/>
      <c r="O168" s="9"/>
      <c r="P168" s="278" t="str">
        <f t="shared" si="7"/>
        <v/>
      </c>
      <c r="Q168" s="276">
        <f t="shared" si="8"/>
        <v>60</v>
      </c>
      <c r="R168" s="9"/>
      <c r="S168" s="9"/>
      <c r="U168" s="367"/>
      <c r="V168" s="9"/>
      <c r="W168" s="37"/>
      <c r="AS168" s="9"/>
      <c r="AT168" s="9"/>
      <c r="AU168" s="426"/>
      <c r="AW168" s="9"/>
      <c r="AX168" s="470"/>
      <c r="BG168" s="373"/>
      <c r="BH168" s="373"/>
      <c r="BI168" s="9"/>
      <c r="BJ168" s="9"/>
      <c r="CJ168"/>
      <c r="CK168"/>
    </row>
    <row r="169" spans="1:89">
      <c r="A169" s="9">
        <v>1009</v>
      </c>
      <c r="B169" s="9" t="s">
        <v>383</v>
      </c>
      <c r="C169" s="9">
        <v>292</v>
      </c>
      <c r="D169" s="9">
        <v>4.8</v>
      </c>
      <c r="E169" s="9">
        <v>3.6</v>
      </c>
      <c r="F169" s="9">
        <v>137.41399999999999</v>
      </c>
      <c r="G169" s="9">
        <v>0</v>
      </c>
      <c r="H169" s="9">
        <v>0</v>
      </c>
      <c r="I169" s="9">
        <v>1.8</v>
      </c>
      <c r="J169" s="9">
        <v>73</v>
      </c>
      <c r="K169" s="158">
        <v>0.11111111111111099</v>
      </c>
      <c r="L169" s="9"/>
      <c r="M169" s="9"/>
      <c r="N169" s="9"/>
      <c r="O169" s="9"/>
      <c r="P169" s="278" t="str">
        <f t="shared" si="7"/>
        <v/>
      </c>
      <c r="Q169" s="276">
        <f t="shared" si="8"/>
        <v>60</v>
      </c>
      <c r="R169" s="9"/>
      <c r="S169" s="9"/>
      <c r="U169" s="367"/>
      <c r="V169" s="9"/>
      <c r="W169" s="37"/>
      <c r="AS169" s="9"/>
      <c r="AT169" s="9"/>
      <c r="AU169" s="426"/>
      <c r="AW169" s="9"/>
      <c r="AX169" s="470"/>
      <c r="BG169" s="373"/>
      <c r="BH169" s="373"/>
      <c r="BI169" s="9"/>
      <c r="BJ169" s="9"/>
      <c r="CJ169"/>
      <c r="CK169"/>
    </row>
    <row r="170" spans="1:89">
      <c r="A170" s="9">
        <v>1009</v>
      </c>
      <c r="B170" s="9" t="s">
        <v>383</v>
      </c>
      <c r="C170" s="9">
        <v>292</v>
      </c>
      <c r="D170" s="9">
        <v>3.6</v>
      </c>
      <c r="E170" s="9">
        <v>2.4</v>
      </c>
      <c r="F170" s="9">
        <v>137.41399999999999</v>
      </c>
      <c r="G170" s="9">
        <v>0</v>
      </c>
      <c r="H170" s="9">
        <v>0</v>
      </c>
      <c r="I170" s="9">
        <v>1.8</v>
      </c>
      <c r="J170" s="9">
        <v>73</v>
      </c>
      <c r="K170" s="158">
        <v>0.111805555555556</v>
      </c>
      <c r="L170" s="9"/>
      <c r="M170" s="9"/>
      <c r="N170" s="9"/>
      <c r="O170" s="9"/>
      <c r="P170" s="278" t="str">
        <f t="shared" si="7"/>
        <v/>
      </c>
      <c r="Q170" s="276">
        <f t="shared" si="8"/>
        <v>60</v>
      </c>
      <c r="R170" s="9"/>
      <c r="S170" s="9"/>
      <c r="U170" s="367"/>
      <c r="V170" s="9"/>
      <c r="W170" s="37"/>
      <c r="AS170" s="9"/>
      <c r="AT170" s="9"/>
      <c r="AU170" s="426"/>
      <c r="AW170" s="9"/>
      <c r="AX170" s="470"/>
      <c r="BG170" s="373"/>
      <c r="BH170" s="373"/>
      <c r="BI170" s="9"/>
      <c r="BJ170" s="9"/>
      <c r="CJ170"/>
      <c r="CK170"/>
    </row>
    <row r="171" spans="1:89">
      <c r="A171" s="9">
        <v>1009</v>
      </c>
      <c r="B171" s="9" t="s">
        <v>383</v>
      </c>
      <c r="C171" s="9">
        <v>292</v>
      </c>
      <c r="D171" s="9">
        <v>3.6</v>
      </c>
      <c r="E171" s="9">
        <v>2.8</v>
      </c>
      <c r="F171" s="9">
        <v>137.41399999999999</v>
      </c>
      <c r="G171" s="9">
        <v>0</v>
      </c>
      <c r="H171" s="9">
        <v>0</v>
      </c>
      <c r="I171" s="9">
        <v>1.7</v>
      </c>
      <c r="J171" s="9">
        <v>73</v>
      </c>
      <c r="K171" s="158">
        <v>0.1125</v>
      </c>
      <c r="L171" s="9"/>
      <c r="M171" s="9"/>
      <c r="N171" s="9"/>
      <c r="O171" s="9"/>
      <c r="P171" s="278" t="str">
        <f t="shared" si="7"/>
        <v/>
      </c>
      <c r="Q171" s="276">
        <f t="shared" si="8"/>
        <v>60</v>
      </c>
      <c r="R171" s="9"/>
      <c r="S171" s="9"/>
      <c r="U171" s="367"/>
      <c r="V171" s="9"/>
      <c r="W171" s="37"/>
      <c r="AS171" s="9"/>
      <c r="AT171" s="9"/>
      <c r="AU171" s="426"/>
      <c r="AW171" s="9"/>
      <c r="AX171" s="470"/>
      <c r="BG171" s="373"/>
      <c r="BH171" s="373"/>
      <c r="BI171" s="9"/>
      <c r="BJ171" s="9"/>
      <c r="CJ171"/>
      <c r="CK171"/>
    </row>
    <row r="172" spans="1:89">
      <c r="A172" s="9">
        <v>1009</v>
      </c>
      <c r="B172" s="9" t="s">
        <v>383</v>
      </c>
      <c r="C172" s="9">
        <v>292</v>
      </c>
      <c r="D172" s="9">
        <v>2.4</v>
      </c>
      <c r="E172" s="9">
        <v>2.8</v>
      </c>
      <c r="F172" s="9">
        <v>137.41399999999999</v>
      </c>
      <c r="G172" s="9">
        <v>0</v>
      </c>
      <c r="H172" s="9">
        <v>0</v>
      </c>
      <c r="I172" s="9">
        <v>1.8</v>
      </c>
      <c r="J172" s="9">
        <v>73</v>
      </c>
      <c r="K172" s="158">
        <v>0.113194444444444</v>
      </c>
      <c r="L172" s="9"/>
      <c r="M172" s="9"/>
      <c r="N172" s="9"/>
      <c r="O172" s="9"/>
      <c r="P172" s="278" t="str">
        <f t="shared" si="7"/>
        <v/>
      </c>
      <c r="Q172" s="276">
        <f t="shared" si="8"/>
        <v>60</v>
      </c>
      <c r="R172" s="9"/>
      <c r="S172" s="9"/>
      <c r="U172" s="367"/>
      <c r="V172" s="9"/>
      <c r="W172" s="37"/>
      <c r="AS172" s="9"/>
      <c r="AT172" s="9"/>
      <c r="AU172" s="426"/>
      <c r="AW172" s="9"/>
      <c r="AX172" s="470"/>
      <c r="BG172" s="373"/>
      <c r="BH172" s="373"/>
      <c r="BI172" s="9"/>
      <c r="BJ172" s="9"/>
      <c r="CJ172"/>
      <c r="CK172"/>
    </row>
    <row r="173" spans="1:89">
      <c r="A173" s="9">
        <v>1009</v>
      </c>
      <c r="B173" s="9" t="s">
        <v>383</v>
      </c>
      <c r="C173" s="9">
        <v>292</v>
      </c>
      <c r="D173" s="9">
        <v>4.4000000000000004</v>
      </c>
      <c r="E173" s="9">
        <v>2.4</v>
      </c>
      <c r="F173" s="9">
        <v>137.41399999999999</v>
      </c>
      <c r="G173" s="9">
        <v>0</v>
      </c>
      <c r="H173" s="9">
        <v>0</v>
      </c>
      <c r="I173" s="9">
        <v>1.8</v>
      </c>
      <c r="J173" s="9">
        <v>73</v>
      </c>
      <c r="K173" s="158">
        <v>0.113888888888889</v>
      </c>
      <c r="L173" s="9"/>
      <c r="M173" s="9"/>
      <c r="N173" s="9"/>
      <c r="O173" s="9"/>
      <c r="P173" s="278" t="str">
        <f t="shared" si="7"/>
        <v/>
      </c>
      <c r="Q173" s="276">
        <f t="shared" si="8"/>
        <v>60</v>
      </c>
      <c r="R173" s="9"/>
      <c r="S173" s="9"/>
      <c r="U173" s="367"/>
      <c r="V173" s="9"/>
      <c r="W173" s="37"/>
      <c r="AS173" s="9"/>
      <c r="AT173" s="9"/>
      <c r="AU173" s="426"/>
      <c r="AW173" s="9"/>
      <c r="AX173" s="470"/>
      <c r="BG173" s="373"/>
      <c r="BH173" s="373"/>
      <c r="BI173" s="9"/>
      <c r="BJ173" s="9"/>
      <c r="CJ173"/>
      <c r="CK173"/>
    </row>
    <row r="174" spans="1:89">
      <c r="A174" s="9">
        <v>1009</v>
      </c>
      <c r="B174" s="9" t="s">
        <v>383</v>
      </c>
      <c r="C174" s="9">
        <v>292</v>
      </c>
      <c r="D174" s="9">
        <v>3.2</v>
      </c>
      <c r="E174" s="9">
        <v>3.2</v>
      </c>
      <c r="F174" s="9">
        <v>137.41399999999999</v>
      </c>
      <c r="G174" s="9">
        <v>0</v>
      </c>
      <c r="H174" s="9">
        <v>0</v>
      </c>
      <c r="I174" s="9">
        <v>1.8</v>
      </c>
      <c r="J174" s="9">
        <v>73</v>
      </c>
      <c r="K174" s="158">
        <v>0.114583333333333</v>
      </c>
      <c r="L174" s="9"/>
      <c r="M174" s="9"/>
      <c r="N174" s="9"/>
      <c r="O174" s="9"/>
      <c r="P174" s="278" t="str">
        <f t="shared" si="7"/>
        <v/>
      </c>
      <c r="Q174" s="276">
        <f t="shared" si="8"/>
        <v>60</v>
      </c>
      <c r="R174" s="9"/>
      <c r="S174" s="9"/>
      <c r="U174" s="367"/>
      <c r="V174" s="9"/>
      <c r="W174" s="37"/>
      <c r="AS174" s="9"/>
      <c r="AT174" s="9"/>
      <c r="AU174" s="426"/>
      <c r="AW174" s="9"/>
      <c r="AX174" s="470"/>
      <c r="BG174" s="373"/>
      <c r="BH174" s="373"/>
      <c r="BI174" s="9"/>
      <c r="BJ174" s="9"/>
      <c r="CJ174"/>
      <c r="CK174"/>
    </row>
    <row r="175" spans="1:89">
      <c r="A175" s="9">
        <v>1009</v>
      </c>
      <c r="B175" s="9" t="s">
        <v>383</v>
      </c>
      <c r="C175" s="9">
        <v>292</v>
      </c>
      <c r="D175" s="9">
        <v>2</v>
      </c>
      <c r="E175" s="9">
        <v>2.8</v>
      </c>
      <c r="F175" s="9">
        <v>137.41399999999999</v>
      </c>
      <c r="G175" s="9">
        <v>0</v>
      </c>
      <c r="H175" s="9">
        <v>0</v>
      </c>
      <c r="I175" s="9">
        <v>1.8</v>
      </c>
      <c r="J175" s="9">
        <v>73</v>
      </c>
      <c r="K175" s="158">
        <v>0.11527777777777801</v>
      </c>
      <c r="L175" s="9"/>
      <c r="M175" s="9"/>
      <c r="N175" s="9"/>
      <c r="O175" s="9"/>
      <c r="P175" s="278" t="str">
        <f t="shared" si="7"/>
        <v/>
      </c>
      <c r="Q175" s="276">
        <f t="shared" si="8"/>
        <v>60</v>
      </c>
      <c r="R175" s="9"/>
      <c r="S175" s="9"/>
      <c r="U175" s="367"/>
      <c r="V175" s="9"/>
      <c r="W175" s="37"/>
      <c r="AS175" s="9"/>
      <c r="AT175" s="9"/>
      <c r="AU175" s="426"/>
      <c r="AW175" s="9"/>
      <c r="AX175" s="470"/>
      <c r="BG175" s="373"/>
      <c r="BH175" s="373"/>
      <c r="BI175" s="9"/>
      <c r="BJ175" s="9"/>
      <c r="CJ175"/>
      <c r="CK175"/>
    </row>
    <row r="176" spans="1:89">
      <c r="A176" s="9">
        <v>1010</v>
      </c>
      <c r="B176" s="9" t="s">
        <v>383</v>
      </c>
      <c r="C176" s="9">
        <v>292</v>
      </c>
      <c r="D176" s="9">
        <v>3.2</v>
      </c>
      <c r="E176" s="9">
        <v>3.6</v>
      </c>
      <c r="F176" s="9">
        <v>137.41399999999999</v>
      </c>
      <c r="G176" s="9">
        <v>0</v>
      </c>
      <c r="H176" s="9">
        <v>0</v>
      </c>
      <c r="I176" s="9">
        <v>1.8</v>
      </c>
      <c r="J176" s="9">
        <v>73</v>
      </c>
      <c r="K176" s="158">
        <v>0.115972222222222</v>
      </c>
      <c r="L176" s="9"/>
      <c r="M176" s="9"/>
      <c r="N176" s="9"/>
      <c r="O176" s="9"/>
      <c r="P176" s="278" t="str">
        <f t="shared" si="7"/>
        <v/>
      </c>
      <c r="Q176" s="276">
        <f t="shared" si="8"/>
        <v>60</v>
      </c>
      <c r="R176" s="9"/>
      <c r="S176" s="9"/>
      <c r="U176" s="367"/>
      <c r="V176" s="9"/>
      <c r="W176" s="37"/>
      <c r="AS176" s="9"/>
      <c r="AT176" s="9"/>
      <c r="AU176" s="426"/>
      <c r="AW176" s="9"/>
      <c r="AX176" s="470"/>
      <c r="BG176" s="373"/>
      <c r="BH176" s="373"/>
      <c r="BI176" s="9"/>
      <c r="BJ176" s="9"/>
      <c r="CJ176"/>
      <c r="CK176"/>
    </row>
    <row r="177" spans="1:89">
      <c r="A177" s="9">
        <v>1010</v>
      </c>
      <c r="B177" s="9" t="s">
        <v>383</v>
      </c>
      <c r="C177" s="9">
        <v>292</v>
      </c>
      <c r="D177" s="9">
        <v>6.8</v>
      </c>
      <c r="E177" s="9">
        <v>5.2</v>
      </c>
      <c r="F177" s="9">
        <v>137.41399999999999</v>
      </c>
      <c r="G177" s="9">
        <v>0</v>
      </c>
      <c r="H177" s="9">
        <v>0</v>
      </c>
      <c r="I177" s="9">
        <v>1.8</v>
      </c>
      <c r="J177" s="9">
        <v>73</v>
      </c>
      <c r="K177" s="158">
        <v>0.116666666666667</v>
      </c>
      <c r="L177" s="9"/>
      <c r="M177" s="9"/>
      <c r="N177" s="9"/>
      <c r="O177" s="9"/>
      <c r="P177" s="278" t="str">
        <f t="shared" si="7"/>
        <v/>
      </c>
      <c r="Q177" s="276">
        <f t="shared" si="8"/>
        <v>60</v>
      </c>
      <c r="R177" s="9"/>
      <c r="S177" s="9"/>
      <c r="U177" s="367"/>
      <c r="V177" s="9"/>
      <c r="W177" s="37"/>
      <c r="AS177" s="9"/>
      <c r="AT177" s="9"/>
      <c r="AU177" s="426"/>
      <c r="AW177" s="9"/>
      <c r="AX177" s="470"/>
      <c r="BG177" s="373"/>
      <c r="BH177" s="373"/>
      <c r="BI177" s="9"/>
      <c r="BJ177" s="9"/>
      <c r="CJ177"/>
      <c r="CK177"/>
    </row>
    <row r="178" spans="1:89">
      <c r="A178" s="9">
        <v>1010</v>
      </c>
      <c r="B178" s="9" t="s">
        <v>383</v>
      </c>
      <c r="C178" s="9">
        <v>292</v>
      </c>
      <c r="D178" s="9">
        <v>5.6</v>
      </c>
      <c r="E178" s="9">
        <v>6</v>
      </c>
      <c r="F178" s="9">
        <v>137.41399999999999</v>
      </c>
      <c r="G178" s="9">
        <v>0</v>
      </c>
      <c r="H178" s="9">
        <v>0</v>
      </c>
      <c r="I178" s="9">
        <v>1.8</v>
      </c>
      <c r="J178" s="9">
        <v>73</v>
      </c>
      <c r="K178" s="158">
        <v>0.117361111111111</v>
      </c>
      <c r="L178" s="9"/>
      <c r="M178" s="9"/>
      <c r="N178" s="9"/>
      <c r="O178" s="9"/>
      <c r="P178" s="278" t="str">
        <f t="shared" si="7"/>
        <v/>
      </c>
      <c r="Q178" s="276">
        <f t="shared" si="8"/>
        <v>60</v>
      </c>
      <c r="R178" s="9"/>
      <c r="S178" s="9"/>
      <c r="U178" s="367"/>
      <c r="V178" s="9"/>
      <c r="W178" s="37"/>
      <c r="AS178" s="9"/>
      <c r="AT178" s="9"/>
      <c r="AU178" s="426"/>
      <c r="AW178" s="9"/>
      <c r="AX178" s="470"/>
      <c r="BG178" s="373"/>
      <c r="BH178" s="373"/>
      <c r="BI178" s="9"/>
      <c r="BJ178" s="9"/>
      <c r="CJ178"/>
      <c r="CK178"/>
    </row>
    <row r="179" spans="1:89">
      <c r="A179" s="9">
        <v>1010</v>
      </c>
      <c r="B179" s="9" t="s">
        <v>383</v>
      </c>
      <c r="C179" s="9">
        <v>292</v>
      </c>
      <c r="D179" s="9">
        <v>2.4</v>
      </c>
      <c r="E179" s="9">
        <v>2.8</v>
      </c>
      <c r="F179" s="9">
        <v>137.41399999999999</v>
      </c>
      <c r="G179" s="9">
        <v>0</v>
      </c>
      <c r="H179" s="9">
        <v>0</v>
      </c>
      <c r="I179" s="9">
        <v>1.8</v>
      </c>
      <c r="J179" s="9">
        <v>73</v>
      </c>
      <c r="K179" s="158">
        <v>0.118055555555556</v>
      </c>
      <c r="L179" s="9"/>
      <c r="M179" s="9"/>
      <c r="N179" s="9"/>
      <c r="O179" s="9"/>
      <c r="P179" s="278" t="str">
        <f t="shared" si="7"/>
        <v/>
      </c>
      <c r="Q179" s="276">
        <f t="shared" si="8"/>
        <v>60</v>
      </c>
      <c r="R179" s="9"/>
      <c r="S179" s="9"/>
      <c r="U179" s="367"/>
      <c r="V179" s="9"/>
      <c r="W179" s="37"/>
      <c r="AS179" s="9"/>
      <c r="AT179" s="9"/>
      <c r="AU179" s="426"/>
      <c r="AW179" s="9"/>
      <c r="AX179" s="470"/>
      <c r="BG179" s="373"/>
      <c r="BH179" s="373"/>
      <c r="BI179" s="9"/>
      <c r="BJ179" s="9"/>
      <c r="CJ179"/>
      <c r="CK179"/>
    </row>
    <row r="180" spans="1:89">
      <c r="A180" s="9">
        <v>1010</v>
      </c>
      <c r="B180" s="9" t="s">
        <v>383</v>
      </c>
      <c r="C180" s="9">
        <v>292</v>
      </c>
      <c r="D180" s="9">
        <v>0</v>
      </c>
      <c r="E180" s="9">
        <v>2.8</v>
      </c>
      <c r="F180" s="9">
        <v>137.41399999999999</v>
      </c>
      <c r="G180" s="9">
        <v>0</v>
      </c>
      <c r="H180" s="9">
        <v>0</v>
      </c>
      <c r="I180" s="9">
        <v>1.8</v>
      </c>
      <c r="J180" s="9">
        <v>73</v>
      </c>
      <c r="K180" s="158">
        <v>0.11874999999999999</v>
      </c>
      <c r="L180" s="9"/>
      <c r="M180" s="9"/>
      <c r="N180" s="9"/>
      <c r="O180" s="9"/>
      <c r="P180" s="278" t="str">
        <f t="shared" si="7"/>
        <v/>
      </c>
      <c r="Q180" s="276">
        <f t="shared" si="8"/>
        <v>60</v>
      </c>
      <c r="R180" s="9"/>
      <c r="S180" s="9"/>
      <c r="U180" s="367"/>
      <c r="V180" s="9"/>
      <c r="W180" s="37"/>
      <c r="AS180" s="9"/>
      <c r="AT180" s="9"/>
      <c r="AU180" s="426"/>
      <c r="AW180" s="9"/>
      <c r="AX180" s="470"/>
      <c r="BG180" s="373"/>
      <c r="BH180" s="373"/>
      <c r="BI180" s="9"/>
      <c r="BJ180" s="9"/>
      <c r="CJ180"/>
      <c r="CK180"/>
    </row>
    <row r="181" spans="1:89">
      <c r="A181" s="9">
        <v>1010</v>
      </c>
      <c r="B181" s="9" t="s">
        <v>383</v>
      </c>
      <c r="C181" s="9">
        <v>292</v>
      </c>
      <c r="D181" s="9">
        <v>0</v>
      </c>
      <c r="E181" s="9">
        <v>1.2</v>
      </c>
      <c r="F181" s="9">
        <v>137.41399999999999</v>
      </c>
      <c r="G181" s="9">
        <v>0</v>
      </c>
      <c r="H181" s="9">
        <v>0</v>
      </c>
      <c r="I181" s="9">
        <v>1.8</v>
      </c>
      <c r="J181" s="9">
        <v>73</v>
      </c>
      <c r="K181" s="158">
        <v>0.11944444444444401</v>
      </c>
      <c r="L181" s="9"/>
      <c r="M181" s="9"/>
      <c r="N181" s="9"/>
      <c r="O181" s="9"/>
      <c r="P181" s="278" t="str">
        <f t="shared" si="7"/>
        <v/>
      </c>
      <c r="Q181" s="276">
        <f t="shared" si="8"/>
        <v>60</v>
      </c>
      <c r="R181" s="9"/>
      <c r="S181" s="9"/>
      <c r="U181" s="367"/>
      <c r="V181" s="9"/>
      <c r="W181" s="37"/>
      <c r="AS181" s="9"/>
      <c r="AT181" s="9"/>
      <c r="AU181" s="426"/>
      <c r="AW181" s="9"/>
      <c r="AX181" s="470"/>
      <c r="BG181" s="373"/>
      <c r="BH181" s="373"/>
      <c r="BI181" s="9"/>
      <c r="BJ181" s="9"/>
      <c r="CJ181"/>
      <c r="CK181"/>
    </row>
    <row r="182" spans="1:89">
      <c r="A182" s="9">
        <v>1010</v>
      </c>
      <c r="B182" s="9" t="s">
        <v>383</v>
      </c>
      <c r="C182" s="9">
        <v>292</v>
      </c>
      <c r="D182" s="9">
        <v>2.8</v>
      </c>
      <c r="E182" s="9">
        <v>2</v>
      </c>
      <c r="F182" s="9">
        <v>137.41399999999999</v>
      </c>
      <c r="G182" s="9">
        <v>0</v>
      </c>
      <c r="H182" s="9">
        <v>0</v>
      </c>
      <c r="I182" s="9">
        <v>1.8</v>
      </c>
      <c r="J182" s="9">
        <v>73</v>
      </c>
      <c r="K182" s="158">
        <v>0.120138888888889</v>
      </c>
      <c r="L182" s="9"/>
      <c r="M182" s="9"/>
      <c r="N182" s="9"/>
      <c r="O182" s="9"/>
      <c r="P182" s="278" t="str">
        <f t="shared" si="7"/>
        <v/>
      </c>
      <c r="Q182" s="276">
        <f t="shared" si="8"/>
        <v>60</v>
      </c>
      <c r="R182" s="9"/>
      <c r="S182" s="9"/>
      <c r="U182" s="367"/>
      <c r="V182" s="9"/>
      <c r="W182" s="37"/>
      <c r="AS182" s="9"/>
      <c r="AT182" s="9"/>
      <c r="AU182" s="426"/>
      <c r="AW182" s="9"/>
      <c r="AX182" s="470"/>
      <c r="BG182" s="373"/>
      <c r="BH182" s="373"/>
      <c r="BI182" s="9"/>
      <c r="BJ182" s="9"/>
      <c r="CJ182"/>
      <c r="CK182"/>
    </row>
    <row r="183" spans="1:89">
      <c r="A183" s="9">
        <v>1010</v>
      </c>
      <c r="B183" s="9" t="s">
        <v>383</v>
      </c>
      <c r="C183" s="9">
        <v>292</v>
      </c>
      <c r="D183" s="9">
        <v>0</v>
      </c>
      <c r="E183" s="9">
        <v>0.4</v>
      </c>
      <c r="F183" s="9">
        <v>137.41399999999999</v>
      </c>
      <c r="G183" s="9">
        <v>0</v>
      </c>
      <c r="H183" s="9">
        <v>0</v>
      </c>
      <c r="I183" s="9">
        <v>1.8</v>
      </c>
      <c r="J183" s="9">
        <v>73</v>
      </c>
      <c r="K183" s="158">
        <v>0.120833333333333</v>
      </c>
      <c r="L183" s="9"/>
      <c r="M183" s="9"/>
      <c r="N183" s="9"/>
      <c r="O183" s="9"/>
      <c r="P183" s="278" t="str">
        <f t="shared" si="7"/>
        <v/>
      </c>
      <c r="Q183" s="276">
        <f t="shared" si="8"/>
        <v>60</v>
      </c>
      <c r="R183" s="9"/>
      <c r="S183" s="9"/>
      <c r="U183" s="367"/>
      <c r="V183" s="9"/>
      <c r="W183" s="37"/>
      <c r="X183" s="18"/>
      <c r="AS183" s="9"/>
      <c r="AT183" s="9"/>
      <c r="AU183" s="426"/>
      <c r="AW183" s="9"/>
      <c r="AX183" s="470"/>
      <c r="BG183" s="373"/>
      <c r="BH183" s="373"/>
      <c r="BI183" s="9"/>
      <c r="BJ183" s="9"/>
      <c r="CJ183"/>
      <c r="CK183"/>
    </row>
    <row r="184" spans="1:89">
      <c r="A184" s="9">
        <v>1010</v>
      </c>
      <c r="B184" s="9" t="s">
        <v>383</v>
      </c>
      <c r="C184" s="9">
        <v>292</v>
      </c>
      <c r="D184" s="9">
        <v>5.6</v>
      </c>
      <c r="E184" s="9">
        <v>3.6</v>
      </c>
      <c r="F184" s="9">
        <v>137.41399999999999</v>
      </c>
      <c r="G184" s="9">
        <v>0</v>
      </c>
      <c r="H184" s="9">
        <v>0</v>
      </c>
      <c r="I184" s="9">
        <v>1.9</v>
      </c>
      <c r="J184" s="9">
        <v>73</v>
      </c>
      <c r="K184" s="158">
        <v>0.121527777777778</v>
      </c>
      <c r="L184" s="9"/>
      <c r="M184" s="9"/>
      <c r="N184" s="9"/>
      <c r="O184" s="9"/>
      <c r="P184" s="278" t="str">
        <f t="shared" si="7"/>
        <v/>
      </c>
      <c r="Q184" s="276">
        <f t="shared" si="8"/>
        <v>60</v>
      </c>
      <c r="R184" s="9"/>
      <c r="S184" s="9"/>
      <c r="U184" s="367"/>
      <c r="V184" s="9"/>
      <c r="W184" s="37"/>
      <c r="AS184" s="9"/>
      <c r="AT184" s="9"/>
      <c r="AU184" s="426"/>
      <c r="AW184" s="9"/>
      <c r="AX184" s="470"/>
      <c r="BG184" s="373"/>
      <c r="BH184" s="373"/>
      <c r="BI184" s="9"/>
      <c r="BJ184" s="9"/>
      <c r="CJ184"/>
      <c r="CK184"/>
    </row>
    <row r="185" spans="1:89">
      <c r="A185" s="9">
        <v>1010</v>
      </c>
      <c r="B185" s="9" t="s">
        <v>383</v>
      </c>
      <c r="C185" s="9">
        <v>292</v>
      </c>
      <c r="D185" s="9">
        <v>3.6</v>
      </c>
      <c r="E185" s="9">
        <v>4.8</v>
      </c>
      <c r="F185" s="9">
        <v>137.41399999999999</v>
      </c>
      <c r="G185" s="9">
        <v>0</v>
      </c>
      <c r="H185" s="9">
        <v>0</v>
      </c>
      <c r="I185" s="9">
        <v>1.9</v>
      </c>
      <c r="J185" s="9">
        <v>73</v>
      </c>
      <c r="K185" s="158">
        <v>0.122222222222222</v>
      </c>
      <c r="L185" s="9"/>
      <c r="M185" s="9"/>
      <c r="N185" s="9"/>
      <c r="O185" s="9"/>
      <c r="P185" s="278" t="str">
        <f t="shared" si="7"/>
        <v/>
      </c>
      <c r="Q185" s="276">
        <f t="shared" si="8"/>
        <v>60</v>
      </c>
      <c r="R185" s="9"/>
      <c r="S185" s="9"/>
      <c r="U185" s="367"/>
      <c r="V185" s="9"/>
      <c r="W185" s="37"/>
      <c r="AS185" s="9"/>
      <c r="AT185" s="9"/>
      <c r="AU185" s="426"/>
      <c r="AW185" s="9"/>
      <c r="AX185" s="470"/>
      <c r="BG185" s="373"/>
      <c r="BH185" s="373"/>
      <c r="BI185" s="9"/>
      <c r="BJ185" s="9"/>
      <c r="CJ185"/>
      <c r="CK185"/>
    </row>
    <row r="186" spans="1:89">
      <c r="A186" s="9">
        <v>1010</v>
      </c>
      <c r="B186" s="9" t="s">
        <v>383</v>
      </c>
      <c r="C186" s="9">
        <v>292</v>
      </c>
      <c r="D186" s="9">
        <v>5.6</v>
      </c>
      <c r="E186" s="9">
        <v>4.4000000000000004</v>
      </c>
      <c r="F186" s="9">
        <v>137.41399999999999</v>
      </c>
      <c r="G186" s="9">
        <v>0</v>
      </c>
      <c r="H186" s="9">
        <v>0</v>
      </c>
      <c r="I186" s="9">
        <v>1.9</v>
      </c>
      <c r="J186" s="9">
        <v>73</v>
      </c>
      <c r="K186" s="158">
        <v>0.12291666666666699</v>
      </c>
      <c r="L186" s="9"/>
      <c r="M186" s="9"/>
      <c r="N186" s="9"/>
      <c r="O186" s="9"/>
      <c r="P186" s="278" t="str">
        <f t="shared" si="7"/>
        <v/>
      </c>
      <c r="Q186" s="276">
        <f t="shared" si="8"/>
        <v>60</v>
      </c>
      <c r="R186" s="9"/>
      <c r="S186" s="9"/>
      <c r="U186" s="367"/>
      <c r="V186" s="9"/>
      <c r="W186" s="37"/>
      <c r="AS186" s="9"/>
      <c r="AT186" s="9"/>
      <c r="AU186" s="426"/>
      <c r="AW186" s="9"/>
      <c r="AX186" s="470"/>
      <c r="BG186" s="373"/>
      <c r="BH186" s="373"/>
      <c r="BI186" s="9"/>
      <c r="BJ186" s="9"/>
      <c r="CJ186"/>
      <c r="CK186"/>
    </row>
    <row r="187" spans="1:89">
      <c r="A187" s="9">
        <v>1010</v>
      </c>
      <c r="B187" s="9" t="s">
        <v>383</v>
      </c>
      <c r="C187" s="9">
        <v>292</v>
      </c>
      <c r="D187" s="9">
        <v>5.2</v>
      </c>
      <c r="E187" s="9">
        <v>4.4000000000000004</v>
      </c>
      <c r="F187" s="9">
        <v>137.41399999999999</v>
      </c>
      <c r="G187" s="9">
        <v>0</v>
      </c>
      <c r="H187" s="9">
        <v>0</v>
      </c>
      <c r="I187" s="9">
        <v>1.9</v>
      </c>
      <c r="J187" s="9">
        <v>73</v>
      </c>
      <c r="K187" s="158">
        <v>0.12361111111111101</v>
      </c>
      <c r="L187" s="9"/>
      <c r="M187" s="9"/>
      <c r="N187" s="9"/>
      <c r="O187" s="9"/>
      <c r="P187" s="278" t="str">
        <f t="shared" si="7"/>
        <v/>
      </c>
      <c r="Q187" s="276">
        <f t="shared" si="8"/>
        <v>60</v>
      </c>
      <c r="R187" s="9"/>
      <c r="S187" s="9"/>
      <c r="U187" s="367"/>
      <c r="V187" s="9"/>
      <c r="W187" s="37"/>
      <c r="AS187" s="9"/>
      <c r="AT187" s="9"/>
      <c r="AU187" s="426"/>
      <c r="AW187" s="9"/>
      <c r="AX187" s="470"/>
      <c r="BG187" s="373"/>
      <c r="BH187" s="373"/>
      <c r="BI187" s="9"/>
      <c r="BJ187" s="9"/>
      <c r="CJ187"/>
      <c r="CK187"/>
    </row>
    <row r="188" spans="1:89">
      <c r="A188" s="9">
        <v>1010</v>
      </c>
      <c r="B188" s="9" t="s">
        <v>383</v>
      </c>
      <c r="C188" s="9">
        <v>292</v>
      </c>
      <c r="D188" s="9">
        <v>3.2</v>
      </c>
      <c r="E188" s="9">
        <v>4.4000000000000004</v>
      </c>
      <c r="F188" s="9">
        <v>137.41399999999999</v>
      </c>
      <c r="G188" s="9">
        <v>0</v>
      </c>
      <c r="H188" s="9">
        <v>0</v>
      </c>
      <c r="I188" s="9">
        <v>1.9</v>
      </c>
      <c r="J188" s="9">
        <v>73</v>
      </c>
      <c r="K188" s="158">
        <v>0.124305555555556</v>
      </c>
      <c r="L188" s="9"/>
      <c r="M188" s="9"/>
      <c r="N188" s="9"/>
      <c r="O188" s="9"/>
      <c r="P188" s="278" t="str">
        <f t="shared" si="7"/>
        <v/>
      </c>
      <c r="Q188" s="276">
        <f t="shared" si="8"/>
        <v>60</v>
      </c>
      <c r="R188" s="9"/>
      <c r="S188" s="9"/>
      <c r="U188" s="367"/>
      <c r="V188" s="9"/>
      <c r="W188" s="37"/>
      <c r="AS188" s="9"/>
      <c r="AT188" s="9"/>
      <c r="AU188" s="426"/>
      <c r="AW188" s="9"/>
      <c r="AX188" s="470"/>
      <c r="BG188" s="373"/>
      <c r="BH188" s="373"/>
      <c r="BI188" s="9"/>
      <c r="BJ188" s="9"/>
      <c r="CJ188"/>
      <c r="CK188"/>
    </row>
    <row r="189" spans="1:89">
      <c r="A189" s="9">
        <v>1010</v>
      </c>
      <c r="B189" s="9" t="s">
        <v>383</v>
      </c>
      <c r="C189" s="9">
        <v>292</v>
      </c>
      <c r="D189" s="9">
        <v>5.6</v>
      </c>
      <c r="E189" s="9">
        <v>5.6</v>
      </c>
      <c r="F189" s="9">
        <v>137.41399999999999</v>
      </c>
      <c r="G189" s="9">
        <v>0</v>
      </c>
      <c r="H189" s="9">
        <v>0</v>
      </c>
      <c r="I189" s="9">
        <v>1.9</v>
      </c>
      <c r="J189" s="9">
        <v>73</v>
      </c>
      <c r="K189" s="158">
        <v>0.125</v>
      </c>
      <c r="L189" s="9"/>
      <c r="M189" s="9"/>
      <c r="N189" s="9"/>
      <c r="O189" s="9"/>
      <c r="P189" s="278" t="str">
        <f>IF(F189&lt;1.1,60,"")</f>
        <v/>
      </c>
      <c r="Q189" s="276">
        <f t="shared" si="8"/>
        <v>60</v>
      </c>
      <c r="R189" s="9"/>
      <c r="S189" s="9"/>
      <c r="U189" s="367"/>
      <c r="V189" s="9"/>
      <c r="W189" s="37"/>
      <c r="AS189" s="9"/>
      <c r="AT189" s="9"/>
      <c r="AU189" s="426"/>
      <c r="AW189" s="9"/>
      <c r="AX189" s="470"/>
      <c r="BG189" s="373"/>
      <c r="BH189" s="373"/>
      <c r="BI189" s="9"/>
      <c r="BJ189" s="9"/>
      <c r="CJ189"/>
      <c r="CK189"/>
    </row>
    <row r="190" spans="1:89">
      <c r="A190" s="9">
        <v>1010</v>
      </c>
      <c r="B190" s="9" t="s">
        <v>383</v>
      </c>
      <c r="C190" s="9">
        <v>292</v>
      </c>
      <c r="D190" s="9">
        <v>6.8</v>
      </c>
      <c r="E190" s="9">
        <v>4.8</v>
      </c>
      <c r="F190" s="9">
        <v>137.41399999999999</v>
      </c>
      <c r="G190" s="9">
        <v>0</v>
      </c>
      <c r="H190" s="9">
        <v>0</v>
      </c>
      <c r="I190" s="9">
        <v>1.9</v>
      </c>
      <c r="J190" s="9">
        <v>73</v>
      </c>
      <c r="K190" s="158">
        <v>0.125694444444444</v>
      </c>
      <c r="L190" s="9"/>
      <c r="M190" s="9"/>
      <c r="N190" s="9"/>
      <c r="O190" s="9"/>
      <c r="P190" s="278" t="str">
        <f t="shared" si="7"/>
        <v/>
      </c>
      <c r="Q190" s="276">
        <f t="shared" si="8"/>
        <v>60</v>
      </c>
      <c r="R190" s="9"/>
      <c r="S190" s="9"/>
      <c r="U190" s="367"/>
      <c r="V190" s="9"/>
      <c r="W190" s="37"/>
      <c r="AS190" s="9"/>
      <c r="AT190" s="9"/>
      <c r="AU190" s="426"/>
      <c r="AW190" s="9"/>
      <c r="AX190" s="470"/>
      <c r="BG190" s="373"/>
      <c r="BH190" s="373"/>
      <c r="BI190" s="9"/>
      <c r="BJ190" s="9"/>
      <c r="CJ190"/>
      <c r="CK190"/>
    </row>
    <row r="191" spans="1:89">
      <c r="A191" s="9">
        <v>1010</v>
      </c>
      <c r="B191" s="9" t="s">
        <v>383</v>
      </c>
      <c r="C191" s="9">
        <v>292</v>
      </c>
      <c r="D191" s="9">
        <v>5.2</v>
      </c>
      <c r="E191" s="9">
        <v>5.2</v>
      </c>
      <c r="F191" s="9">
        <v>137.41399999999999</v>
      </c>
      <c r="G191" s="9">
        <v>0</v>
      </c>
      <c r="H191" s="9">
        <v>0</v>
      </c>
      <c r="I191" s="9">
        <v>1.9</v>
      </c>
      <c r="J191" s="9">
        <v>73</v>
      </c>
      <c r="K191" s="158">
        <v>0.12638888888888899</v>
      </c>
      <c r="L191" s="9"/>
      <c r="M191" s="9"/>
      <c r="N191" s="9"/>
      <c r="O191" s="9"/>
      <c r="P191" s="278" t="str">
        <f t="shared" si="7"/>
        <v/>
      </c>
      <c r="Q191" s="276">
        <f t="shared" si="8"/>
        <v>60</v>
      </c>
      <c r="R191" s="9"/>
      <c r="S191" s="9"/>
      <c r="U191" s="367"/>
      <c r="V191" s="9"/>
      <c r="W191" s="37"/>
      <c r="AS191" s="9"/>
      <c r="AT191" s="9"/>
      <c r="AU191" s="426"/>
      <c r="AW191" s="9"/>
      <c r="AX191" s="470"/>
      <c r="BG191" s="373"/>
      <c r="BH191" s="373"/>
      <c r="BI191" s="9"/>
      <c r="BJ191" s="9"/>
      <c r="CJ191"/>
      <c r="CK191"/>
    </row>
    <row r="192" spans="1:89">
      <c r="A192" s="9">
        <v>1010</v>
      </c>
      <c r="B192" s="9" t="s">
        <v>383</v>
      </c>
      <c r="C192" s="9">
        <v>315</v>
      </c>
      <c r="D192" s="9">
        <v>6.4</v>
      </c>
      <c r="E192" s="9">
        <v>6.4</v>
      </c>
      <c r="F192" s="9">
        <v>137.41399999999999</v>
      </c>
      <c r="G192" s="9">
        <v>0</v>
      </c>
      <c r="H192" s="9">
        <v>0</v>
      </c>
      <c r="I192" s="9">
        <v>1.9</v>
      </c>
      <c r="J192" s="9">
        <v>73</v>
      </c>
      <c r="K192" s="158">
        <v>0.12708333333333299</v>
      </c>
      <c r="L192" s="9"/>
      <c r="M192" s="9"/>
      <c r="N192" s="9"/>
      <c r="O192" s="9"/>
      <c r="P192" s="278" t="str">
        <f t="shared" si="7"/>
        <v/>
      </c>
      <c r="Q192" s="276">
        <f t="shared" si="8"/>
        <v>60</v>
      </c>
      <c r="R192" s="9"/>
      <c r="S192" s="9"/>
      <c r="U192" s="367"/>
      <c r="V192" s="9"/>
      <c r="W192" s="37"/>
      <c r="AS192" s="9"/>
      <c r="AT192" s="9"/>
      <c r="AU192" s="426"/>
      <c r="AW192" s="9"/>
      <c r="AX192" s="470"/>
      <c r="BG192" s="373"/>
      <c r="BH192" s="373"/>
      <c r="BI192" s="9"/>
      <c r="BJ192" s="9"/>
      <c r="CJ192"/>
      <c r="CK192"/>
    </row>
    <row r="193" spans="1:89">
      <c r="A193" s="9">
        <v>1010</v>
      </c>
      <c r="B193" s="9" t="s">
        <v>383</v>
      </c>
      <c r="C193" s="9">
        <v>315</v>
      </c>
      <c r="D193" s="9">
        <v>5.2</v>
      </c>
      <c r="E193" s="9">
        <v>5.6</v>
      </c>
      <c r="F193" s="9">
        <v>137.41399999999999</v>
      </c>
      <c r="G193" s="9">
        <v>0</v>
      </c>
      <c r="H193" s="9">
        <v>0</v>
      </c>
      <c r="I193" s="9">
        <v>1.9</v>
      </c>
      <c r="J193" s="9">
        <v>73</v>
      </c>
      <c r="K193" s="158">
        <v>0.12777777777777799</v>
      </c>
      <c r="L193" s="9"/>
      <c r="M193" s="9"/>
      <c r="N193" s="9"/>
      <c r="O193" s="9"/>
      <c r="P193" s="278" t="str">
        <f t="shared" si="7"/>
        <v/>
      </c>
      <c r="Q193" s="276">
        <f t="shared" si="8"/>
        <v>60</v>
      </c>
      <c r="R193" s="9"/>
      <c r="S193" s="9"/>
      <c r="U193" s="367"/>
      <c r="V193" s="9"/>
      <c r="W193" s="37"/>
      <c r="AS193" s="9"/>
      <c r="AT193" s="9"/>
      <c r="AU193" s="426"/>
      <c r="AW193" s="9"/>
      <c r="AX193" s="470"/>
      <c r="BG193" s="373"/>
      <c r="BH193" s="373"/>
      <c r="BI193" s="9"/>
      <c r="BJ193" s="9"/>
      <c r="CJ193"/>
      <c r="CK193"/>
    </row>
    <row r="194" spans="1:89">
      <c r="A194" s="9">
        <v>1010</v>
      </c>
      <c r="B194" s="9" t="s">
        <v>383</v>
      </c>
      <c r="C194" s="9">
        <v>315</v>
      </c>
      <c r="D194" s="9">
        <v>6.4</v>
      </c>
      <c r="E194" s="9">
        <v>4.8</v>
      </c>
      <c r="F194" s="9">
        <v>137.41399999999999</v>
      </c>
      <c r="G194" s="9">
        <v>0</v>
      </c>
      <c r="H194" s="9">
        <v>0</v>
      </c>
      <c r="I194" s="9">
        <v>2</v>
      </c>
      <c r="J194" s="9">
        <v>73</v>
      </c>
      <c r="K194" s="158">
        <v>0.12847222222222199</v>
      </c>
      <c r="L194" s="9"/>
      <c r="M194" s="9"/>
      <c r="N194" s="9"/>
      <c r="O194" s="9"/>
      <c r="P194" s="278" t="str">
        <f t="shared" si="7"/>
        <v/>
      </c>
      <c r="Q194" s="276">
        <f t="shared" si="8"/>
        <v>60</v>
      </c>
      <c r="R194" s="9"/>
      <c r="S194" s="9"/>
      <c r="U194" s="367"/>
      <c r="V194" s="9"/>
      <c r="W194" s="37"/>
      <c r="AS194" s="9"/>
      <c r="AT194" s="9"/>
      <c r="AU194" s="426"/>
      <c r="AW194" s="9"/>
      <c r="AX194" s="470"/>
      <c r="BG194" s="373"/>
      <c r="BH194" s="373"/>
      <c r="BI194" s="9"/>
      <c r="BJ194" s="9"/>
      <c r="CJ194"/>
      <c r="CK194"/>
    </row>
    <row r="195" spans="1:89">
      <c r="A195" s="9">
        <v>1010</v>
      </c>
      <c r="B195" s="9" t="s">
        <v>383</v>
      </c>
      <c r="C195" s="9">
        <v>315</v>
      </c>
      <c r="D195" s="9">
        <v>5.2</v>
      </c>
      <c r="E195" s="9">
        <v>5.2</v>
      </c>
      <c r="F195" s="9">
        <v>137.41399999999999</v>
      </c>
      <c r="G195" s="9">
        <v>0</v>
      </c>
      <c r="H195" s="9">
        <v>0</v>
      </c>
      <c r="I195" s="9">
        <v>2</v>
      </c>
      <c r="J195" s="9">
        <v>73</v>
      </c>
      <c r="K195" s="158">
        <v>0.12916666666666701</v>
      </c>
      <c r="L195" s="9"/>
      <c r="M195" s="9"/>
      <c r="N195" s="9"/>
      <c r="O195" s="9"/>
      <c r="P195" s="278" t="str">
        <f t="shared" si="7"/>
        <v/>
      </c>
      <c r="Q195" s="276">
        <f t="shared" si="8"/>
        <v>60</v>
      </c>
      <c r="R195" s="9"/>
      <c r="S195" s="9"/>
      <c r="U195" s="367"/>
      <c r="V195" s="9"/>
      <c r="W195" s="37"/>
      <c r="AS195" s="9"/>
      <c r="AT195" s="9"/>
      <c r="AU195" s="426"/>
      <c r="AW195" s="9"/>
      <c r="AX195" s="470"/>
      <c r="BG195" s="373"/>
      <c r="BH195" s="373"/>
      <c r="BI195" s="9"/>
      <c r="BJ195" s="9"/>
      <c r="CJ195"/>
      <c r="CK195"/>
    </row>
    <row r="196" spans="1:89">
      <c r="A196" s="9">
        <v>1010</v>
      </c>
      <c r="B196" s="9" t="s">
        <v>383</v>
      </c>
      <c r="C196" s="9">
        <v>315</v>
      </c>
      <c r="D196" s="9">
        <v>5.2</v>
      </c>
      <c r="E196" s="9">
        <v>4.8</v>
      </c>
      <c r="F196" s="9">
        <v>137.41399999999999</v>
      </c>
      <c r="G196" s="9">
        <v>0</v>
      </c>
      <c r="H196" s="9">
        <v>0</v>
      </c>
      <c r="I196" s="9">
        <v>2</v>
      </c>
      <c r="J196" s="9">
        <v>73</v>
      </c>
      <c r="K196" s="158">
        <v>0.12986111111111101</v>
      </c>
      <c r="L196" s="9"/>
      <c r="M196" s="9"/>
      <c r="N196" s="9"/>
      <c r="O196" s="9"/>
      <c r="P196" s="278" t="str">
        <f t="shared" si="7"/>
        <v/>
      </c>
      <c r="Q196" s="276">
        <f t="shared" si="8"/>
        <v>60</v>
      </c>
      <c r="R196" s="9"/>
      <c r="S196" s="9"/>
      <c r="U196" s="367"/>
      <c r="V196" s="9"/>
      <c r="W196" s="37"/>
      <c r="AS196" s="9"/>
      <c r="AT196" s="9"/>
      <c r="AU196" s="426"/>
      <c r="AW196" s="9"/>
      <c r="AX196" s="470"/>
      <c r="BG196" s="373"/>
      <c r="BH196" s="373"/>
      <c r="BI196" s="9"/>
      <c r="BJ196" s="9"/>
      <c r="CJ196"/>
      <c r="CK196"/>
    </row>
    <row r="197" spans="1:89">
      <c r="A197" s="9">
        <v>1010</v>
      </c>
      <c r="B197" s="9" t="s">
        <v>383</v>
      </c>
      <c r="C197" s="9">
        <v>315</v>
      </c>
      <c r="D197" s="9">
        <v>5.2</v>
      </c>
      <c r="E197" s="9">
        <v>4.8</v>
      </c>
      <c r="F197" s="9">
        <v>137.41399999999999</v>
      </c>
      <c r="G197" s="9">
        <v>0</v>
      </c>
      <c r="H197" s="9">
        <v>0</v>
      </c>
      <c r="I197" s="9">
        <v>2</v>
      </c>
      <c r="J197" s="9">
        <v>73</v>
      </c>
      <c r="K197" s="158">
        <v>0.13055555555555601</v>
      </c>
      <c r="L197" s="9"/>
      <c r="M197" s="9"/>
      <c r="N197" s="9"/>
      <c r="O197" s="9"/>
      <c r="P197" s="278" t="str">
        <f t="shared" si="7"/>
        <v/>
      </c>
      <c r="Q197" s="276">
        <f t="shared" si="8"/>
        <v>60</v>
      </c>
      <c r="R197" s="9"/>
      <c r="S197" s="9"/>
      <c r="U197" s="367"/>
      <c r="V197" s="9"/>
      <c r="W197" s="37"/>
      <c r="AS197" s="9"/>
      <c r="AT197" s="9"/>
      <c r="AU197" s="426"/>
      <c r="AW197" s="9"/>
      <c r="AX197" s="470"/>
      <c r="BG197" s="373"/>
      <c r="BH197" s="373"/>
      <c r="BI197" s="9"/>
      <c r="BJ197" s="9"/>
      <c r="CJ197"/>
      <c r="CK197"/>
    </row>
    <row r="198" spans="1:89">
      <c r="A198" s="9">
        <v>1010</v>
      </c>
      <c r="B198" s="9" t="s">
        <v>383</v>
      </c>
      <c r="C198" s="9">
        <v>292</v>
      </c>
      <c r="D198" s="9">
        <v>5.6</v>
      </c>
      <c r="E198" s="9">
        <v>6</v>
      </c>
      <c r="F198" s="9">
        <v>137.41399999999999</v>
      </c>
      <c r="G198" s="9">
        <v>0</v>
      </c>
      <c r="H198" s="9">
        <v>0</v>
      </c>
      <c r="I198" s="9">
        <v>2</v>
      </c>
      <c r="J198" s="9">
        <v>73</v>
      </c>
      <c r="K198" s="158">
        <v>0.13125000000000001</v>
      </c>
      <c r="L198" s="9"/>
      <c r="M198" s="9"/>
      <c r="N198" s="9"/>
      <c r="O198" s="9"/>
      <c r="P198" s="278" t="str">
        <f t="shared" si="7"/>
        <v/>
      </c>
      <c r="Q198" s="276">
        <f t="shared" si="8"/>
        <v>60</v>
      </c>
      <c r="R198" s="9"/>
      <c r="S198" s="9"/>
      <c r="U198" s="367"/>
      <c r="V198" s="9"/>
      <c r="W198" s="37"/>
      <c r="AS198" s="9"/>
      <c r="AT198" s="9"/>
      <c r="AU198" s="426"/>
      <c r="AW198" s="9"/>
      <c r="AX198" s="470"/>
      <c r="BG198" s="373"/>
      <c r="BH198" s="373"/>
      <c r="BI198" s="9"/>
      <c r="BJ198" s="9"/>
      <c r="CJ198"/>
      <c r="CK198"/>
    </row>
    <row r="199" spans="1:89">
      <c r="A199" s="9">
        <v>1010</v>
      </c>
      <c r="B199" s="9" t="s">
        <v>383</v>
      </c>
      <c r="C199" s="9">
        <v>292</v>
      </c>
      <c r="D199" s="9">
        <v>2.8</v>
      </c>
      <c r="E199" s="9">
        <v>3.2</v>
      </c>
      <c r="F199" s="9">
        <v>137.41399999999999</v>
      </c>
      <c r="G199" s="9">
        <v>0</v>
      </c>
      <c r="H199" s="9">
        <v>0</v>
      </c>
      <c r="I199" s="9">
        <v>2</v>
      </c>
      <c r="J199" s="9">
        <v>73</v>
      </c>
      <c r="K199" s="158">
        <v>0.131944444444444</v>
      </c>
      <c r="L199" s="9"/>
      <c r="M199" s="9"/>
      <c r="N199" s="9"/>
      <c r="O199" s="9"/>
      <c r="P199" s="278" t="str">
        <f t="shared" si="7"/>
        <v/>
      </c>
      <c r="Q199" s="276">
        <f t="shared" si="8"/>
        <v>60</v>
      </c>
      <c r="R199" s="9"/>
      <c r="S199" s="9"/>
      <c r="U199" s="367"/>
      <c r="V199" s="9"/>
      <c r="W199" s="37"/>
      <c r="AS199" s="9"/>
      <c r="AT199" s="9"/>
      <c r="AU199" s="426"/>
      <c r="AW199" s="9"/>
      <c r="AX199" s="470"/>
      <c r="BG199" s="373"/>
      <c r="BH199" s="373"/>
      <c r="BI199" s="9"/>
      <c r="BJ199" s="9"/>
      <c r="CJ199"/>
      <c r="CK199"/>
    </row>
    <row r="200" spans="1:89">
      <c r="A200" s="9">
        <v>1010</v>
      </c>
      <c r="B200" s="9" t="s">
        <v>383</v>
      </c>
      <c r="C200" s="9">
        <v>292</v>
      </c>
      <c r="D200" s="9">
        <v>3.2</v>
      </c>
      <c r="E200" s="9">
        <v>3.6</v>
      </c>
      <c r="F200" s="9">
        <v>137.41399999999999</v>
      </c>
      <c r="G200" s="9">
        <v>0</v>
      </c>
      <c r="H200" s="9">
        <v>0</v>
      </c>
      <c r="I200" s="9">
        <v>2</v>
      </c>
      <c r="J200" s="9">
        <v>73</v>
      </c>
      <c r="K200" s="158">
        <v>0.132638888888889</v>
      </c>
      <c r="L200" s="9"/>
      <c r="M200" s="9"/>
      <c r="N200" s="9"/>
      <c r="O200" s="9"/>
      <c r="P200" s="278" t="str">
        <f t="shared" si="7"/>
        <v/>
      </c>
      <c r="Q200" s="276">
        <f t="shared" si="8"/>
        <v>60</v>
      </c>
      <c r="R200" s="9"/>
      <c r="S200" s="9"/>
      <c r="U200" s="367"/>
      <c r="V200" s="9"/>
      <c r="W200" s="37"/>
      <c r="AS200" s="9"/>
      <c r="AT200" s="9"/>
      <c r="AU200" s="426"/>
      <c r="AW200" s="9"/>
      <c r="AX200" s="470"/>
      <c r="BG200" s="373"/>
      <c r="BH200" s="373"/>
      <c r="BI200" s="9"/>
      <c r="BJ200" s="9"/>
      <c r="CJ200"/>
      <c r="CK200"/>
    </row>
    <row r="201" spans="1:89">
      <c r="A201" s="9">
        <v>1010</v>
      </c>
      <c r="B201" s="9" t="s">
        <v>383</v>
      </c>
      <c r="C201" s="9">
        <v>292</v>
      </c>
      <c r="D201" s="9">
        <v>5.2</v>
      </c>
      <c r="E201" s="9">
        <v>2.8</v>
      </c>
      <c r="F201" s="9">
        <v>137.41399999999999</v>
      </c>
      <c r="G201" s="9">
        <v>0</v>
      </c>
      <c r="H201" s="9">
        <v>0</v>
      </c>
      <c r="I201" s="9">
        <v>2</v>
      </c>
      <c r="J201" s="9">
        <v>73</v>
      </c>
      <c r="K201" s="158">
        <v>0.133333333333333</v>
      </c>
      <c r="L201" s="9"/>
      <c r="M201" s="9"/>
      <c r="N201" s="9"/>
      <c r="O201" s="9"/>
      <c r="P201" s="278" t="str">
        <f t="shared" ref="P201:P264" si="9">IF(F201&lt;1.1,60,"")</f>
        <v/>
      </c>
      <c r="Q201" s="276">
        <f t="shared" si="8"/>
        <v>60</v>
      </c>
      <c r="R201" s="9"/>
      <c r="S201" s="9"/>
      <c r="U201" s="367"/>
      <c r="V201" s="9"/>
      <c r="W201" s="37"/>
      <c r="AS201" s="9"/>
      <c r="AT201" s="9"/>
      <c r="AU201" s="426"/>
      <c r="AW201" s="9"/>
      <c r="AX201" s="470"/>
      <c r="BG201" s="373"/>
      <c r="BH201" s="373"/>
      <c r="BI201" s="9"/>
      <c r="BJ201" s="9"/>
      <c r="CJ201"/>
      <c r="CK201"/>
    </row>
    <row r="202" spans="1:89">
      <c r="A202" s="9">
        <v>1010</v>
      </c>
      <c r="B202" s="9" t="s">
        <v>383</v>
      </c>
      <c r="C202" s="9">
        <v>292</v>
      </c>
      <c r="D202" s="9">
        <v>6.8</v>
      </c>
      <c r="E202" s="9">
        <v>5.2</v>
      </c>
      <c r="F202" s="9">
        <v>137.41399999999999</v>
      </c>
      <c r="G202" s="9">
        <v>0</v>
      </c>
      <c r="H202" s="9">
        <v>0</v>
      </c>
      <c r="I202" s="9">
        <v>2</v>
      </c>
      <c r="J202" s="9">
        <v>73</v>
      </c>
      <c r="K202" s="158">
        <v>0.134027777777778</v>
      </c>
      <c r="L202" s="9"/>
      <c r="M202" s="9"/>
      <c r="N202" s="9"/>
      <c r="O202" s="9"/>
      <c r="P202" s="278" t="str">
        <f t="shared" si="9"/>
        <v/>
      </c>
      <c r="Q202" s="276">
        <f t="shared" ref="Q202:Q265" si="10">IF(J202&gt;0,60,"")</f>
        <v>60</v>
      </c>
      <c r="R202" s="9"/>
      <c r="S202" s="9"/>
      <c r="U202" s="367"/>
      <c r="V202" s="9"/>
      <c r="W202" s="37"/>
      <c r="AS202" s="9"/>
      <c r="AT202" s="9"/>
      <c r="AU202" s="426"/>
      <c r="AW202" s="9"/>
      <c r="AX202" s="470"/>
      <c r="BG202" s="373"/>
      <c r="BH202" s="373"/>
      <c r="BI202" s="9"/>
      <c r="BJ202" s="9"/>
      <c r="CJ202"/>
      <c r="CK202"/>
    </row>
    <row r="203" spans="1:89">
      <c r="A203" s="9">
        <v>1010</v>
      </c>
      <c r="B203" s="9" t="s">
        <v>383</v>
      </c>
      <c r="C203" s="9">
        <v>292</v>
      </c>
      <c r="D203" s="9">
        <v>6</v>
      </c>
      <c r="E203" s="9">
        <v>5.6</v>
      </c>
      <c r="F203" s="9">
        <v>137.41399999999999</v>
      </c>
      <c r="G203" s="9">
        <v>0</v>
      </c>
      <c r="H203" s="9">
        <v>0</v>
      </c>
      <c r="I203" s="9">
        <v>2</v>
      </c>
      <c r="J203" s="9">
        <v>73</v>
      </c>
      <c r="K203" s="158">
        <v>0.13472222222222199</v>
      </c>
      <c r="L203" s="9"/>
      <c r="M203" s="9"/>
      <c r="N203" s="9"/>
      <c r="O203" s="9"/>
      <c r="P203" s="278" t="str">
        <f t="shared" si="9"/>
        <v/>
      </c>
      <c r="Q203" s="276">
        <f t="shared" si="10"/>
        <v>60</v>
      </c>
      <c r="R203" s="9"/>
      <c r="S203" s="9"/>
      <c r="U203" s="367"/>
      <c r="V203" s="9"/>
      <c r="W203" s="37"/>
      <c r="AS203" s="9"/>
      <c r="AT203" s="9"/>
      <c r="AU203" s="426"/>
      <c r="AW203" s="9"/>
      <c r="AX203" s="470"/>
      <c r="BG203" s="373"/>
      <c r="BH203" s="373"/>
      <c r="BI203" s="9"/>
      <c r="BJ203" s="9"/>
      <c r="CJ203"/>
      <c r="CK203"/>
    </row>
    <row r="204" spans="1:89">
      <c r="A204" s="9">
        <v>1010</v>
      </c>
      <c r="B204" s="9" t="s">
        <v>383</v>
      </c>
      <c r="C204" s="9">
        <v>292</v>
      </c>
      <c r="D204" s="9">
        <v>4.8</v>
      </c>
      <c r="E204" s="9">
        <v>4.8</v>
      </c>
      <c r="F204" s="9">
        <v>137.41399999999999</v>
      </c>
      <c r="G204" s="9">
        <v>0</v>
      </c>
      <c r="H204" s="9">
        <v>0</v>
      </c>
      <c r="I204" s="9">
        <v>2</v>
      </c>
      <c r="J204" s="9">
        <v>73</v>
      </c>
      <c r="K204" s="158">
        <v>0.13541666666666699</v>
      </c>
      <c r="L204" s="9"/>
      <c r="M204" s="9"/>
      <c r="N204" s="9"/>
      <c r="O204" s="9"/>
      <c r="P204" s="278" t="str">
        <f t="shared" si="9"/>
        <v/>
      </c>
      <c r="Q204" s="276">
        <f t="shared" si="10"/>
        <v>60</v>
      </c>
      <c r="R204" s="9"/>
      <c r="S204" s="9"/>
      <c r="U204" s="367"/>
      <c r="V204" s="9"/>
      <c r="W204" s="37"/>
      <c r="AS204" s="9"/>
      <c r="AT204" s="9"/>
      <c r="AU204" s="426"/>
      <c r="AW204" s="9"/>
      <c r="AX204" s="470"/>
      <c r="BG204" s="373"/>
      <c r="BH204" s="373"/>
      <c r="BI204" s="9"/>
      <c r="BJ204" s="9"/>
      <c r="CJ204"/>
      <c r="CK204"/>
    </row>
    <row r="205" spans="1:89">
      <c r="A205" s="9">
        <v>1010</v>
      </c>
      <c r="B205" s="9" t="s">
        <v>383</v>
      </c>
      <c r="C205" s="9">
        <v>292</v>
      </c>
      <c r="D205" s="9">
        <v>6.4</v>
      </c>
      <c r="E205" s="9">
        <v>6</v>
      </c>
      <c r="F205" s="9">
        <v>137.41399999999999</v>
      </c>
      <c r="G205" s="9">
        <v>0</v>
      </c>
      <c r="H205" s="9">
        <v>0</v>
      </c>
      <c r="I205" s="9">
        <v>1.9</v>
      </c>
      <c r="J205" s="9">
        <v>73</v>
      </c>
      <c r="K205" s="158">
        <v>0.13611111111111099</v>
      </c>
      <c r="L205" s="9"/>
      <c r="M205" s="9"/>
      <c r="N205" s="9"/>
      <c r="O205" s="9"/>
      <c r="P205" s="278" t="str">
        <f t="shared" si="9"/>
        <v/>
      </c>
      <c r="Q205" s="276">
        <f t="shared" si="10"/>
        <v>60</v>
      </c>
      <c r="R205" s="9"/>
      <c r="S205" s="9"/>
      <c r="U205" s="367"/>
      <c r="V205" s="9"/>
      <c r="W205" s="37"/>
      <c r="AS205" s="9"/>
      <c r="AT205" s="9"/>
      <c r="AU205" s="426"/>
      <c r="AW205" s="9"/>
      <c r="AX205" s="470"/>
      <c r="BG205" s="373"/>
      <c r="BH205" s="373"/>
      <c r="BI205" s="9"/>
      <c r="BJ205" s="9"/>
      <c r="CJ205"/>
      <c r="CK205"/>
    </row>
    <row r="206" spans="1:89">
      <c r="A206" s="9">
        <v>1010</v>
      </c>
      <c r="B206" s="9" t="s">
        <v>383</v>
      </c>
      <c r="C206" s="9">
        <v>292</v>
      </c>
      <c r="D206" s="9">
        <v>0</v>
      </c>
      <c r="E206" s="9">
        <v>4</v>
      </c>
      <c r="F206" s="9">
        <v>137.41399999999999</v>
      </c>
      <c r="G206" s="9">
        <v>0</v>
      </c>
      <c r="H206" s="9">
        <v>0</v>
      </c>
      <c r="I206" s="9">
        <v>1.9</v>
      </c>
      <c r="J206" s="9">
        <v>73</v>
      </c>
      <c r="K206" s="158">
        <v>0.13680555555555601</v>
      </c>
      <c r="L206" s="9"/>
      <c r="M206" s="9"/>
      <c r="N206" s="9"/>
      <c r="O206" s="9"/>
      <c r="P206" s="278" t="str">
        <f t="shared" si="9"/>
        <v/>
      </c>
      <c r="Q206" s="276">
        <f t="shared" si="10"/>
        <v>60</v>
      </c>
      <c r="R206" s="9"/>
      <c r="S206" s="9"/>
      <c r="U206" s="367"/>
      <c r="V206" s="9"/>
      <c r="W206" s="37"/>
      <c r="AS206" s="9"/>
      <c r="AT206" s="9"/>
      <c r="AU206" s="426"/>
      <c r="AW206" s="9"/>
      <c r="AX206" s="470"/>
      <c r="BG206" s="373"/>
      <c r="BH206" s="373"/>
      <c r="BI206" s="9"/>
      <c r="BJ206" s="9"/>
      <c r="CJ206"/>
      <c r="CK206"/>
    </row>
    <row r="207" spans="1:89">
      <c r="A207" s="9">
        <v>1010</v>
      </c>
      <c r="B207" s="9" t="s">
        <v>383</v>
      </c>
      <c r="C207" s="9">
        <v>292</v>
      </c>
      <c r="D207" s="9">
        <v>4.8</v>
      </c>
      <c r="E207" s="9">
        <v>2.8</v>
      </c>
      <c r="F207" s="9">
        <v>137.41399999999999</v>
      </c>
      <c r="G207" s="9">
        <v>0</v>
      </c>
      <c r="H207" s="9">
        <v>0</v>
      </c>
      <c r="I207" s="9">
        <v>2</v>
      </c>
      <c r="J207" s="9">
        <v>74</v>
      </c>
      <c r="K207" s="158">
        <v>0.13750000000000001</v>
      </c>
      <c r="L207" s="9"/>
      <c r="M207" s="9"/>
      <c r="N207" s="9"/>
      <c r="O207" s="9"/>
      <c r="P207" s="278" t="str">
        <f t="shared" si="9"/>
        <v/>
      </c>
      <c r="Q207" s="276">
        <f t="shared" si="10"/>
        <v>60</v>
      </c>
      <c r="R207" s="9"/>
      <c r="S207" s="9"/>
      <c r="U207" s="367"/>
      <c r="V207" s="9"/>
      <c r="W207" s="37"/>
      <c r="AS207" s="9"/>
      <c r="AT207" s="9"/>
      <c r="AU207" s="426"/>
      <c r="AW207" s="9"/>
      <c r="AX207" s="470"/>
      <c r="BG207" s="373"/>
      <c r="BH207" s="373"/>
      <c r="BI207" s="9"/>
      <c r="BJ207" s="9"/>
      <c r="CJ207"/>
      <c r="CK207"/>
    </row>
    <row r="208" spans="1:89">
      <c r="A208" s="9">
        <v>1010</v>
      </c>
      <c r="B208" s="9" t="s">
        <v>383</v>
      </c>
      <c r="C208" s="9">
        <v>292</v>
      </c>
      <c r="D208" s="9">
        <v>4.4000000000000004</v>
      </c>
      <c r="E208" s="9">
        <v>5.2</v>
      </c>
      <c r="F208" s="9">
        <v>137.41399999999999</v>
      </c>
      <c r="G208" s="9">
        <v>0</v>
      </c>
      <c r="H208" s="9">
        <v>0</v>
      </c>
      <c r="I208" s="9">
        <v>1.9</v>
      </c>
      <c r="J208" s="9">
        <v>73</v>
      </c>
      <c r="K208" s="158">
        <v>0.13819444444444401</v>
      </c>
      <c r="L208" s="9"/>
      <c r="M208" s="9"/>
      <c r="N208" s="9"/>
      <c r="O208" s="9"/>
      <c r="P208" s="278" t="str">
        <f t="shared" si="9"/>
        <v/>
      </c>
      <c r="Q208" s="276">
        <f t="shared" si="10"/>
        <v>60</v>
      </c>
      <c r="R208" s="9"/>
      <c r="S208" s="9"/>
      <c r="U208" s="367"/>
      <c r="V208" s="9"/>
      <c r="W208" s="37"/>
      <c r="AS208" s="9"/>
      <c r="AT208" s="9"/>
      <c r="AU208" s="426"/>
      <c r="AW208" s="9"/>
      <c r="AX208" s="470"/>
      <c r="BG208" s="373"/>
      <c r="BH208" s="373"/>
      <c r="BI208" s="9"/>
      <c r="BJ208" s="9"/>
      <c r="CJ208"/>
      <c r="CK208"/>
    </row>
    <row r="209" spans="1:89">
      <c r="A209" s="9">
        <v>1010</v>
      </c>
      <c r="B209" s="9" t="s">
        <v>383</v>
      </c>
      <c r="C209" s="9">
        <v>292</v>
      </c>
      <c r="D209" s="9">
        <v>6</v>
      </c>
      <c r="E209" s="9">
        <v>4</v>
      </c>
      <c r="F209" s="9">
        <v>137.41399999999999</v>
      </c>
      <c r="G209" s="9">
        <v>0</v>
      </c>
      <c r="H209" s="9">
        <v>0</v>
      </c>
      <c r="I209" s="9">
        <v>1.9</v>
      </c>
      <c r="J209" s="9">
        <v>73</v>
      </c>
      <c r="K209" s="158">
        <v>0.13888888888888901</v>
      </c>
      <c r="L209" s="9"/>
      <c r="M209" s="9"/>
      <c r="N209" s="9"/>
      <c r="O209" s="9"/>
      <c r="P209" s="278" t="str">
        <f t="shared" si="9"/>
        <v/>
      </c>
      <c r="Q209" s="276">
        <f t="shared" si="10"/>
        <v>60</v>
      </c>
      <c r="R209" s="9"/>
      <c r="S209" s="9"/>
      <c r="U209" s="367"/>
      <c r="V209" s="9"/>
      <c r="W209" s="37"/>
      <c r="AS209" s="9"/>
      <c r="AT209" s="9"/>
      <c r="AU209" s="426"/>
      <c r="AW209" s="9"/>
      <c r="AX209" s="470"/>
      <c r="BG209" s="373"/>
      <c r="BH209" s="373"/>
      <c r="BI209" s="9"/>
      <c r="BJ209" s="9"/>
      <c r="CJ209"/>
      <c r="CK209"/>
    </row>
    <row r="210" spans="1:89">
      <c r="A210" s="9">
        <v>1010</v>
      </c>
      <c r="B210" s="9" t="s">
        <v>383</v>
      </c>
      <c r="C210" s="9">
        <v>292</v>
      </c>
      <c r="D210" s="9">
        <v>6.8</v>
      </c>
      <c r="E210" s="9">
        <v>6.4</v>
      </c>
      <c r="F210" s="9">
        <v>137.41399999999999</v>
      </c>
      <c r="G210" s="9">
        <v>0</v>
      </c>
      <c r="H210" s="9">
        <v>0</v>
      </c>
      <c r="I210" s="9">
        <v>1.9</v>
      </c>
      <c r="J210" s="9">
        <v>73</v>
      </c>
      <c r="K210" s="158">
        <v>0.139583333333333</v>
      </c>
      <c r="L210" s="9"/>
      <c r="M210" s="9"/>
      <c r="N210" s="9"/>
      <c r="O210" s="9"/>
      <c r="P210" s="278" t="str">
        <f t="shared" si="9"/>
        <v/>
      </c>
      <c r="Q210" s="276">
        <f t="shared" si="10"/>
        <v>60</v>
      </c>
      <c r="R210" s="9"/>
      <c r="S210" s="9"/>
      <c r="U210" s="367"/>
      <c r="V210" s="9"/>
      <c r="W210" s="37"/>
      <c r="AS210" s="9"/>
      <c r="AT210" s="9"/>
      <c r="AU210" s="426"/>
      <c r="AW210" s="9"/>
      <c r="AX210" s="470"/>
      <c r="BG210" s="373"/>
      <c r="BH210" s="373"/>
      <c r="BI210" s="9"/>
      <c r="BJ210" s="9"/>
      <c r="CJ210"/>
      <c r="CK210"/>
    </row>
    <row r="211" spans="1:89">
      <c r="A211" s="9">
        <v>1010</v>
      </c>
      <c r="B211" s="9" t="s">
        <v>383</v>
      </c>
      <c r="C211" s="9">
        <v>292</v>
      </c>
      <c r="D211" s="9">
        <v>3.6</v>
      </c>
      <c r="E211" s="9">
        <v>4</v>
      </c>
      <c r="F211" s="9">
        <v>137.41399999999999</v>
      </c>
      <c r="G211" s="9">
        <v>0</v>
      </c>
      <c r="H211" s="9">
        <v>0</v>
      </c>
      <c r="I211" s="9">
        <v>1.9</v>
      </c>
      <c r="J211" s="9">
        <v>73</v>
      </c>
      <c r="K211" s="158">
        <v>0.140277777777778</v>
      </c>
      <c r="L211" s="9"/>
      <c r="M211" s="9"/>
      <c r="N211" s="9"/>
      <c r="O211" s="9"/>
      <c r="P211" s="278" t="str">
        <f t="shared" si="9"/>
        <v/>
      </c>
      <c r="Q211" s="276">
        <f t="shared" si="10"/>
        <v>60</v>
      </c>
      <c r="R211" s="9"/>
      <c r="S211" s="9"/>
      <c r="U211" s="367"/>
      <c r="V211" s="9"/>
      <c r="W211" s="37"/>
      <c r="AS211" s="9"/>
      <c r="AT211" s="9"/>
      <c r="AU211" s="426"/>
      <c r="AW211" s="9"/>
      <c r="AX211" s="470"/>
      <c r="BG211" s="373"/>
      <c r="BH211" s="373"/>
      <c r="BI211" s="9"/>
      <c r="BJ211" s="9"/>
      <c r="CJ211"/>
      <c r="CK211"/>
    </row>
    <row r="212" spans="1:89">
      <c r="A212" s="9">
        <v>1010</v>
      </c>
      <c r="B212" s="9" t="s">
        <v>383</v>
      </c>
      <c r="C212" s="9">
        <v>292</v>
      </c>
      <c r="D212" s="9">
        <v>3.2</v>
      </c>
      <c r="E212" s="9">
        <v>2.8</v>
      </c>
      <c r="F212" s="9">
        <v>137.41399999999999</v>
      </c>
      <c r="G212" s="9">
        <v>0</v>
      </c>
      <c r="H212" s="9">
        <v>0</v>
      </c>
      <c r="I212" s="9">
        <v>2</v>
      </c>
      <c r="J212" s="9">
        <v>73</v>
      </c>
      <c r="K212" s="158">
        <v>0.140972222222222</v>
      </c>
      <c r="L212" s="9"/>
      <c r="M212" s="9"/>
      <c r="N212" s="9"/>
      <c r="O212" s="9"/>
      <c r="P212" s="278" t="str">
        <f t="shared" si="9"/>
        <v/>
      </c>
      <c r="Q212" s="276">
        <f t="shared" si="10"/>
        <v>60</v>
      </c>
      <c r="R212" s="9"/>
      <c r="S212" s="9"/>
      <c r="U212" s="367"/>
      <c r="V212" s="9"/>
      <c r="W212" s="37"/>
      <c r="AS212" s="9"/>
      <c r="AT212" s="9"/>
      <c r="AU212" s="426"/>
      <c r="AW212" s="9"/>
      <c r="AX212" s="470"/>
      <c r="BG212" s="373"/>
      <c r="BH212" s="373"/>
      <c r="BI212" s="9"/>
      <c r="BJ212" s="9"/>
      <c r="CJ212"/>
      <c r="CK212"/>
    </row>
    <row r="213" spans="1:89">
      <c r="A213" s="9">
        <v>1010</v>
      </c>
      <c r="B213" s="9" t="s">
        <v>383</v>
      </c>
      <c r="C213" s="9">
        <v>292</v>
      </c>
      <c r="D213" s="9">
        <v>4.4000000000000004</v>
      </c>
      <c r="E213" s="9">
        <v>3.2</v>
      </c>
      <c r="F213" s="9">
        <v>137.41399999999999</v>
      </c>
      <c r="G213" s="9">
        <v>0</v>
      </c>
      <c r="H213" s="9">
        <v>0</v>
      </c>
      <c r="I213" s="9">
        <v>1.9</v>
      </c>
      <c r="J213" s="9">
        <v>73</v>
      </c>
      <c r="K213" s="158">
        <v>0.141666666666667</v>
      </c>
      <c r="L213" s="9"/>
      <c r="M213" s="9"/>
      <c r="N213" s="9"/>
      <c r="O213" s="9"/>
      <c r="P213" s="278" t="str">
        <f t="shared" si="9"/>
        <v/>
      </c>
      <c r="Q213" s="276">
        <f t="shared" si="10"/>
        <v>60</v>
      </c>
      <c r="R213" s="9"/>
      <c r="S213" s="9"/>
      <c r="U213" s="367"/>
      <c r="V213" s="9"/>
      <c r="W213" s="37"/>
      <c r="AS213" s="9"/>
      <c r="AT213" s="9"/>
      <c r="AU213" s="426"/>
      <c r="AW213" s="9"/>
      <c r="AX213" s="470"/>
      <c r="BG213" s="373"/>
      <c r="BH213" s="373"/>
      <c r="BI213" s="9"/>
      <c r="BJ213" s="9"/>
      <c r="CJ213"/>
      <c r="CK213"/>
    </row>
    <row r="214" spans="1:89">
      <c r="A214" s="9">
        <v>1010</v>
      </c>
      <c r="B214" s="9" t="s">
        <v>383</v>
      </c>
      <c r="C214" s="9">
        <v>292</v>
      </c>
      <c r="D214" s="9">
        <v>4.8</v>
      </c>
      <c r="E214" s="9">
        <v>3.6</v>
      </c>
      <c r="F214" s="9">
        <v>137.41399999999999</v>
      </c>
      <c r="G214" s="9">
        <v>0</v>
      </c>
      <c r="H214" s="9">
        <v>0</v>
      </c>
      <c r="I214" s="9">
        <v>1.9</v>
      </c>
      <c r="J214" s="9">
        <v>73</v>
      </c>
      <c r="K214" s="158">
        <v>0.14236111111111099</v>
      </c>
      <c r="L214" s="9"/>
      <c r="M214" s="9"/>
      <c r="N214" s="9"/>
      <c r="O214" s="9"/>
      <c r="P214" s="278" t="str">
        <f t="shared" si="9"/>
        <v/>
      </c>
      <c r="Q214" s="276">
        <f t="shared" si="10"/>
        <v>60</v>
      </c>
      <c r="R214" s="9"/>
      <c r="S214" s="9"/>
      <c r="U214" s="367"/>
      <c r="V214" s="9"/>
      <c r="W214" s="37"/>
      <c r="AS214" s="9"/>
      <c r="AT214" s="9"/>
      <c r="AU214" s="426"/>
      <c r="AW214" s="9"/>
      <c r="AX214" s="470"/>
      <c r="BG214" s="373"/>
      <c r="BH214" s="373"/>
      <c r="BI214" s="9"/>
      <c r="BJ214" s="9"/>
      <c r="CJ214"/>
      <c r="CK214"/>
    </row>
    <row r="215" spans="1:89">
      <c r="A215" s="9">
        <v>1010</v>
      </c>
      <c r="B215" s="9" t="s">
        <v>383</v>
      </c>
      <c r="C215" s="9">
        <v>292</v>
      </c>
      <c r="D215" s="9">
        <v>5.6</v>
      </c>
      <c r="E215" s="9">
        <v>5.2</v>
      </c>
      <c r="F215" s="9">
        <v>137.41399999999999</v>
      </c>
      <c r="G215" s="9">
        <v>0</v>
      </c>
      <c r="H215" s="9">
        <v>0</v>
      </c>
      <c r="I215" s="9">
        <v>1.9</v>
      </c>
      <c r="J215" s="9">
        <v>73</v>
      </c>
      <c r="K215" s="158">
        <v>0.14305555555555599</v>
      </c>
      <c r="L215" s="9"/>
      <c r="M215" s="9"/>
      <c r="N215" s="9"/>
      <c r="O215" s="9"/>
      <c r="P215" s="278" t="str">
        <f t="shared" si="9"/>
        <v/>
      </c>
      <c r="Q215" s="276">
        <f t="shared" si="10"/>
        <v>60</v>
      </c>
      <c r="R215" s="9"/>
      <c r="S215" s="9"/>
      <c r="U215" s="367"/>
      <c r="V215" s="9"/>
      <c r="W215" s="37"/>
      <c r="AS215" s="9"/>
      <c r="AT215" s="9"/>
      <c r="AU215" s="426"/>
      <c r="AW215" s="9"/>
      <c r="AX215" s="470"/>
      <c r="BG215" s="373"/>
      <c r="BH215" s="373"/>
      <c r="BI215" s="9"/>
      <c r="BJ215" s="9"/>
      <c r="CJ215"/>
      <c r="CK215"/>
    </row>
    <row r="216" spans="1:89">
      <c r="A216" s="9">
        <v>1010</v>
      </c>
      <c r="B216" s="9" t="s">
        <v>383</v>
      </c>
      <c r="C216" s="9">
        <v>292</v>
      </c>
      <c r="D216" s="9">
        <v>8.8000000000000007</v>
      </c>
      <c r="E216" s="9">
        <v>6.4</v>
      </c>
      <c r="F216" s="9">
        <v>137.41399999999999</v>
      </c>
      <c r="G216" s="9">
        <v>0</v>
      </c>
      <c r="H216" s="9">
        <v>0</v>
      </c>
      <c r="I216" s="9">
        <v>1.9</v>
      </c>
      <c r="J216" s="9">
        <v>73</v>
      </c>
      <c r="K216" s="158">
        <v>0.14374999999999999</v>
      </c>
      <c r="L216" s="9"/>
      <c r="M216" s="9"/>
      <c r="N216" s="9"/>
      <c r="O216" s="9"/>
      <c r="P216" s="278" t="str">
        <f t="shared" si="9"/>
        <v/>
      </c>
      <c r="Q216" s="276">
        <f t="shared" si="10"/>
        <v>60</v>
      </c>
      <c r="R216" s="9"/>
      <c r="S216" s="9"/>
      <c r="U216" s="367"/>
      <c r="V216" s="9"/>
      <c r="W216" s="37"/>
      <c r="AS216" s="9"/>
      <c r="AT216" s="9"/>
      <c r="AU216" s="426"/>
      <c r="AW216" s="9"/>
      <c r="AX216" s="470"/>
      <c r="BG216" s="373"/>
      <c r="BH216" s="373"/>
      <c r="BI216" s="9"/>
      <c r="BJ216" s="9"/>
      <c r="CJ216"/>
      <c r="CK216"/>
    </row>
    <row r="217" spans="1:89">
      <c r="A217" s="9">
        <v>1010</v>
      </c>
      <c r="B217" s="9" t="s">
        <v>383</v>
      </c>
      <c r="C217" s="9">
        <v>292</v>
      </c>
      <c r="D217" s="9">
        <v>5.6</v>
      </c>
      <c r="E217" s="9">
        <v>5.6</v>
      </c>
      <c r="F217" s="9">
        <v>137.41399999999999</v>
      </c>
      <c r="G217" s="9">
        <v>0</v>
      </c>
      <c r="H217" s="9">
        <v>0</v>
      </c>
      <c r="I217" s="9">
        <v>1.9</v>
      </c>
      <c r="J217" s="9">
        <v>73</v>
      </c>
      <c r="K217" s="158">
        <v>0.14444444444444399</v>
      </c>
      <c r="L217" s="9"/>
      <c r="M217" s="9"/>
      <c r="N217" s="9"/>
      <c r="O217" s="9"/>
      <c r="P217" s="278" t="str">
        <f t="shared" si="9"/>
        <v/>
      </c>
      <c r="Q217" s="276">
        <f t="shared" si="10"/>
        <v>60</v>
      </c>
      <c r="R217" s="9"/>
      <c r="S217" s="9"/>
      <c r="U217" s="367"/>
      <c r="V217" s="9"/>
      <c r="W217" s="37"/>
      <c r="AS217" s="9"/>
      <c r="AT217" s="9"/>
      <c r="AU217" s="426"/>
      <c r="AW217" s="9"/>
      <c r="AX217" s="470"/>
      <c r="BG217" s="373"/>
      <c r="BH217" s="373"/>
      <c r="BI217" s="9"/>
      <c r="BJ217" s="9"/>
      <c r="CJ217"/>
      <c r="CK217"/>
    </row>
    <row r="218" spans="1:89">
      <c r="A218" s="9">
        <v>1010</v>
      </c>
      <c r="B218" s="9" t="s">
        <v>383</v>
      </c>
      <c r="C218" s="9">
        <v>292</v>
      </c>
      <c r="D218" s="9">
        <v>6.4</v>
      </c>
      <c r="E218" s="9">
        <v>4.4000000000000004</v>
      </c>
      <c r="F218" s="9">
        <v>137.41399999999999</v>
      </c>
      <c r="G218" s="9">
        <v>0</v>
      </c>
      <c r="H218" s="9">
        <v>0</v>
      </c>
      <c r="I218" s="9">
        <v>1.8</v>
      </c>
      <c r="J218" s="9">
        <v>73</v>
      </c>
      <c r="K218" s="158">
        <v>0.14513888888888901</v>
      </c>
      <c r="L218" s="9"/>
      <c r="M218" s="9"/>
      <c r="N218" s="9"/>
      <c r="O218" s="9"/>
      <c r="P218" s="278" t="str">
        <f t="shared" si="9"/>
        <v/>
      </c>
      <c r="Q218" s="276">
        <f t="shared" si="10"/>
        <v>60</v>
      </c>
      <c r="R218" s="9"/>
      <c r="S218" s="9"/>
      <c r="U218" s="367"/>
      <c r="V218" s="9"/>
      <c r="W218" s="37"/>
      <c r="AS218" s="9"/>
      <c r="AT218" s="9"/>
      <c r="AU218" s="426"/>
      <c r="AW218" s="9"/>
      <c r="AX218" s="470"/>
      <c r="BG218" s="373"/>
      <c r="BH218" s="373"/>
      <c r="BI218" s="9"/>
      <c r="BJ218" s="9"/>
      <c r="CJ218"/>
      <c r="CK218"/>
    </row>
    <row r="219" spans="1:89">
      <c r="A219" s="9">
        <v>1010</v>
      </c>
      <c r="B219" s="9" t="s">
        <v>383</v>
      </c>
      <c r="C219" s="9">
        <v>292</v>
      </c>
      <c r="D219" s="9">
        <v>3.2</v>
      </c>
      <c r="E219" s="9">
        <v>4.4000000000000004</v>
      </c>
      <c r="F219" s="9">
        <v>137.41399999999999</v>
      </c>
      <c r="G219" s="9">
        <v>0</v>
      </c>
      <c r="H219" s="9">
        <v>0</v>
      </c>
      <c r="I219" s="9">
        <v>1.9</v>
      </c>
      <c r="J219" s="9">
        <v>73</v>
      </c>
      <c r="K219" s="158">
        <v>0.14583333333333301</v>
      </c>
      <c r="L219" s="9"/>
      <c r="M219" s="9"/>
      <c r="N219" s="9"/>
      <c r="O219" s="9"/>
      <c r="P219" s="278" t="str">
        <f t="shared" si="9"/>
        <v/>
      </c>
      <c r="Q219" s="276">
        <f t="shared" si="10"/>
        <v>60</v>
      </c>
      <c r="R219" s="9"/>
      <c r="S219" s="9"/>
      <c r="U219" s="367"/>
      <c r="V219" s="9"/>
      <c r="W219" s="37"/>
      <c r="AS219" s="9"/>
      <c r="AT219" s="9"/>
      <c r="AU219" s="426"/>
      <c r="AW219" s="9"/>
      <c r="AX219" s="470"/>
      <c r="BG219" s="373"/>
      <c r="BH219" s="373"/>
      <c r="BI219" s="9"/>
      <c r="BJ219" s="9"/>
      <c r="CJ219"/>
      <c r="CK219"/>
    </row>
    <row r="220" spans="1:89">
      <c r="A220" s="9">
        <v>1010</v>
      </c>
      <c r="B220" s="9" t="s">
        <v>383</v>
      </c>
      <c r="C220" s="9">
        <v>292</v>
      </c>
      <c r="D220" s="9">
        <v>0</v>
      </c>
      <c r="E220" s="9">
        <v>0</v>
      </c>
      <c r="F220" s="9">
        <v>137.41399999999999</v>
      </c>
      <c r="G220" s="9">
        <v>0</v>
      </c>
      <c r="H220" s="9">
        <v>0</v>
      </c>
      <c r="I220" s="9">
        <v>1.8</v>
      </c>
      <c r="J220" s="9">
        <v>73</v>
      </c>
      <c r="K220" s="158">
        <v>0.14652777777777801</v>
      </c>
      <c r="L220" s="9"/>
      <c r="M220" s="9"/>
      <c r="N220" s="9"/>
      <c r="O220" s="9"/>
      <c r="P220" s="278" t="str">
        <f t="shared" si="9"/>
        <v/>
      </c>
      <c r="Q220" s="276">
        <f t="shared" si="10"/>
        <v>60</v>
      </c>
      <c r="R220" s="9"/>
      <c r="S220" s="9"/>
      <c r="U220" s="367"/>
      <c r="V220" s="9"/>
      <c r="W220" s="37"/>
      <c r="AS220" s="9"/>
      <c r="AT220" s="9"/>
      <c r="AU220" s="426"/>
      <c r="AW220" s="9"/>
      <c r="AX220" s="470"/>
      <c r="BG220" s="373"/>
      <c r="BH220" s="373"/>
      <c r="BI220" s="9"/>
      <c r="BJ220" s="9"/>
      <c r="CJ220"/>
      <c r="CK220"/>
    </row>
    <row r="221" spans="1:89">
      <c r="A221" s="9">
        <v>1010</v>
      </c>
      <c r="B221" s="9" t="s">
        <v>383</v>
      </c>
      <c r="C221" s="9">
        <v>292</v>
      </c>
      <c r="D221" s="9">
        <v>0</v>
      </c>
      <c r="E221" s="9">
        <v>0.8</v>
      </c>
      <c r="F221" s="9">
        <v>137.41399999999999</v>
      </c>
      <c r="G221" s="9">
        <v>0</v>
      </c>
      <c r="H221" s="9">
        <v>0</v>
      </c>
      <c r="I221" s="9">
        <v>1.7</v>
      </c>
      <c r="J221" s="9">
        <v>73</v>
      </c>
      <c r="K221" s="158">
        <v>0.147222222222222</v>
      </c>
      <c r="L221" s="9"/>
      <c r="M221" s="9"/>
      <c r="N221" s="9"/>
      <c r="O221" s="9"/>
      <c r="P221" s="278" t="str">
        <f t="shared" si="9"/>
        <v/>
      </c>
      <c r="Q221" s="276">
        <f t="shared" si="10"/>
        <v>60</v>
      </c>
      <c r="R221" s="9"/>
      <c r="S221" s="9"/>
      <c r="U221" s="367"/>
      <c r="V221" s="9"/>
      <c r="W221" s="37"/>
      <c r="AS221" s="9"/>
      <c r="AT221" s="9"/>
      <c r="AU221" s="426"/>
      <c r="AW221" s="9"/>
      <c r="AX221" s="470"/>
      <c r="BG221" s="373"/>
      <c r="BH221" s="373"/>
      <c r="BI221" s="9"/>
      <c r="BJ221" s="9"/>
      <c r="CJ221"/>
      <c r="CK221"/>
    </row>
    <row r="222" spans="1:89">
      <c r="A222" s="9">
        <v>1010</v>
      </c>
      <c r="B222" s="9" t="s">
        <v>383</v>
      </c>
      <c r="C222" s="9">
        <v>292</v>
      </c>
      <c r="D222" s="9">
        <v>0</v>
      </c>
      <c r="E222" s="9">
        <v>0</v>
      </c>
      <c r="F222" s="9">
        <v>137.41399999999999</v>
      </c>
      <c r="G222" s="9">
        <v>0</v>
      </c>
      <c r="H222" s="9">
        <v>0</v>
      </c>
      <c r="I222" s="9">
        <v>1.7</v>
      </c>
      <c r="J222" s="9">
        <v>73</v>
      </c>
      <c r="K222" s="158">
        <v>0.147916666666667</v>
      </c>
      <c r="L222" s="9"/>
      <c r="M222" s="9"/>
      <c r="N222" s="9"/>
      <c r="O222" s="9"/>
      <c r="P222" s="278" t="str">
        <f t="shared" si="9"/>
        <v/>
      </c>
      <c r="Q222" s="276">
        <f t="shared" si="10"/>
        <v>60</v>
      </c>
      <c r="R222" s="9"/>
      <c r="S222" s="9"/>
      <c r="U222" s="367"/>
      <c r="V222" s="9"/>
      <c r="W222" s="37"/>
      <c r="AS222" s="9"/>
      <c r="AT222" s="9"/>
      <c r="AU222" s="426"/>
      <c r="AW222" s="9"/>
      <c r="AX222" s="470"/>
      <c r="BG222" s="373"/>
      <c r="BH222" s="373"/>
      <c r="BI222" s="9"/>
      <c r="BJ222" s="9"/>
      <c r="CJ222"/>
      <c r="CK222"/>
    </row>
    <row r="223" spans="1:89">
      <c r="A223" s="9">
        <v>1010</v>
      </c>
      <c r="B223" s="9" t="s">
        <v>383</v>
      </c>
      <c r="C223" s="9">
        <v>292</v>
      </c>
      <c r="D223" s="9">
        <v>0</v>
      </c>
      <c r="E223" s="9">
        <v>0</v>
      </c>
      <c r="F223" s="9">
        <v>137.41399999999999</v>
      </c>
      <c r="G223" s="9">
        <v>0</v>
      </c>
      <c r="H223" s="9">
        <v>0</v>
      </c>
      <c r="I223" s="9">
        <v>1.7</v>
      </c>
      <c r="J223" s="9">
        <v>73</v>
      </c>
      <c r="K223" s="158">
        <v>0.148611111111111</v>
      </c>
      <c r="L223" s="9"/>
      <c r="M223" s="9"/>
      <c r="N223" s="9"/>
      <c r="O223" s="9"/>
      <c r="P223" s="278" t="str">
        <f t="shared" si="9"/>
        <v/>
      </c>
      <c r="Q223" s="276">
        <f t="shared" si="10"/>
        <v>60</v>
      </c>
      <c r="R223" s="9"/>
      <c r="S223" s="9"/>
      <c r="U223" s="367"/>
      <c r="V223" s="9"/>
      <c r="W223" s="37"/>
      <c r="AS223" s="9"/>
      <c r="AT223" s="9"/>
      <c r="AU223" s="426"/>
      <c r="AW223" s="9"/>
      <c r="AX223" s="470"/>
      <c r="BG223" s="373"/>
      <c r="BH223" s="373"/>
      <c r="BI223" s="9"/>
      <c r="BJ223" s="9"/>
      <c r="CJ223"/>
      <c r="CK223"/>
    </row>
    <row r="224" spans="1:89">
      <c r="A224" s="9">
        <v>1010</v>
      </c>
      <c r="B224" s="9" t="s">
        <v>383</v>
      </c>
      <c r="C224" s="9">
        <v>292</v>
      </c>
      <c r="D224" s="9">
        <v>0</v>
      </c>
      <c r="E224" s="9">
        <v>0</v>
      </c>
      <c r="F224" s="9">
        <v>137.41399999999999</v>
      </c>
      <c r="G224" s="9">
        <v>0</v>
      </c>
      <c r="H224" s="9">
        <v>0</v>
      </c>
      <c r="I224" s="9">
        <v>1.7</v>
      </c>
      <c r="J224" s="9">
        <v>73</v>
      </c>
      <c r="K224" s="158">
        <v>0.149305555555556</v>
      </c>
      <c r="L224" s="9"/>
      <c r="M224" s="9"/>
      <c r="N224" s="9"/>
      <c r="O224" s="9"/>
      <c r="P224" s="278" t="str">
        <f t="shared" si="9"/>
        <v/>
      </c>
      <c r="Q224" s="276">
        <f t="shared" si="10"/>
        <v>60</v>
      </c>
      <c r="R224" s="9"/>
      <c r="S224" s="9"/>
      <c r="U224" s="367"/>
      <c r="V224" s="9"/>
      <c r="W224" s="37"/>
      <c r="AS224" s="9"/>
      <c r="AT224" s="9"/>
      <c r="AU224" s="426"/>
      <c r="AW224" s="9"/>
      <c r="AX224" s="470"/>
      <c r="BG224" s="373"/>
      <c r="BH224" s="373"/>
      <c r="BI224" s="9"/>
      <c r="BJ224" s="9"/>
      <c r="CJ224"/>
      <c r="CK224"/>
    </row>
    <row r="225" spans="1:89">
      <c r="A225" s="9">
        <v>1010</v>
      </c>
      <c r="B225" s="9" t="s">
        <v>383</v>
      </c>
      <c r="C225" s="9">
        <v>292</v>
      </c>
      <c r="D225" s="9">
        <v>0</v>
      </c>
      <c r="E225" s="9">
        <v>0</v>
      </c>
      <c r="F225" s="9">
        <v>137.41399999999999</v>
      </c>
      <c r="G225" s="9">
        <v>0</v>
      </c>
      <c r="H225" s="9">
        <v>0</v>
      </c>
      <c r="I225" s="9">
        <v>1.7</v>
      </c>
      <c r="J225" s="9">
        <v>73</v>
      </c>
      <c r="K225" s="158">
        <v>0.15</v>
      </c>
      <c r="L225" s="9"/>
      <c r="M225" s="9"/>
      <c r="N225" s="9"/>
      <c r="O225" s="9"/>
      <c r="P225" s="278" t="str">
        <f t="shared" si="9"/>
        <v/>
      </c>
      <c r="Q225" s="276">
        <f t="shared" si="10"/>
        <v>60</v>
      </c>
      <c r="R225" s="9"/>
      <c r="S225" s="9"/>
      <c r="U225" s="367"/>
      <c r="V225" s="9"/>
      <c r="W225" s="37"/>
      <c r="AS225" s="9"/>
      <c r="AT225" s="9"/>
      <c r="AU225" s="426"/>
      <c r="AW225" s="9"/>
      <c r="AX225" s="470"/>
      <c r="BG225" s="373"/>
      <c r="BH225" s="373"/>
      <c r="BI225" s="9"/>
      <c r="BJ225" s="9"/>
      <c r="CJ225"/>
      <c r="CK225"/>
    </row>
    <row r="226" spans="1:89">
      <c r="A226" s="9">
        <v>1010</v>
      </c>
      <c r="B226" s="9" t="s">
        <v>383</v>
      </c>
      <c r="C226" s="9">
        <v>292</v>
      </c>
      <c r="D226" s="9">
        <v>0</v>
      </c>
      <c r="E226" s="9">
        <v>0</v>
      </c>
      <c r="F226" s="9">
        <v>137.41399999999999</v>
      </c>
      <c r="G226" s="9">
        <v>0</v>
      </c>
      <c r="H226" s="9">
        <v>0</v>
      </c>
      <c r="I226" s="9">
        <v>1.7</v>
      </c>
      <c r="J226" s="9">
        <v>73</v>
      </c>
      <c r="K226" s="158">
        <v>0.15069444444444399</v>
      </c>
      <c r="L226" s="9"/>
      <c r="M226" s="9"/>
      <c r="N226" s="9"/>
      <c r="O226" s="9"/>
      <c r="P226" s="278" t="str">
        <f t="shared" si="9"/>
        <v/>
      </c>
      <c r="Q226" s="276">
        <f t="shared" si="10"/>
        <v>60</v>
      </c>
      <c r="R226" s="9"/>
      <c r="S226" s="9"/>
      <c r="U226" s="367"/>
      <c r="V226" s="9"/>
      <c r="W226" s="37"/>
      <c r="AS226" s="9"/>
      <c r="AT226" s="9"/>
      <c r="AU226" s="426"/>
      <c r="AW226" s="9"/>
      <c r="AX226" s="470"/>
      <c r="BG226" s="373"/>
      <c r="BH226" s="373"/>
      <c r="BI226" s="9"/>
      <c r="BJ226" s="9"/>
      <c r="CJ226"/>
      <c r="CK226"/>
    </row>
    <row r="227" spans="1:89">
      <c r="A227" s="9">
        <v>1010</v>
      </c>
      <c r="B227" s="9" t="s">
        <v>383</v>
      </c>
      <c r="C227" s="9">
        <v>292</v>
      </c>
      <c r="D227" s="9">
        <v>3.2</v>
      </c>
      <c r="E227" s="9">
        <v>0.4</v>
      </c>
      <c r="F227" s="9">
        <v>137.41399999999999</v>
      </c>
      <c r="G227" s="9">
        <v>0</v>
      </c>
      <c r="H227" s="9">
        <v>0</v>
      </c>
      <c r="I227" s="9">
        <v>1.7</v>
      </c>
      <c r="J227" s="9">
        <v>73</v>
      </c>
      <c r="K227" s="158">
        <v>0.15138888888888899</v>
      </c>
      <c r="L227" s="9"/>
      <c r="M227" s="9"/>
      <c r="N227" s="9"/>
      <c r="O227" s="9"/>
      <c r="P227" s="278" t="str">
        <f t="shared" si="9"/>
        <v/>
      </c>
      <c r="Q227" s="276">
        <f t="shared" si="10"/>
        <v>60</v>
      </c>
      <c r="R227" s="9"/>
      <c r="S227" s="9"/>
      <c r="U227" s="367"/>
      <c r="V227" s="9"/>
      <c r="W227" s="37"/>
      <c r="AS227" s="9"/>
      <c r="AT227" s="9"/>
      <c r="AU227" s="426"/>
      <c r="AW227" s="9"/>
      <c r="AX227" s="470"/>
      <c r="BG227" s="373"/>
      <c r="BH227" s="373"/>
      <c r="BI227" s="9"/>
      <c r="BJ227" s="9"/>
      <c r="CJ227"/>
      <c r="CK227"/>
    </row>
    <row r="228" spans="1:89">
      <c r="A228" s="9">
        <v>1010</v>
      </c>
      <c r="B228" s="9" t="s">
        <v>383</v>
      </c>
      <c r="C228" s="9">
        <v>292</v>
      </c>
      <c r="D228" s="9">
        <v>0</v>
      </c>
      <c r="E228" s="9">
        <v>1.6</v>
      </c>
      <c r="F228" s="9">
        <v>137.41399999999999</v>
      </c>
      <c r="G228" s="9">
        <v>0</v>
      </c>
      <c r="H228" s="9">
        <v>0</v>
      </c>
      <c r="I228" s="9">
        <v>1.7</v>
      </c>
      <c r="J228" s="9">
        <v>73</v>
      </c>
      <c r="K228" s="158">
        <v>0.15208333333333299</v>
      </c>
      <c r="L228" s="9"/>
      <c r="M228" s="9"/>
      <c r="N228" s="9"/>
      <c r="O228" s="9"/>
      <c r="P228" s="278" t="str">
        <f t="shared" si="9"/>
        <v/>
      </c>
      <c r="Q228" s="276">
        <f t="shared" si="10"/>
        <v>60</v>
      </c>
      <c r="R228" s="9"/>
      <c r="S228" s="9"/>
      <c r="U228" s="367"/>
      <c r="V228" s="9"/>
      <c r="W228" s="37"/>
      <c r="AS228" s="9"/>
      <c r="AT228" s="9"/>
      <c r="AU228" s="426"/>
      <c r="AW228" s="9"/>
      <c r="AX228" s="470"/>
      <c r="BG228" s="373"/>
      <c r="BH228" s="373"/>
      <c r="BI228" s="9"/>
      <c r="BJ228" s="9"/>
      <c r="CJ228"/>
      <c r="CK228"/>
    </row>
    <row r="229" spans="1:89">
      <c r="A229" s="9">
        <v>1010</v>
      </c>
      <c r="B229" s="9" t="s">
        <v>383</v>
      </c>
      <c r="C229" s="9">
        <v>292</v>
      </c>
      <c r="D229" s="9">
        <v>3.6</v>
      </c>
      <c r="E229" s="9">
        <v>2</v>
      </c>
      <c r="F229" s="9">
        <v>137.41399999999999</v>
      </c>
      <c r="G229" s="9">
        <v>0</v>
      </c>
      <c r="H229" s="9">
        <v>0</v>
      </c>
      <c r="I229" s="9">
        <v>1.7</v>
      </c>
      <c r="J229" s="9">
        <v>73</v>
      </c>
      <c r="K229" s="158">
        <v>0.15277777777777801</v>
      </c>
      <c r="L229" s="9"/>
      <c r="M229" s="9"/>
      <c r="N229" s="9"/>
      <c r="O229" s="9"/>
      <c r="P229" s="278" t="str">
        <f t="shared" si="9"/>
        <v/>
      </c>
      <c r="Q229" s="276">
        <f t="shared" si="10"/>
        <v>60</v>
      </c>
      <c r="R229" s="9"/>
      <c r="S229" s="9"/>
      <c r="U229" s="367"/>
      <c r="V229" s="9"/>
      <c r="W229" s="37"/>
      <c r="AS229" s="9"/>
      <c r="AT229" s="9"/>
      <c r="AU229" s="426"/>
      <c r="AW229" s="9"/>
      <c r="AX229" s="470"/>
      <c r="BG229" s="373"/>
      <c r="BH229" s="373"/>
      <c r="BI229" s="9"/>
      <c r="BJ229" s="9"/>
      <c r="CJ229"/>
      <c r="CK229"/>
    </row>
    <row r="230" spans="1:89">
      <c r="A230" s="9">
        <v>1010</v>
      </c>
      <c r="B230" s="9" t="s">
        <v>383</v>
      </c>
      <c r="C230" s="9">
        <v>292</v>
      </c>
      <c r="D230" s="9">
        <v>2.4</v>
      </c>
      <c r="E230" s="9">
        <v>1.6</v>
      </c>
      <c r="F230" s="9">
        <v>137.41399999999999</v>
      </c>
      <c r="G230" s="9">
        <v>0</v>
      </c>
      <c r="H230" s="9">
        <v>0</v>
      </c>
      <c r="I230" s="9">
        <v>1.7</v>
      </c>
      <c r="J230" s="9">
        <v>73</v>
      </c>
      <c r="K230" s="158">
        <v>0.15347222222222201</v>
      </c>
      <c r="L230" s="9"/>
      <c r="M230" s="9"/>
      <c r="N230" s="9"/>
      <c r="O230" s="9"/>
      <c r="P230" s="278" t="str">
        <f t="shared" si="9"/>
        <v/>
      </c>
      <c r="Q230" s="276">
        <f t="shared" si="10"/>
        <v>60</v>
      </c>
      <c r="R230" s="9"/>
      <c r="S230" s="9"/>
      <c r="U230" s="367"/>
      <c r="V230" s="9"/>
      <c r="W230" s="37"/>
      <c r="AS230" s="9"/>
      <c r="AT230" s="9"/>
      <c r="AU230" s="426"/>
      <c r="AW230" s="9"/>
      <c r="AX230" s="470"/>
      <c r="BG230" s="373"/>
      <c r="BH230" s="373"/>
      <c r="BI230" s="9"/>
      <c r="BJ230" s="9"/>
      <c r="CJ230"/>
      <c r="CK230"/>
    </row>
    <row r="231" spans="1:89">
      <c r="A231" s="9">
        <v>1010</v>
      </c>
      <c r="B231" s="9" t="s">
        <v>383</v>
      </c>
      <c r="C231" s="9">
        <v>292</v>
      </c>
      <c r="D231" s="9">
        <v>2.8</v>
      </c>
      <c r="E231" s="9">
        <v>0.4</v>
      </c>
      <c r="F231" s="9">
        <v>137.41399999999999</v>
      </c>
      <c r="G231" s="9">
        <v>0</v>
      </c>
      <c r="H231" s="9">
        <v>0</v>
      </c>
      <c r="I231" s="9">
        <v>1.7</v>
      </c>
      <c r="J231" s="9">
        <v>73</v>
      </c>
      <c r="K231" s="158">
        <v>0.15416666666666701</v>
      </c>
      <c r="L231" s="9"/>
      <c r="M231" s="9"/>
      <c r="N231" s="9"/>
      <c r="O231" s="9"/>
      <c r="P231" s="278" t="str">
        <f t="shared" si="9"/>
        <v/>
      </c>
      <c r="Q231" s="276">
        <f t="shared" si="10"/>
        <v>60</v>
      </c>
      <c r="R231" s="9"/>
      <c r="S231" s="9"/>
      <c r="U231" s="367"/>
      <c r="V231" s="9"/>
      <c r="W231" s="37"/>
      <c r="AS231" s="9"/>
      <c r="AT231" s="9"/>
      <c r="AU231" s="426"/>
      <c r="AW231" s="9"/>
      <c r="AX231" s="470"/>
      <c r="BG231" s="373"/>
      <c r="BH231" s="373"/>
      <c r="BI231" s="9"/>
      <c r="BJ231" s="9"/>
      <c r="CJ231"/>
      <c r="CK231"/>
    </row>
    <row r="232" spans="1:89">
      <c r="A232" s="9">
        <v>1010</v>
      </c>
      <c r="B232" s="9" t="s">
        <v>383</v>
      </c>
      <c r="C232" s="9">
        <v>292</v>
      </c>
      <c r="D232" s="9">
        <v>0</v>
      </c>
      <c r="E232" s="9">
        <v>2.4</v>
      </c>
      <c r="F232" s="9">
        <v>137.41399999999999</v>
      </c>
      <c r="G232" s="9">
        <v>0</v>
      </c>
      <c r="H232" s="9">
        <v>0</v>
      </c>
      <c r="I232" s="9">
        <v>1.7</v>
      </c>
      <c r="J232" s="9">
        <v>73</v>
      </c>
      <c r="K232" s="158">
        <v>0.15486111111111101</v>
      </c>
      <c r="L232" s="9"/>
      <c r="M232" s="9"/>
      <c r="N232" s="9"/>
      <c r="O232" s="9"/>
      <c r="P232" s="278" t="str">
        <f t="shared" si="9"/>
        <v/>
      </c>
      <c r="Q232" s="276">
        <f t="shared" si="10"/>
        <v>60</v>
      </c>
      <c r="R232" s="9"/>
      <c r="S232" s="9"/>
      <c r="U232" s="367"/>
      <c r="V232" s="9"/>
      <c r="W232" s="37"/>
      <c r="AS232" s="9"/>
      <c r="AT232" s="9"/>
      <c r="AU232" s="426"/>
      <c r="AW232" s="9"/>
      <c r="AX232" s="470"/>
      <c r="BG232" s="373"/>
      <c r="BH232" s="373"/>
      <c r="BI232" s="9"/>
      <c r="BJ232" s="9"/>
      <c r="CJ232"/>
      <c r="CK232"/>
    </row>
    <row r="233" spans="1:89">
      <c r="A233" s="9">
        <v>1010</v>
      </c>
      <c r="B233" s="9" t="s">
        <v>383</v>
      </c>
      <c r="C233" s="9">
        <v>292</v>
      </c>
      <c r="D233" s="9">
        <v>0</v>
      </c>
      <c r="E233" s="9">
        <v>0</v>
      </c>
      <c r="F233" s="9">
        <v>137.41399999999999</v>
      </c>
      <c r="G233" s="9">
        <v>0</v>
      </c>
      <c r="H233" s="9">
        <v>0</v>
      </c>
      <c r="I233" s="9">
        <v>1.7</v>
      </c>
      <c r="J233" s="9">
        <v>73</v>
      </c>
      <c r="K233" s="158">
        <v>0.155555555555556</v>
      </c>
      <c r="L233" s="9"/>
      <c r="M233" s="9"/>
      <c r="N233" s="9"/>
      <c r="O233" s="9"/>
      <c r="P233" s="278" t="str">
        <f t="shared" si="9"/>
        <v/>
      </c>
      <c r="Q233" s="276">
        <f t="shared" si="10"/>
        <v>60</v>
      </c>
      <c r="R233" s="9"/>
      <c r="S233" s="9"/>
      <c r="U233" s="367"/>
      <c r="V233" s="9"/>
      <c r="W233" s="37"/>
      <c r="AS233" s="9"/>
      <c r="AT233" s="9"/>
      <c r="AU233" s="426"/>
      <c r="AW233" s="9"/>
      <c r="AX233" s="470"/>
      <c r="BG233" s="373"/>
      <c r="BH233" s="373"/>
      <c r="BI233" s="9"/>
      <c r="BJ233" s="9"/>
      <c r="CJ233"/>
      <c r="CK233"/>
    </row>
    <row r="234" spans="1:89">
      <c r="A234" s="9">
        <v>1010</v>
      </c>
      <c r="B234" s="9" t="s">
        <v>383</v>
      </c>
      <c r="C234" s="9">
        <v>292</v>
      </c>
      <c r="D234" s="9">
        <v>0</v>
      </c>
      <c r="E234" s="9">
        <v>0</v>
      </c>
      <c r="F234" s="9">
        <v>137.41399999999999</v>
      </c>
      <c r="G234" s="9">
        <v>0</v>
      </c>
      <c r="H234" s="9">
        <v>0</v>
      </c>
      <c r="I234" s="9">
        <v>1.7</v>
      </c>
      <c r="J234" s="9">
        <v>73</v>
      </c>
      <c r="K234" s="158">
        <v>0.15625</v>
      </c>
      <c r="L234" s="9"/>
      <c r="M234" s="9"/>
      <c r="N234" s="9"/>
      <c r="O234" s="9"/>
      <c r="P234" s="278" t="str">
        <f t="shared" si="9"/>
        <v/>
      </c>
      <c r="Q234" s="276">
        <f t="shared" si="10"/>
        <v>60</v>
      </c>
      <c r="R234" s="9"/>
      <c r="S234" s="9"/>
      <c r="U234" s="367"/>
      <c r="V234" s="9"/>
      <c r="W234" s="37"/>
      <c r="AS234" s="9"/>
      <c r="AT234" s="9"/>
      <c r="AU234" s="426"/>
      <c r="AW234" s="9"/>
      <c r="AX234" s="470"/>
      <c r="BG234" s="373"/>
      <c r="BH234" s="373"/>
      <c r="BI234" s="9"/>
      <c r="BJ234" s="9"/>
      <c r="CJ234"/>
      <c r="CK234"/>
    </row>
    <row r="235" spans="1:89">
      <c r="A235" s="9">
        <v>1010</v>
      </c>
      <c r="B235" s="9" t="s">
        <v>383</v>
      </c>
      <c r="C235" s="9">
        <v>292</v>
      </c>
      <c r="D235" s="9">
        <v>0</v>
      </c>
      <c r="E235" s="9">
        <v>0</v>
      </c>
      <c r="F235" s="9">
        <v>137.41399999999999</v>
      </c>
      <c r="G235" s="9">
        <v>0</v>
      </c>
      <c r="H235" s="9">
        <v>0</v>
      </c>
      <c r="I235" s="9">
        <v>1.7</v>
      </c>
      <c r="J235" s="9">
        <v>73</v>
      </c>
      <c r="K235" s="158">
        <v>0.156944444444444</v>
      </c>
      <c r="L235" s="9"/>
      <c r="M235" s="9"/>
      <c r="N235" s="9"/>
      <c r="O235" s="9"/>
      <c r="P235" s="278" t="str">
        <f t="shared" si="9"/>
        <v/>
      </c>
      <c r="Q235" s="276">
        <f t="shared" si="10"/>
        <v>60</v>
      </c>
      <c r="R235" s="9"/>
      <c r="S235" s="9"/>
      <c r="U235" s="367"/>
      <c r="V235" s="9"/>
      <c r="W235" s="37"/>
      <c r="AS235" s="9"/>
      <c r="AT235" s="9"/>
      <c r="AU235" s="426"/>
      <c r="AW235" s="9"/>
      <c r="AX235" s="470"/>
      <c r="BG235" s="373"/>
      <c r="BH235" s="373"/>
      <c r="BI235" s="9"/>
      <c r="BJ235" s="9"/>
      <c r="CJ235"/>
      <c r="CK235"/>
    </row>
    <row r="236" spans="1:89">
      <c r="A236" s="9">
        <v>1010</v>
      </c>
      <c r="B236" s="9" t="s">
        <v>383</v>
      </c>
      <c r="C236" s="9">
        <v>292</v>
      </c>
      <c r="D236" s="9">
        <v>0</v>
      </c>
      <c r="E236" s="9">
        <v>0</v>
      </c>
      <c r="F236" s="9">
        <v>137.41399999999999</v>
      </c>
      <c r="G236" s="9">
        <v>0</v>
      </c>
      <c r="H236" s="9">
        <v>0</v>
      </c>
      <c r="I236" s="9">
        <v>1.7</v>
      </c>
      <c r="J236" s="9">
        <v>73</v>
      </c>
      <c r="K236" s="158">
        <v>0.15763888888888899</v>
      </c>
      <c r="L236" s="9"/>
      <c r="M236" s="9"/>
      <c r="N236" s="9"/>
      <c r="O236" s="9"/>
      <c r="P236" s="278" t="str">
        <f t="shared" si="9"/>
        <v/>
      </c>
      <c r="Q236" s="276">
        <f t="shared" si="10"/>
        <v>60</v>
      </c>
      <c r="R236" s="9"/>
      <c r="S236" s="9"/>
      <c r="U236" s="367"/>
      <c r="V236" s="9"/>
      <c r="W236" s="37"/>
      <c r="AS236" s="9"/>
      <c r="AT236" s="9"/>
      <c r="AU236" s="426"/>
      <c r="AW236" s="9"/>
      <c r="AX236" s="470"/>
      <c r="BG236" s="373"/>
      <c r="BH236" s="373"/>
      <c r="BI236" s="9"/>
      <c r="BJ236" s="9"/>
      <c r="CJ236"/>
      <c r="CK236"/>
    </row>
    <row r="237" spans="1:89">
      <c r="A237" s="9">
        <v>1010</v>
      </c>
      <c r="B237" s="9" t="s">
        <v>383</v>
      </c>
      <c r="C237" s="9">
        <v>292</v>
      </c>
      <c r="D237" s="9">
        <v>0</v>
      </c>
      <c r="E237" s="9">
        <v>0</v>
      </c>
      <c r="F237" s="9">
        <v>137.41399999999999</v>
      </c>
      <c r="G237" s="9">
        <v>0</v>
      </c>
      <c r="H237" s="9">
        <v>0</v>
      </c>
      <c r="I237" s="9">
        <v>1.6</v>
      </c>
      <c r="J237" s="9">
        <v>73</v>
      </c>
      <c r="K237" s="158">
        <v>0.15833333333333299</v>
      </c>
      <c r="L237" s="9"/>
      <c r="M237" s="9"/>
      <c r="N237" s="9"/>
      <c r="O237" s="9"/>
      <c r="P237" s="278" t="str">
        <f t="shared" si="9"/>
        <v/>
      </c>
      <c r="Q237" s="276">
        <f t="shared" si="10"/>
        <v>60</v>
      </c>
      <c r="R237" s="9"/>
      <c r="S237" s="9"/>
      <c r="U237" s="367"/>
      <c r="V237" s="9"/>
      <c r="W237" s="37"/>
      <c r="AS237" s="9"/>
      <c r="AT237" s="9"/>
      <c r="AU237" s="426"/>
      <c r="AW237" s="9"/>
      <c r="AX237" s="470"/>
      <c r="BG237" s="373"/>
      <c r="BH237" s="373"/>
      <c r="BI237" s="9"/>
      <c r="BJ237" s="9"/>
      <c r="CJ237"/>
      <c r="CK237"/>
    </row>
    <row r="238" spans="1:89">
      <c r="A238" s="9">
        <v>1010</v>
      </c>
      <c r="B238" s="9" t="s">
        <v>383</v>
      </c>
      <c r="C238" s="9">
        <v>292</v>
      </c>
      <c r="D238" s="9">
        <v>0</v>
      </c>
      <c r="E238" s="9">
        <v>0</v>
      </c>
      <c r="F238" s="9">
        <v>137.41399999999999</v>
      </c>
      <c r="G238" s="9">
        <v>0</v>
      </c>
      <c r="H238" s="9">
        <v>0</v>
      </c>
      <c r="I238" s="9">
        <v>1.6</v>
      </c>
      <c r="J238" s="9">
        <v>73</v>
      </c>
      <c r="K238" s="158">
        <v>0.15902777777777799</v>
      </c>
      <c r="L238" s="9"/>
      <c r="M238" s="9"/>
      <c r="N238" s="9"/>
      <c r="O238" s="9"/>
      <c r="P238" s="278" t="str">
        <f t="shared" si="9"/>
        <v/>
      </c>
      <c r="Q238" s="276">
        <f t="shared" si="10"/>
        <v>60</v>
      </c>
      <c r="R238" s="9"/>
      <c r="S238" s="9"/>
      <c r="U238" s="367"/>
      <c r="V238" s="9"/>
      <c r="W238" s="37"/>
      <c r="AS238" s="9"/>
      <c r="AT238" s="9"/>
      <c r="AU238" s="426"/>
      <c r="AW238" s="9"/>
      <c r="AX238" s="470"/>
      <c r="BG238" s="373"/>
      <c r="BH238" s="373"/>
      <c r="BI238" s="9"/>
      <c r="BJ238" s="9"/>
      <c r="CJ238"/>
      <c r="CK238"/>
    </row>
    <row r="239" spans="1:89">
      <c r="A239" s="9">
        <v>1010</v>
      </c>
      <c r="B239" s="9" t="s">
        <v>383</v>
      </c>
      <c r="C239" s="9">
        <v>292</v>
      </c>
      <c r="D239" s="9">
        <v>0</v>
      </c>
      <c r="E239" s="9">
        <v>0</v>
      </c>
      <c r="F239" s="9">
        <v>137.41399999999999</v>
      </c>
      <c r="G239" s="9">
        <v>0</v>
      </c>
      <c r="H239" s="9">
        <v>0</v>
      </c>
      <c r="I239" s="9">
        <v>1.6</v>
      </c>
      <c r="J239" s="9">
        <v>73</v>
      </c>
      <c r="K239" s="158">
        <v>0.15972222222222199</v>
      </c>
      <c r="L239" s="9"/>
      <c r="M239" s="9"/>
      <c r="N239" s="9"/>
      <c r="O239" s="9"/>
      <c r="P239" s="278" t="str">
        <f t="shared" si="9"/>
        <v/>
      </c>
      <c r="Q239" s="276">
        <f t="shared" si="10"/>
        <v>60</v>
      </c>
      <c r="R239" s="9"/>
      <c r="S239" s="9"/>
      <c r="U239" s="367"/>
      <c r="V239" s="9"/>
      <c r="W239" s="37"/>
      <c r="AS239" s="9"/>
      <c r="AT239" s="9"/>
      <c r="AU239" s="426"/>
      <c r="AW239" s="9"/>
      <c r="AX239" s="470"/>
      <c r="BG239" s="373"/>
      <c r="BH239" s="373"/>
      <c r="BI239" s="9"/>
      <c r="BJ239" s="9"/>
      <c r="CJ239"/>
      <c r="CK239"/>
    </row>
    <row r="240" spans="1:89">
      <c r="A240" s="9">
        <v>1010</v>
      </c>
      <c r="B240" s="9" t="s">
        <v>383</v>
      </c>
      <c r="C240" s="9">
        <v>292</v>
      </c>
      <c r="D240" s="9">
        <v>0</v>
      </c>
      <c r="E240" s="9">
        <v>2</v>
      </c>
      <c r="F240" s="9">
        <v>137.41399999999999</v>
      </c>
      <c r="G240" s="9">
        <v>0</v>
      </c>
      <c r="H240" s="9">
        <v>0</v>
      </c>
      <c r="I240" s="9">
        <v>1.6</v>
      </c>
      <c r="J240" s="9">
        <v>73</v>
      </c>
      <c r="K240" s="158">
        <v>0.16041666666666701</v>
      </c>
      <c r="L240" s="9"/>
      <c r="M240" s="9"/>
      <c r="N240" s="9"/>
      <c r="O240" s="9"/>
      <c r="P240" s="278" t="str">
        <f t="shared" si="9"/>
        <v/>
      </c>
      <c r="Q240" s="276">
        <f t="shared" si="10"/>
        <v>60</v>
      </c>
      <c r="R240" s="9"/>
      <c r="S240" s="9"/>
      <c r="U240" s="367"/>
      <c r="V240" s="9"/>
      <c r="W240" s="37"/>
      <c r="AS240" s="9"/>
      <c r="AT240" s="9"/>
      <c r="AU240" s="426"/>
      <c r="AW240" s="9"/>
      <c r="AX240" s="470"/>
      <c r="BG240" s="373"/>
      <c r="BH240" s="373"/>
      <c r="BI240" s="9"/>
      <c r="BJ240" s="9"/>
      <c r="CJ240"/>
      <c r="CK240"/>
    </row>
    <row r="241" spans="1:89">
      <c r="A241" s="9">
        <v>1010</v>
      </c>
      <c r="B241" s="9" t="s">
        <v>383</v>
      </c>
      <c r="C241" s="9">
        <v>292</v>
      </c>
      <c r="D241" s="9">
        <v>0</v>
      </c>
      <c r="E241" s="9">
        <v>0</v>
      </c>
      <c r="F241" s="9">
        <v>137.41399999999999</v>
      </c>
      <c r="G241" s="9">
        <v>0</v>
      </c>
      <c r="H241" s="9">
        <v>0</v>
      </c>
      <c r="I241" s="9">
        <v>1.6</v>
      </c>
      <c r="J241" s="9">
        <v>73</v>
      </c>
      <c r="K241" s="158">
        <v>0.16111111111111101</v>
      </c>
      <c r="L241" s="9"/>
      <c r="M241" s="9"/>
      <c r="N241" s="9"/>
      <c r="O241" s="9"/>
      <c r="P241" s="278" t="str">
        <f t="shared" si="9"/>
        <v/>
      </c>
      <c r="Q241" s="276">
        <f t="shared" si="10"/>
        <v>60</v>
      </c>
      <c r="R241" s="9"/>
      <c r="S241" s="9"/>
      <c r="U241" s="367"/>
      <c r="V241" s="9"/>
      <c r="W241" s="37"/>
      <c r="AS241" s="9"/>
      <c r="AT241" s="9"/>
      <c r="AU241" s="426"/>
      <c r="AW241" s="9"/>
      <c r="AX241" s="470"/>
      <c r="BG241" s="373"/>
      <c r="BH241" s="373"/>
      <c r="BI241" s="9"/>
      <c r="BJ241" s="9"/>
      <c r="CJ241"/>
      <c r="CK241"/>
    </row>
    <row r="242" spans="1:89">
      <c r="A242" s="9">
        <v>1010</v>
      </c>
      <c r="B242" s="9" t="s">
        <v>383</v>
      </c>
      <c r="C242" s="9">
        <v>292</v>
      </c>
      <c r="D242" s="9">
        <v>0</v>
      </c>
      <c r="E242" s="9">
        <v>0</v>
      </c>
      <c r="F242" s="9">
        <v>137.41399999999999</v>
      </c>
      <c r="G242" s="9">
        <v>0</v>
      </c>
      <c r="H242" s="9">
        <v>0</v>
      </c>
      <c r="I242" s="9">
        <v>1.6</v>
      </c>
      <c r="J242" s="9">
        <v>73</v>
      </c>
      <c r="K242" s="158">
        <v>0.16180555555555601</v>
      </c>
      <c r="L242" s="9"/>
      <c r="M242" s="9"/>
      <c r="N242" s="9"/>
      <c r="O242" s="9"/>
      <c r="P242" s="278" t="str">
        <f t="shared" si="9"/>
        <v/>
      </c>
      <c r="Q242" s="276">
        <f t="shared" si="10"/>
        <v>60</v>
      </c>
      <c r="R242" s="9"/>
      <c r="S242" s="9"/>
      <c r="U242" s="367"/>
      <c r="V242" s="9"/>
      <c r="W242" s="37"/>
      <c r="AS242" s="9"/>
      <c r="AT242" s="9"/>
      <c r="AU242" s="426"/>
      <c r="AW242" s="9"/>
      <c r="AX242" s="470"/>
      <c r="BG242" s="373"/>
      <c r="BH242" s="373"/>
      <c r="BI242" s="9"/>
      <c r="BJ242" s="9"/>
      <c r="CJ242"/>
      <c r="CK242"/>
    </row>
    <row r="243" spans="1:89">
      <c r="A243" s="9">
        <v>1010</v>
      </c>
      <c r="B243" s="9" t="s">
        <v>383</v>
      </c>
      <c r="C243" s="9">
        <v>292</v>
      </c>
      <c r="D243" s="9">
        <v>0</v>
      </c>
      <c r="E243" s="9">
        <v>0</v>
      </c>
      <c r="F243" s="9">
        <v>137.41399999999999</v>
      </c>
      <c r="G243" s="9">
        <v>0</v>
      </c>
      <c r="H243" s="9">
        <v>0</v>
      </c>
      <c r="I243" s="9">
        <v>1.5</v>
      </c>
      <c r="J243" s="9">
        <v>73</v>
      </c>
      <c r="K243" s="158">
        <v>0.16250000000000001</v>
      </c>
      <c r="L243" s="9"/>
      <c r="M243" s="9"/>
      <c r="N243" s="9"/>
      <c r="O243" s="9"/>
      <c r="P243" s="278" t="str">
        <f t="shared" si="9"/>
        <v/>
      </c>
      <c r="Q243" s="276">
        <f t="shared" si="10"/>
        <v>60</v>
      </c>
      <c r="R243" s="9"/>
      <c r="S243" s="9"/>
      <c r="U243" s="367"/>
      <c r="V243" s="9"/>
      <c r="W243" s="37"/>
      <c r="AS243" s="9"/>
      <c r="AT243" s="9"/>
      <c r="AU243" s="426"/>
      <c r="AW243" s="9"/>
      <c r="AX243" s="470"/>
      <c r="BG243" s="373"/>
      <c r="BH243" s="373"/>
      <c r="BI243" s="9"/>
      <c r="BJ243" s="9"/>
      <c r="CJ243"/>
      <c r="CK243"/>
    </row>
    <row r="244" spans="1:89">
      <c r="A244" s="9">
        <v>1010</v>
      </c>
      <c r="B244" s="9" t="s">
        <v>383</v>
      </c>
      <c r="C244" s="9">
        <v>292</v>
      </c>
      <c r="D244" s="9">
        <v>0</v>
      </c>
      <c r="E244" s="9">
        <v>0</v>
      </c>
      <c r="F244" s="9">
        <v>137.41399999999999</v>
      </c>
      <c r="G244" s="9">
        <v>0</v>
      </c>
      <c r="H244" s="9">
        <v>0</v>
      </c>
      <c r="I244" s="9">
        <v>1.5</v>
      </c>
      <c r="J244" s="9">
        <v>73</v>
      </c>
      <c r="K244" s="158">
        <v>0.163194444444444</v>
      </c>
      <c r="L244" s="9"/>
      <c r="M244" s="9"/>
      <c r="N244" s="9"/>
      <c r="O244" s="9"/>
      <c r="P244" s="278" t="str">
        <f t="shared" si="9"/>
        <v/>
      </c>
      <c r="Q244" s="276">
        <f t="shared" si="10"/>
        <v>60</v>
      </c>
      <c r="R244" s="9"/>
      <c r="S244" s="9"/>
      <c r="U244" s="367"/>
      <c r="V244" s="9"/>
      <c r="W244" s="37"/>
      <c r="AS244" s="9"/>
      <c r="AT244" s="9"/>
      <c r="AU244" s="426"/>
      <c r="AW244" s="9"/>
      <c r="AX244" s="470"/>
      <c r="BG244" s="373"/>
      <c r="BH244" s="373"/>
      <c r="BI244" s="9"/>
      <c r="BJ244" s="9"/>
      <c r="CJ244"/>
      <c r="CK244"/>
    </row>
    <row r="245" spans="1:89">
      <c r="A245" s="9">
        <v>1010</v>
      </c>
      <c r="B245" s="9" t="s">
        <v>383</v>
      </c>
      <c r="C245" s="9">
        <v>292</v>
      </c>
      <c r="D245" s="9">
        <v>0</v>
      </c>
      <c r="E245" s="9">
        <v>0</v>
      </c>
      <c r="F245" s="9">
        <v>137.41399999999999</v>
      </c>
      <c r="G245" s="9">
        <v>0</v>
      </c>
      <c r="H245" s="9">
        <v>0</v>
      </c>
      <c r="I245" s="9">
        <v>1.5</v>
      </c>
      <c r="J245" s="9">
        <v>73</v>
      </c>
      <c r="K245" s="158">
        <v>0.163888888888889</v>
      </c>
      <c r="L245" s="9"/>
      <c r="M245" s="9"/>
      <c r="N245" s="9"/>
      <c r="O245" s="9"/>
      <c r="P245" s="278" t="str">
        <f t="shared" si="9"/>
        <v/>
      </c>
      <c r="Q245" s="276">
        <f t="shared" si="10"/>
        <v>60</v>
      </c>
      <c r="R245" s="9"/>
      <c r="S245" s="9"/>
      <c r="U245" s="367"/>
      <c r="V245" s="9"/>
      <c r="W245" s="37"/>
      <c r="AS245" s="9"/>
      <c r="AT245" s="9"/>
      <c r="AU245" s="426"/>
      <c r="AW245" s="9"/>
      <c r="AX245" s="470"/>
      <c r="BG245" s="373"/>
      <c r="BH245" s="373"/>
      <c r="BI245" s="9"/>
      <c r="BJ245" s="9"/>
      <c r="CJ245"/>
      <c r="CK245"/>
    </row>
    <row r="246" spans="1:89">
      <c r="A246" s="9">
        <v>1010</v>
      </c>
      <c r="B246" s="9" t="s">
        <v>383</v>
      </c>
      <c r="C246" s="9">
        <v>292</v>
      </c>
      <c r="D246" s="9">
        <v>0</v>
      </c>
      <c r="E246" s="9">
        <v>0</v>
      </c>
      <c r="F246" s="9">
        <v>137.41399999999999</v>
      </c>
      <c r="G246" s="9">
        <v>0</v>
      </c>
      <c r="H246" s="9">
        <v>0</v>
      </c>
      <c r="I246" s="9">
        <v>1.4</v>
      </c>
      <c r="J246" s="9">
        <v>73</v>
      </c>
      <c r="K246" s="158">
        <v>0.164583333333333</v>
      </c>
      <c r="L246" s="9"/>
      <c r="M246" s="9"/>
      <c r="N246" s="9"/>
      <c r="O246" s="9"/>
      <c r="P246" s="278" t="str">
        <f t="shared" si="9"/>
        <v/>
      </c>
      <c r="Q246" s="276">
        <f t="shared" si="10"/>
        <v>60</v>
      </c>
      <c r="R246" s="9"/>
      <c r="S246" s="9"/>
      <c r="U246" s="367"/>
      <c r="V246" s="9"/>
      <c r="W246" s="37"/>
      <c r="AS246" s="9"/>
      <c r="AT246" s="9"/>
      <c r="AU246" s="426"/>
      <c r="AW246" s="9"/>
      <c r="AX246" s="470"/>
      <c r="BG246" s="373"/>
      <c r="BH246" s="373"/>
      <c r="BI246" s="9"/>
      <c r="BJ246" s="9"/>
      <c r="CJ246"/>
      <c r="CK246"/>
    </row>
    <row r="247" spans="1:89">
      <c r="A247" s="9">
        <v>1010</v>
      </c>
      <c r="B247" s="9" t="s">
        <v>383</v>
      </c>
      <c r="C247" s="9">
        <v>292</v>
      </c>
      <c r="D247" s="9">
        <v>0</v>
      </c>
      <c r="E247" s="9">
        <v>0</v>
      </c>
      <c r="F247" s="9">
        <v>137.41399999999999</v>
      </c>
      <c r="G247" s="9">
        <v>0</v>
      </c>
      <c r="H247" s="9">
        <v>0</v>
      </c>
      <c r="I247" s="9">
        <v>1.4</v>
      </c>
      <c r="J247" s="9">
        <v>73</v>
      </c>
      <c r="K247" s="158">
        <v>0.165277777777778</v>
      </c>
      <c r="L247" s="9"/>
      <c r="M247" s="9"/>
      <c r="N247" s="9"/>
      <c r="O247" s="9"/>
      <c r="P247" s="278" t="str">
        <f t="shared" si="9"/>
        <v/>
      </c>
      <c r="Q247" s="276">
        <f t="shared" si="10"/>
        <v>60</v>
      </c>
      <c r="R247" s="9"/>
      <c r="S247" s="9"/>
      <c r="U247" s="367"/>
      <c r="V247" s="9"/>
      <c r="W247" s="37"/>
      <c r="AS247" s="9"/>
      <c r="AT247" s="9"/>
      <c r="AU247" s="426"/>
      <c r="AW247" s="9"/>
      <c r="AX247" s="470"/>
      <c r="BG247" s="373"/>
      <c r="BH247" s="373"/>
      <c r="BI247" s="9"/>
      <c r="BJ247" s="9"/>
      <c r="CJ247"/>
      <c r="CK247"/>
    </row>
    <row r="248" spans="1:89">
      <c r="A248" s="9">
        <v>1010</v>
      </c>
      <c r="B248" s="9" t="s">
        <v>383</v>
      </c>
      <c r="C248" s="9">
        <v>292</v>
      </c>
      <c r="D248" s="9">
        <v>0</v>
      </c>
      <c r="E248" s="9">
        <v>0</v>
      </c>
      <c r="F248" s="9">
        <v>137.41399999999999</v>
      </c>
      <c r="G248" s="9">
        <v>0</v>
      </c>
      <c r="H248" s="9">
        <v>0</v>
      </c>
      <c r="I248" s="9">
        <v>1.4</v>
      </c>
      <c r="J248" s="9">
        <v>73</v>
      </c>
      <c r="K248" s="158">
        <v>0.16597222222222199</v>
      </c>
      <c r="L248" s="9"/>
      <c r="M248" s="9"/>
      <c r="N248" s="9"/>
      <c r="O248" s="9"/>
      <c r="P248" s="278" t="str">
        <f t="shared" si="9"/>
        <v/>
      </c>
      <c r="Q248" s="276">
        <f t="shared" si="10"/>
        <v>60</v>
      </c>
      <c r="R248" s="9"/>
      <c r="S248" s="9"/>
      <c r="U248" s="367"/>
      <c r="V248" s="9"/>
      <c r="W248" s="37"/>
      <c r="AS248" s="9"/>
      <c r="AT248" s="9"/>
      <c r="AU248" s="426"/>
      <c r="AW248" s="9"/>
      <c r="AX248" s="470"/>
      <c r="BG248" s="373"/>
      <c r="BH248" s="373"/>
      <c r="BI248" s="9"/>
      <c r="BJ248" s="9"/>
      <c r="CJ248"/>
      <c r="CK248"/>
    </row>
    <row r="249" spans="1:89">
      <c r="A249" s="9">
        <v>1010</v>
      </c>
      <c r="B249" s="9" t="s">
        <v>383</v>
      </c>
      <c r="C249" s="9">
        <v>292</v>
      </c>
      <c r="D249" s="9">
        <v>0</v>
      </c>
      <c r="E249" s="9">
        <v>0</v>
      </c>
      <c r="F249" s="9">
        <v>137.41399999999999</v>
      </c>
      <c r="G249" s="9">
        <v>0</v>
      </c>
      <c r="H249" s="9">
        <v>0</v>
      </c>
      <c r="I249" s="9">
        <v>1.4</v>
      </c>
      <c r="J249" s="9">
        <v>73</v>
      </c>
      <c r="K249" s="158">
        <v>0.16666666666666699</v>
      </c>
      <c r="L249" s="9"/>
      <c r="M249" s="9"/>
      <c r="N249" s="9"/>
      <c r="O249" s="9"/>
      <c r="P249" s="278" t="str">
        <f t="shared" si="9"/>
        <v/>
      </c>
      <c r="Q249" s="276">
        <f t="shared" si="10"/>
        <v>60</v>
      </c>
      <c r="R249" s="9"/>
      <c r="S249" s="9"/>
      <c r="U249" s="367"/>
      <c r="V249" s="9"/>
      <c r="W249" s="37"/>
      <c r="AS249" s="9"/>
      <c r="AT249" s="9"/>
      <c r="AU249" s="426"/>
      <c r="AW249" s="9"/>
      <c r="AX249" s="470"/>
      <c r="BG249" s="373"/>
      <c r="BH249" s="373"/>
      <c r="BI249" s="9"/>
      <c r="BJ249" s="9"/>
      <c r="CJ249"/>
      <c r="CK249"/>
    </row>
    <row r="250" spans="1:89">
      <c r="A250" s="9">
        <v>1010</v>
      </c>
      <c r="B250" s="9" t="s">
        <v>383</v>
      </c>
      <c r="C250" s="9">
        <v>292</v>
      </c>
      <c r="D250" s="9">
        <v>0</v>
      </c>
      <c r="E250" s="9">
        <v>0</v>
      </c>
      <c r="F250" s="9">
        <v>137.41399999999999</v>
      </c>
      <c r="G250" s="9">
        <v>0</v>
      </c>
      <c r="H250" s="9">
        <v>0</v>
      </c>
      <c r="I250" s="9">
        <v>1.3</v>
      </c>
      <c r="J250" s="9">
        <v>73</v>
      </c>
      <c r="K250" s="158">
        <v>0.16736111111111099</v>
      </c>
      <c r="L250" s="9"/>
      <c r="M250" s="9"/>
      <c r="N250" s="9"/>
      <c r="O250" s="9"/>
      <c r="P250" s="278" t="str">
        <f t="shared" si="9"/>
        <v/>
      </c>
      <c r="Q250" s="276">
        <f t="shared" si="10"/>
        <v>60</v>
      </c>
      <c r="R250" s="9"/>
      <c r="S250" s="9"/>
      <c r="U250" s="367"/>
      <c r="V250" s="9"/>
      <c r="W250" s="37"/>
      <c r="AS250" s="9"/>
      <c r="AT250" s="9"/>
      <c r="AU250" s="426"/>
      <c r="AW250" s="9"/>
      <c r="AX250" s="470"/>
      <c r="BG250" s="373"/>
      <c r="BH250" s="373"/>
      <c r="BI250" s="9"/>
      <c r="BJ250" s="9"/>
      <c r="CJ250"/>
      <c r="CK250"/>
    </row>
    <row r="251" spans="1:89">
      <c r="A251" s="9">
        <v>1010</v>
      </c>
      <c r="B251" s="9" t="s">
        <v>383</v>
      </c>
      <c r="C251" s="9">
        <v>292</v>
      </c>
      <c r="D251" s="9">
        <v>0</v>
      </c>
      <c r="E251" s="9">
        <v>0</v>
      </c>
      <c r="F251" s="9">
        <v>137.41399999999999</v>
      </c>
      <c r="G251" s="9">
        <v>0</v>
      </c>
      <c r="H251" s="9">
        <v>0</v>
      </c>
      <c r="I251" s="9">
        <v>1.3</v>
      </c>
      <c r="J251" s="9">
        <v>73</v>
      </c>
      <c r="K251" s="158">
        <v>0.16805555555555601</v>
      </c>
      <c r="L251" s="9"/>
      <c r="M251" s="9"/>
      <c r="N251" s="9"/>
      <c r="O251" s="9"/>
      <c r="P251" s="278" t="str">
        <f t="shared" si="9"/>
        <v/>
      </c>
      <c r="Q251" s="276">
        <f t="shared" si="10"/>
        <v>60</v>
      </c>
      <c r="R251" s="9"/>
      <c r="S251" s="9"/>
      <c r="U251" s="367"/>
      <c r="V251" s="9"/>
      <c r="W251" s="37"/>
      <c r="AS251" s="9"/>
      <c r="AT251" s="9"/>
      <c r="AU251" s="426"/>
      <c r="AW251" s="9"/>
      <c r="AX251" s="470"/>
      <c r="BG251" s="373"/>
      <c r="BH251" s="373"/>
      <c r="BI251" s="9"/>
      <c r="BJ251" s="9"/>
      <c r="CJ251"/>
      <c r="CK251"/>
    </row>
    <row r="252" spans="1:89">
      <c r="A252" s="9">
        <v>1010</v>
      </c>
      <c r="B252" s="9" t="s">
        <v>383</v>
      </c>
      <c r="C252" s="9">
        <v>292</v>
      </c>
      <c r="D252" s="9">
        <v>0</v>
      </c>
      <c r="E252" s="9">
        <v>0</v>
      </c>
      <c r="F252" s="9">
        <v>137.41399999999999</v>
      </c>
      <c r="G252" s="9">
        <v>0</v>
      </c>
      <c r="H252" s="9">
        <v>0</v>
      </c>
      <c r="I252" s="9">
        <v>1.3</v>
      </c>
      <c r="J252" s="9">
        <v>73</v>
      </c>
      <c r="K252" s="158">
        <v>0.16875000000000001</v>
      </c>
      <c r="L252" s="9"/>
      <c r="M252" s="9"/>
      <c r="N252" s="9"/>
      <c r="O252" s="9"/>
      <c r="P252" s="278" t="str">
        <f t="shared" si="9"/>
        <v/>
      </c>
      <c r="Q252" s="276">
        <f t="shared" si="10"/>
        <v>60</v>
      </c>
      <c r="R252" s="9"/>
      <c r="S252" s="9"/>
      <c r="U252" s="367"/>
      <c r="V252" s="9"/>
      <c r="W252" s="37"/>
      <c r="AS252" s="9"/>
      <c r="AT252" s="9"/>
      <c r="AU252" s="426"/>
      <c r="AW252" s="9"/>
      <c r="AX252" s="470"/>
      <c r="BG252" s="373"/>
      <c r="BH252" s="373"/>
      <c r="BI252" s="9"/>
      <c r="BJ252" s="9"/>
      <c r="CJ252"/>
      <c r="CK252"/>
    </row>
    <row r="253" spans="1:89">
      <c r="A253" s="9">
        <v>1010</v>
      </c>
      <c r="B253" s="9" t="s">
        <v>383</v>
      </c>
      <c r="C253" s="9">
        <v>292</v>
      </c>
      <c r="D253" s="9">
        <v>0</v>
      </c>
      <c r="E253" s="9">
        <v>0</v>
      </c>
      <c r="F253" s="9">
        <v>137.41399999999999</v>
      </c>
      <c r="G253" s="9">
        <v>0</v>
      </c>
      <c r="H253" s="9">
        <v>0</v>
      </c>
      <c r="I253" s="9">
        <v>1.2</v>
      </c>
      <c r="J253" s="9">
        <v>73</v>
      </c>
      <c r="K253" s="158">
        <v>0.16944444444444401</v>
      </c>
      <c r="L253" s="9"/>
      <c r="M253" s="9"/>
      <c r="N253" s="9"/>
      <c r="O253" s="9"/>
      <c r="P253" s="278" t="str">
        <f t="shared" si="9"/>
        <v/>
      </c>
      <c r="Q253" s="276">
        <f t="shared" si="10"/>
        <v>60</v>
      </c>
      <c r="R253" s="9"/>
      <c r="S253" s="9"/>
      <c r="U253" s="367"/>
      <c r="V253" s="9"/>
      <c r="W253" s="37"/>
      <c r="AS253" s="9"/>
      <c r="AT253" s="9"/>
      <c r="AU253" s="426"/>
      <c r="AW253" s="9"/>
      <c r="AX253" s="470"/>
      <c r="BG253" s="373"/>
      <c r="BH253" s="373"/>
      <c r="BI253" s="9"/>
      <c r="BJ253" s="9"/>
      <c r="CJ253"/>
      <c r="CK253"/>
    </row>
    <row r="254" spans="1:89">
      <c r="A254" s="9">
        <v>1010</v>
      </c>
      <c r="B254" s="9" t="s">
        <v>383</v>
      </c>
      <c r="C254" s="9">
        <v>292</v>
      </c>
      <c r="D254" s="9">
        <v>0</v>
      </c>
      <c r="E254" s="9">
        <v>0</v>
      </c>
      <c r="F254" s="9">
        <v>137.41399999999999</v>
      </c>
      <c r="G254" s="9">
        <v>0</v>
      </c>
      <c r="H254" s="9">
        <v>0</v>
      </c>
      <c r="I254" s="9">
        <v>1.2</v>
      </c>
      <c r="J254" s="9">
        <v>73</v>
      </c>
      <c r="K254" s="158">
        <v>0.17013888888888901</v>
      </c>
      <c r="L254" s="9"/>
      <c r="M254" s="9"/>
      <c r="N254" s="9"/>
      <c r="O254" s="9"/>
      <c r="P254" s="278" t="str">
        <f t="shared" si="9"/>
        <v/>
      </c>
      <c r="Q254" s="276">
        <f t="shared" si="10"/>
        <v>60</v>
      </c>
      <c r="R254" s="9"/>
      <c r="S254" s="9"/>
      <c r="U254" s="367"/>
      <c r="V254" s="9"/>
      <c r="W254" s="37"/>
      <c r="AS254" s="9"/>
      <c r="AT254" s="9"/>
      <c r="AU254" s="426"/>
      <c r="AW254" s="9"/>
      <c r="AX254" s="470"/>
      <c r="BG254" s="373"/>
      <c r="BH254" s="373"/>
      <c r="BI254" s="9"/>
      <c r="BJ254" s="9"/>
      <c r="CJ254"/>
      <c r="CK254"/>
    </row>
    <row r="255" spans="1:89">
      <c r="A255" s="9">
        <v>1010</v>
      </c>
      <c r="B255" s="9" t="s">
        <v>383</v>
      </c>
      <c r="C255" s="9">
        <v>292</v>
      </c>
      <c r="D255" s="9">
        <v>0</v>
      </c>
      <c r="E255" s="9">
        <v>0</v>
      </c>
      <c r="F255" s="9">
        <v>137.41399999999999</v>
      </c>
      <c r="G255" s="9">
        <v>0</v>
      </c>
      <c r="H255" s="9">
        <v>0</v>
      </c>
      <c r="I255" s="9">
        <v>1.2</v>
      </c>
      <c r="J255" s="9">
        <v>73</v>
      </c>
      <c r="K255" s="158">
        <v>0.170833333333333</v>
      </c>
      <c r="L255" s="9"/>
      <c r="M255" s="9"/>
      <c r="N255" s="9"/>
      <c r="O255" s="9"/>
      <c r="P255" s="278" t="str">
        <f t="shared" si="9"/>
        <v/>
      </c>
      <c r="Q255" s="276">
        <f t="shared" si="10"/>
        <v>60</v>
      </c>
      <c r="R255" s="9"/>
      <c r="S255" s="9"/>
      <c r="U255" s="367"/>
      <c r="V255" s="9"/>
      <c r="W255" s="37"/>
      <c r="AS255" s="9"/>
      <c r="AT255" s="9"/>
      <c r="AU255" s="426"/>
      <c r="AW255" s="9"/>
      <c r="AX255" s="470"/>
      <c r="BG255" s="373"/>
      <c r="BH255" s="373"/>
      <c r="BI255" s="9"/>
      <c r="BJ255" s="9"/>
      <c r="CJ255"/>
      <c r="CK255"/>
    </row>
    <row r="256" spans="1:89">
      <c r="A256" s="9">
        <v>1010</v>
      </c>
      <c r="B256" s="9" t="s">
        <v>383</v>
      </c>
      <c r="C256" s="9">
        <v>292</v>
      </c>
      <c r="D256" s="9">
        <v>0</v>
      </c>
      <c r="E256" s="9">
        <v>0</v>
      </c>
      <c r="F256" s="9">
        <v>137.41399999999999</v>
      </c>
      <c r="G256" s="9">
        <v>0</v>
      </c>
      <c r="H256" s="9">
        <v>0</v>
      </c>
      <c r="I256" s="9">
        <v>1.2</v>
      </c>
      <c r="J256" s="9">
        <v>73</v>
      </c>
      <c r="K256" s="158">
        <v>0.171527777777778</v>
      </c>
      <c r="L256" s="9"/>
      <c r="M256" s="9"/>
      <c r="N256" s="9"/>
      <c r="O256" s="9"/>
      <c r="P256" s="278" t="str">
        <f t="shared" si="9"/>
        <v/>
      </c>
      <c r="Q256" s="276">
        <f t="shared" si="10"/>
        <v>60</v>
      </c>
      <c r="R256" s="9"/>
      <c r="S256" s="9"/>
      <c r="U256" s="367"/>
      <c r="V256" s="9"/>
      <c r="W256" s="37"/>
      <c r="AS256" s="9"/>
      <c r="AT256" s="9"/>
      <c r="AU256" s="426"/>
      <c r="AW256" s="9"/>
      <c r="AX256" s="470"/>
      <c r="BG256" s="373"/>
      <c r="BH256" s="373"/>
      <c r="BI256" s="9"/>
      <c r="BJ256" s="9"/>
      <c r="CJ256"/>
      <c r="CK256"/>
    </row>
    <row r="257" spans="1:89">
      <c r="A257" s="9">
        <v>1010</v>
      </c>
      <c r="B257" s="9" t="s">
        <v>383</v>
      </c>
      <c r="C257" s="9">
        <v>292</v>
      </c>
      <c r="D257" s="9">
        <v>0</v>
      </c>
      <c r="E257" s="9">
        <v>0</v>
      </c>
      <c r="F257" s="9">
        <v>137.41399999999999</v>
      </c>
      <c r="G257" s="9">
        <v>0</v>
      </c>
      <c r="H257" s="9">
        <v>0</v>
      </c>
      <c r="I257" s="9">
        <v>1.2</v>
      </c>
      <c r="J257" s="9">
        <v>73</v>
      </c>
      <c r="K257" s="158">
        <v>0.172222222222222</v>
      </c>
      <c r="L257" s="9"/>
      <c r="M257" s="9"/>
      <c r="N257" s="9"/>
      <c r="O257" s="9"/>
      <c r="P257" s="278" t="str">
        <f t="shared" si="9"/>
        <v/>
      </c>
      <c r="Q257" s="276">
        <f t="shared" si="10"/>
        <v>60</v>
      </c>
      <c r="R257" s="9"/>
      <c r="S257" s="9"/>
      <c r="U257" s="367"/>
      <c r="V257" s="9"/>
      <c r="W257" s="37"/>
      <c r="AS257" s="9"/>
      <c r="AT257" s="9"/>
      <c r="AU257" s="426"/>
      <c r="AW257" s="9"/>
      <c r="AX257" s="470"/>
      <c r="BG257" s="373"/>
      <c r="BH257" s="373"/>
      <c r="BI257" s="9"/>
      <c r="BJ257" s="9"/>
      <c r="CJ257"/>
      <c r="CK257"/>
    </row>
    <row r="258" spans="1:89">
      <c r="A258" s="9">
        <v>1010</v>
      </c>
      <c r="B258" s="9" t="s">
        <v>383</v>
      </c>
      <c r="C258" s="9">
        <v>292</v>
      </c>
      <c r="D258" s="9">
        <v>0</v>
      </c>
      <c r="E258" s="9">
        <v>0</v>
      </c>
      <c r="F258" s="9">
        <v>137.41399999999999</v>
      </c>
      <c r="G258" s="9">
        <v>0</v>
      </c>
      <c r="H258" s="9">
        <v>0</v>
      </c>
      <c r="I258" s="9">
        <v>1.2</v>
      </c>
      <c r="J258" s="9">
        <v>73</v>
      </c>
      <c r="K258" s="158">
        <v>0.172916666666667</v>
      </c>
      <c r="L258" s="9"/>
      <c r="M258" s="9"/>
      <c r="N258" s="9"/>
      <c r="O258" s="9"/>
      <c r="P258" s="278" t="str">
        <f t="shared" si="9"/>
        <v/>
      </c>
      <c r="Q258" s="276">
        <f t="shared" si="10"/>
        <v>60</v>
      </c>
      <c r="R258" s="9"/>
      <c r="S258" s="9"/>
      <c r="U258" s="367"/>
      <c r="V258" s="9"/>
      <c r="W258" s="37"/>
      <c r="AS258" s="9"/>
      <c r="AT258" s="9"/>
      <c r="AU258" s="426"/>
      <c r="AW258" s="9"/>
      <c r="AX258" s="470"/>
      <c r="BG258" s="373"/>
      <c r="BH258" s="373"/>
      <c r="BI258" s="9"/>
      <c r="BJ258" s="9"/>
      <c r="CJ258"/>
      <c r="CK258"/>
    </row>
    <row r="259" spans="1:89">
      <c r="A259" s="9">
        <v>1010</v>
      </c>
      <c r="B259" s="9" t="s">
        <v>383</v>
      </c>
      <c r="C259" s="9">
        <v>292</v>
      </c>
      <c r="D259" s="9">
        <v>0</v>
      </c>
      <c r="E259" s="9">
        <v>0</v>
      </c>
      <c r="F259" s="9">
        <v>137.41399999999999</v>
      </c>
      <c r="G259" s="9">
        <v>0</v>
      </c>
      <c r="H259" s="9">
        <v>0</v>
      </c>
      <c r="I259" s="9">
        <v>1.2</v>
      </c>
      <c r="J259" s="9">
        <v>73</v>
      </c>
      <c r="K259" s="158">
        <v>0.17361111111111099</v>
      </c>
      <c r="L259" s="9"/>
      <c r="M259" s="9"/>
      <c r="N259" s="9"/>
      <c r="O259" s="9"/>
      <c r="P259" s="278" t="str">
        <f t="shared" si="9"/>
        <v/>
      </c>
      <c r="Q259" s="276">
        <f t="shared" si="10"/>
        <v>60</v>
      </c>
      <c r="R259" s="9"/>
      <c r="S259" s="9"/>
      <c r="U259" s="367"/>
      <c r="V259" s="9"/>
      <c r="W259" s="37"/>
      <c r="AS259" s="9"/>
      <c r="AT259" s="9"/>
      <c r="AU259" s="426"/>
      <c r="AW259" s="9"/>
      <c r="AX259" s="470"/>
      <c r="BG259" s="373"/>
      <c r="BH259" s="373"/>
      <c r="BI259" s="9"/>
      <c r="BJ259" s="9"/>
      <c r="CJ259"/>
      <c r="CK259"/>
    </row>
    <row r="260" spans="1:89">
      <c r="A260" s="9">
        <v>1010</v>
      </c>
      <c r="B260" s="9" t="s">
        <v>383</v>
      </c>
      <c r="C260" s="9">
        <v>292</v>
      </c>
      <c r="D260" s="9">
        <v>0</v>
      </c>
      <c r="E260" s="9">
        <v>0</v>
      </c>
      <c r="F260" s="9">
        <v>137.41399999999999</v>
      </c>
      <c r="G260" s="9">
        <v>0</v>
      </c>
      <c r="H260" s="9">
        <v>0</v>
      </c>
      <c r="I260" s="9">
        <v>1.2</v>
      </c>
      <c r="J260" s="9">
        <v>73</v>
      </c>
      <c r="K260" s="158">
        <v>0.17430555555555599</v>
      </c>
      <c r="L260" s="9"/>
      <c r="M260" s="9"/>
      <c r="N260" s="9"/>
      <c r="O260" s="9"/>
      <c r="P260" s="278" t="str">
        <f t="shared" si="9"/>
        <v/>
      </c>
      <c r="Q260" s="276">
        <f t="shared" si="10"/>
        <v>60</v>
      </c>
      <c r="R260" s="9"/>
      <c r="S260" s="9"/>
      <c r="U260" s="367"/>
      <c r="V260" s="9"/>
      <c r="W260" s="37"/>
      <c r="AS260" s="9"/>
      <c r="AT260" s="9"/>
      <c r="AU260" s="426"/>
      <c r="AW260" s="9"/>
      <c r="AX260" s="470"/>
      <c r="BG260" s="373"/>
      <c r="BH260" s="373"/>
      <c r="BI260" s="9"/>
      <c r="BJ260" s="9"/>
      <c r="CJ260"/>
      <c r="CK260"/>
    </row>
    <row r="261" spans="1:89">
      <c r="A261" s="9">
        <v>1010</v>
      </c>
      <c r="B261" s="9" t="s">
        <v>383</v>
      </c>
      <c r="C261" s="9">
        <v>292</v>
      </c>
      <c r="D261" s="9">
        <v>0</v>
      </c>
      <c r="E261" s="9">
        <v>0</v>
      </c>
      <c r="F261" s="9">
        <v>137.41399999999999</v>
      </c>
      <c r="G261" s="9">
        <v>0</v>
      </c>
      <c r="H261" s="9">
        <v>0</v>
      </c>
      <c r="I261" s="9">
        <v>1.2</v>
      </c>
      <c r="J261" s="9">
        <v>73</v>
      </c>
      <c r="K261" s="158">
        <v>0.17499999999999999</v>
      </c>
      <c r="L261" s="9"/>
      <c r="M261" s="9"/>
      <c r="N261" s="9"/>
      <c r="O261" s="9"/>
      <c r="P261" s="278" t="str">
        <f t="shared" si="9"/>
        <v/>
      </c>
      <c r="Q261" s="276">
        <f t="shared" si="10"/>
        <v>60</v>
      </c>
      <c r="R261" s="9"/>
      <c r="S261" s="9"/>
      <c r="U261" s="367"/>
      <c r="V261" s="9"/>
      <c r="W261" s="37"/>
      <c r="AS261" s="9"/>
      <c r="AT261" s="9"/>
      <c r="AU261" s="426"/>
      <c r="AW261" s="9"/>
      <c r="AX261" s="470"/>
      <c r="BG261" s="373"/>
      <c r="BH261" s="373"/>
      <c r="BI261" s="9"/>
      <c r="BJ261" s="9"/>
      <c r="CJ261"/>
      <c r="CK261"/>
    </row>
    <row r="262" spans="1:89">
      <c r="A262" s="9">
        <v>1010</v>
      </c>
      <c r="B262" s="9" t="s">
        <v>383</v>
      </c>
      <c r="C262" s="9">
        <v>292</v>
      </c>
      <c r="D262" s="9">
        <v>0</v>
      </c>
      <c r="E262" s="9">
        <v>0</v>
      </c>
      <c r="F262" s="9">
        <v>137.41399999999999</v>
      </c>
      <c r="G262" s="9">
        <v>0</v>
      </c>
      <c r="H262" s="9">
        <v>0</v>
      </c>
      <c r="I262" s="9">
        <v>1.2</v>
      </c>
      <c r="J262" s="9">
        <v>73</v>
      </c>
      <c r="K262" s="158">
        <v>0.17569444444444399</v>
      </c>
      <c r="L262" s="9"/>
      <c r="M262" s="9"/>
      <c r="N262" s="9"/>
      <c r="O262" s="9"/>
      <c r="P262" s="278" t="str">
        <f t="shared" si="9"/>
        <v/>
      </c>
      <c r="Q262" s="276">
        <f t="shared" si="10"/>
        <v>60</v>
      </c>
      <c r="R262" s="9"/>
      <c r="S262" s="9"/>
      <c r="U262" s="367"/>
      <c r="V262" s="9"/>
      <c r="W262" s="37"/>
      <c r="AS262" s="9"/>
      <c r="AT262" s="9"/>
      <c r="AU262" s="426"/>
      <c r="AW262" s="9"/>
      <c r="AX262" s="470"/>
      <c r="BG262" s="373"/>
      <c r="BH262" s="373"/>
      <c r="BI262" s="9"/>
      <c r="BJ262" s="9"/>
      <c r="CJ262"/>
      <c r="CK262"/>
    </row>
    <row r="263" spans="1:89">
      <c r="A263" s="9">
        <v>1010</v>
      </c>
      <c r="B263" s="9" t="s">
        <v>383</v>
      </c>
      <c r="C263" s="9">
        <v>292</v>
      </c>
      <c r="D263" s="9">
        <v>0</v>
      </c>
      <c r="E263" s="9">
        <v>0</v>
      </c>
      <c r="F263" s="9">
        <v>137.41399999999999</v>
      </c>
      <c r="G263" s="9">
        <v>0</v>
      </c>
      <c r="H263" s="9">
        <v>0</v>
      </c>
      <c r="I263" s="9">
        <v>1.2</v>
      </c>
      <c r="J263" s="9">
        <v>72</v>
      </c>
      <c r="K263" s="158">
        <v>0.17638888888888901</v>
      </c>
      <c r="L263" s="9"/>
      <c r="M263" s="9"/>
      <c r="N263" s="9"/>
      <c r="O263" s="9"/>
      <c r="P263" s="278" t="str">
        <f t="shared" si="9"/>
        <v/>
      </c>
      <c r="Q263" s="276">
        <f t="shared" si="10"/>
        <v>60</v>
      </c>
      <c r="R263" s="9"/>
      <c r="S263" s="9"/>
      <c r="U263" s="367"/>
      <c r="V263" s="9"/>
      <c r="W263" s="37"/>
      <c r="AS263" s="9"/>
      <c r="AT263" s="9"/>
      <c r="AU263" s="426"/>
      <c r="AW263" s="9"/>
      <c r="AX263" s="470"/>
      <c r="BG263" s="373"/>
      <c r="BH263" s="373"/>
      <c r="BI263" s="9"/>
      <c r="BJ263" s="9"/>
      <c r="CJ263"/>
      <c r="CK263"/>
    </row>
    <row r="264" spans="1:89">
      <c r="A264" s="9">
        <v>1010</v>
      </c>
      <c r="B264" s="9" t="s">
        <v>383</v>
      </c>
      <c r="C264" s="9">
        <v>292</v>
      </c>
      <c r="D264" s="9">
        <v>0</v>
      </c>
      <c r="E264" s="9">
        <v>0</v>
      </c>
      <c r="F264" s="9">
        <v>137.41399999999999</v>
      </c>
      <c r="G264" s="9">
        <v>0</v>
      </c>
      <c r="H264" s="9">
        <v>0</v>
      </c>
      <c r="I264" s="9">
        <v>1.2</v>
      </c>
      <c r="J264" s="9">
        <v>72</v>
      </c>
      <c r="K264" s="158">
        <v>0.17708333333333301</v>
      </c>
      <c r="L264" s="9"/>
      <c r="M264" s="9"/>
      <c r="N264" s="9"/>
      <c r="O264" s="9"/>
      <c r="P264" s="278" t="str">
        <f t="shared" si="9"/>
        <v/>
      </c>
      <c r="Q264" s="276">
        <f t="shared" si="10"/>
        <v>60</v>
      </c>
      <c r="R264" s="9"/>
      <c r="S264" s="9"/>
      <c r="U264" s="367"/>
      <c r="V264" s="9"/>
      <c r="W264" s="37"/>
      <c r="AS264" s="9"/>
      <c r="AT264" s="9"/>
      <c r="AU264" s="426"/>
      <c r="AW264" s="9"/>
      <c r="AX264" s="470"/>
      <c r="BG264" s="373"/>
      <c r="BH264" s="373"/>
      <c r="BI264" s="9"/>
      <c r="BJ264" s="9"/>
      <c r="CJ264"/>
      <c r="CK264"/>
    </row>
    <row r="265" spans="1:89">
      <c r="A265" s="9">
        <v>1010</v>
      </c>
      <c r="B265" s="9" t="s">
        <v>383</v>
      </c>
      <c r="C265" s="9">
        <v>292</v>
      </c>
      <c r="D265" s="9">
        <v>0</v>
      </c>
      <c r="E265" s="9">
        <v>0</v>
      </c>
      <c r="F265" s="9">
        <v>137.41399999999999</v>
      </c>
      <c r="G265" s="9">
        <v>0</v>
      </c>
      <c r="H265" s="9">
        <v>0</v>
      </c>
      <c r="I265" s="9">
        <v>1.2</v>
      </c>
      <c r="J265" s="9">
        <v>72</v>
      </c>
      <c r="K265" s="158">
        <v>0.17777777777777801</v>
      </c>
      <c r="L265" s="9"/>
      <c r="M265" s="9"/>
      <c r="N265" s="9"/>
      <c r="O265" s="9"/>
      <c r="P265" s="278" t="str">
        <f t="shared" ref="P265:P328" si="11">IF(F265&lt;1.1,60,"")</f>
        <v/>
      </c>
      <c r="Q265" s="276">
        <f t="shared" si="10"/>
        <v>60</v>
      </c>
      <c r="R265" s="9"/>
      <c r="S265" s="9"/>
      <c r="U265" s="367"/>
      <c r="V265" s="9"/>
      <c r="W265" s="37"/>
      <c r="AS265" s="9"/>
      <c r="AT265" s="9"/>
      <c r="AU265" s="426"/>
      <c r="AW265" s="9"/>
      <c r="AX265" s="470"/>
      <c r="BG265" s="373"/>
      <c r="BH265" s="373"/>
      <c r="BI265" s="9"/>
      <c r="BJ265" s="9"/>
      <c r="CJ265"/>
      <c r="CK265"/>
    </row>
    <row r="266" spans="1:89">
      <c r="A266" s="9">
        <v>1010</v>
      </c>
      <c r="B266" s="9" t="s">
        <v>383</v>
      </c>
      <c r="C266" s="9">
        <v>292</v>
      </c>
      <c r="D266" s="9">
        <v>0</v>
      </c>
      <c r="E266" s="9">
        <v>0</v>
      </c>
      <c r="F266" s="9">
        <v>137.41399999999999</v>
      </c>
      <c r="G266" s="9">
        <v>0</v>
      </c>
      <c r="H266" s="9">
        <v>0</v>
      </c>
      <c r="I266" s="9">
        <v>1.1000000000000001</v>
      </c>
      <c r="J266" s="9">
        <v>72</v>
      </c>
      <c r="K266" s="158">
        <v>0.178472222222222</v>
      </c>
      <c r="L266" s="9"/>
      <c r="M266" s="9"/>
      <c r="N266" s="9"/>
      <c r="O266" s="9"/>
      <c r="P266" s="278" t="str">
        <f t="shared" si="11"/>
        <v/>
      </c>
      <c r="Q266" s="276">
        <f t="shared" ref="Q266:Q329" si="12">IF(J266&gt;0,60,"")</f>
        <v>60</v>
      </c>
      <c r="R266" s="9"/>
      <c r="S266" s="9"/>
      <c r="U266" s="367"/>
      <c r="V266" s="9"/>
      <c r="W266" s="37"/>
      <c r="AS266" s="9"/>
      <c r="AT266" s="9"/>
      <c r="AU266" s="426"/>
      <c r="AW266" s="9"/>
      <c r="AX266" s="470"/>
      <c r="BG266" s="373"/>
      <c r="BH266" s="373"/>
      <c r="BI266" s="9"/>
      <c r="BJ266" s="9"/>
      <c r="CJ266"/>
      <c r="CK266"/>
    </row>
    <row r="267" spans="1:89">
      <c r="A267" s="9">
        <v>1010</v>
      </c>
      <c r="B267" s="9" t="s">
        <v>383</v>
      </c>
      <c r="C267" s="9">
        <v>292</v>
      </c>
      <c r="D267" s="9">
        <v>0</v>
      </c>
      <c r="E267" s="9">
        <v>0</v>
      </c>
      <c r="F267" s="9">
        <v>137.41399999999999</v>
      </c>
      <c r="G267" s="9">
        <v>0</v>
      </c>
      <c r="H267" s="9">
        <v>0</v>
      </c>
      <c r="I267" s="9">
        <v>1</v>
      </c>
      <c r="J267" s="9">
        <v>72</v>
      </c>
      <c r="K267" s="158">
        <v>0.179166666666667</v>
      </c>
      <c r="L267" s="9"/>
      <c r="M267" s="9"/>
      <c r="N267" s="9"/>
      <c r="O267" s="9"/>
      <c r="P267" s="278" t="str">
        <f t="shared" si="11"/>
        <v/>
      </c>
      <c r="Q267" s="276">
        <f t="shared" si="12"/>
        <v>60</v>
      </c>
      <c r="R267" s="9"/>
      <c r="S267" s="9"/>
      <c r="U267" s="367"/>
      <c r="V267" s="9"/>
      <c r="W267" s="37"/>
      <c r="AS267" s="9"/>
      <c r="AT267" s="9"/>
      <c r="AU267" s="426"/>
      <c r="AW267" s="9"/>
      <c r="AX267" s="470"/>
      <c r="BG267" s="373"/>
      <c r="BH267" s="373"/>
      <c r="BI267" s="9"/>
      <c r="BJ267" s="9"/>
      <c r="CJ267"/>
      <c r="CK267"/>
    </row>
    <row r="268" spans="1:89">
      <c r="A268" s="9">
        <v>1010</v>
      </c>
      <c r="B268" s="9" t="s">
        <v>383</v>
      </c>
      <c r="C268" s="9">
        <v>292</v>
      </c>
      <c r="D268" s="9">
        <v>0</v>
      </c>
      <c r="E268" s="9">
        <v>0</v>
      </c>
      <c r="F268" s="9">
        <v>137.41399999999999</v>
      </c>
      <c r="G268" s="9">
        <v>0</v>
      </c>
      <c r="H268" s="9">
        <v>0</v>
      </c>
      <c r="I268" s="9">
        <v>1.1000000000000001</v>
      </c>
      <c r="J268" s="9">
        <v>72</v>
      </c>
      <c r="K268" s="158">
        <v>0.179861111111111</v>
      </c>
      <c r="L268" s="9"/>
      <c r="M268" s="9"/>
      <c r="N268" s="9"/>
      <c r="O268" s="9"/>
      <c r="P268" s="278" t="str">
        <f t="shared" si="11"/>
        <v/>
      </c>
      <c r="Q268" s="276">
        <f t="shared" si="12"/>
        <v>60</v>
      </c>
      <c r="R268" s="9"/>
      <c r="S268" s="9"/>
      <c r="U268" s="367"/>
      <c r="V268" s="9"/>
      <c r="W268" s="37"/>
      <c r="AS268" s="9"/>
      <c r="AT268" s="9"/>
      <c r="AU268" s="426"/>
      <c r="AW268" s="9"/>
      <c r="AX268" s="470"/>
      <c r="BG268" s="373"/>
      <c r="BH268" s="373"/>
      <c r="BI268" s="9"/>
      <c r="BJ268" s="9"/>
      <c r="CJ268"/>
      <c r="CK268"/>
    </row>
    <row r="269" spans="1:89">
      <c r="A269" s="9">
        <v>1010</v>
      </c>
      <c r="B269" s="9" t="s">
        <v>383</v>
      </c>
      <c r="C269" s="9">
        <v>292</v>
      </c>
      <c r="D269" s="9">
        <v>0</v>
      </c>
      <c r="E269" s="9">
        <v>0</v>
      </c>
      <c r="F269" s="9">
        <v>137.41399999999999</v>
      </c>
      <c r="G269" s="9">
        <v>0</v>
      </c>
      <c r="H269" s="9">
        <v>0</v>
      </c>
      <c r="I269" s="9">
        <v>1.1000000000000001</v>
      </c>
      <c r="J269" s="9">
        <v>72</v>
      </c>
      <c r="K269" s="158">
        <v>0.180555555555556</v>
      </c>
      <c r="L269" s="9"/>
      <c r="M269" s="9"/>
      <c r="N269" s="9"/>
      <c r="O269" s="9"/>
      <c r="P269" s="278" t="str">
        <f t="shared" si="11"/>
        <v/>
      </c>
      <c r="Q269" s="276">
        <f t="shared" si="12"/>
        <v>60</v>
      </c>
      <c r="R269" s="9"/>
      <c r="S269" s="9"/>
      <c r="U269" s="367"/>
      <c r="V269" s="9"/>
      <c r="W269" s="37"/>
      <c r="AS269" s="9"/>
      <c r="AT269" s="9"/>
      <c r="AU269" s="426"/>
      <c r="AW269" s="9"/>
      <c r="AX269" s="470"/>
      <c r="BG269" s="373"/>
      <c r="BH269" s="373"/>
      <c r="BI269" s="9"/>
      <c r="BJ269" s="9"/>
      <c r="CJ269"/>
      <c r="CK269"/>
    </row>
    <row r="270" spans="1:89">
      <c r="A270" s="9">
        <v>1010</v>
      </c>
      <c r="B270" s="9" t="s">
        <v>383</v>
      </c>
      <c r="C270" s="9">
        <v>292</v>
      </c>
      <c r="D270" s="9">
        <v>0</v>
      </c>
      <c r="E270" s="9">
        <v>0</v>
      </c>
      <c r="F270" s="9">
        <v>137.41399999999999</v>
      </c>
      <c r="G270" s="9">
        <v>0</v>
      </c>
      <c r="H270" s="9">
        <v>0</v>
      </c>
      <c r="I270" s="9">
        <v>1.1000000000000001</v>
      </c>
      <c r="J270" s="9">
        <v>72</v>
      </c>
      <c r="K270" s="158">
        <v>0.18124999999999999</v>
      </c>
      <c r="L270" s="9"/>
      <c r="M270" s="9"/>
      <c r="N270" s="9"/>
      <c r="O270" s="9"/>
      <c r="P270" s="278" t="str">
        <f t="shared" si="11"/>
        <v/>
      </c>
      <c r="Q270" s="276">
        <f t="shared" si="12"/>
        <v>60</v>
      </c>
      <c r="R270" s="9"/>
      <c r="S270" s="9"/>
      <c r="U270" s="367"/>
      <c r="V270" s="9"/>
      <c r="W270" s="37"/>
      <c r="AS270" s="9"/>
      <c r="AT270" s="9"/>
      <c r="AU270" s="426"/>
      <c r="AW270" s="9"/>
      <c r="AX270" s="470"/>
      <c r="BG270" s="373"/>
      <c r="BH270" s="373"/>
      <c r="BI270" s="9"/>
      <c r="BJ270" s="9"/>
      <c r="CJ270"/>
      <c r="CK270"/>
    </row>
    <row r="271" spans="1:89">
      <c r="A271" s="9">
        <v>1010</v>
      </c>
      <c r="B271" s="9" t="s">
        <v>383</v>
      </c>
      <c r="C271" s="9">
        <v>292</v>
      </c>
      <c r="D271" s="9">
        <v>0</v>
      </c>
      <c r="E271" s="9">
        <v>0</v>
      </c>
      <c r="F271" s="9">
        <v>137.41399999999999</v>
      </c>
      <c r="G271" s="9">
        <v>0</v>
      </c>
      <c r="H271" s="9">
        <v>0</v>
      </c>
      <c r="I271" s="9">
        <v>1.1000000000000001</v>
      </c>
      <c r="J271" s="9">
        <v>72</v>
      </c>
      <c r="K271" s="158">
        <v>0.18194444444444399</v>
      </c>
      <c r="L271" s="9"/>
      <c r="M271" s="9"/>
      <c r="N271" s="9"/>
      <c r="O271" s="9"/>
      <c r="P271" s="278" t="str">
        <f t="shared" si="11"/>
        <v/>
      </c>
      <c r="Q271" s="276">
        <f t="shared" si="12"/>
        <v>60</v>
      </c>
      <c r="R271" s="9"/>
      <c r="S271" s="9"/>
      <c r="U271" s="367"/>
      <c r="V271" s="158"/>
      <c r="W271" s="37"/>
      <c r="AS271" s="9"/>
      <c r="AT271" s="9"/>
      <c r="AU271" s="426"/>
      <c r="AW271" s="9"/>
      <c r="AX271" s="470"/>
      <c r="BG271" s="373"/>
      <c r="BH271" s="373"/>
      <c r="BI271" s="9"/>
      <c r="BJ271" s="9"/>
      <c r="CJ271"/>
      <c r="CK271"/>
    </row>
    <row r="272" spans="1:89">
      <c r="A272" s="9">
        <v>1010</v>
      </c>
      <c r="B272" s="9" t="s">
        <v>383</v>
      </c>
      <c r="C272" s="9">
        <v>292</v>
      </c>
      <c r="D272" s="9">
        <v>0</v>
      </c>
      <c r="E272" s="9">
        <v>0</v>
      </c>
      <c r="F272" s="9">
        <v>137.41399999999999</v>
      </c>
      <c r="G272" s="9">
        <v>0</v>
      </c>
      <c r="H272" s="9">
        <v>0</v>
      </c>
      <c r="I272" s="9">
        <v>1.1000000000000001</v>
      </c>
      <c r="J272" s="9">
        <v>72</v>
      </c>
      <c r="K272" s="158">
        <v>0.18263888888888899</v>
      </c>
      <c r="L272" s="9"/>
      <c r="M272" s="9"/>
      <c r="N272" s="9"/>
      <c r="O272" s="9"/>
      <c r="P272" s="278" t="str">
        <f t="shared" si="11"/>
        <v/>
      </c>
      <c r="Q272" s="276">
        <f t="shared" si="12"/>
        <v>60</v>
      </c>
      <c r="R272" s="9"/>
      <c r="S272" s="9"/>
      <c r="U272" s="367"/>
      <c r="V272" s="158"/>
      <c r="W272" s="37"/>
      <c r="AA272" s="18"/>
      <c r="AS272" s="9"/>
      <c r="AT272" s="9"/>
      <c r="AU272" s="426"/>
      <c r="AW272" s="9"/>
      <c r="AX272" s="470"/>
      <c r="BG272" s="373"/>
      <c r="BH272" s="373"/>
      <c r="BI272" s="9"/>
      <c r="BJ272" s="9"/>
      <c r="CJ272"/>
      <c r="CK272"/>
    </row>
    <row r="273" spans="1:89">
      <c r="A273" s="9">
        <v>1010</v>
      </c>
      <c r="B273" s="9" t="s">
        <v>383</v>
      </c>
      <c r="C273" s="9">
        <v>292</v>
      </c>
      <c r="D273" s="9">
        <v>0</v>
      </c>
      <c r="E273" s="9">
        <v>0</v>
      </c>
      <c r="F273" s="9">
        <v>137.41399999999999</v>
      </c>
      <c r="G273" s="9">
        <v>0</v>
      </c>
      <c r="H273" s="9">
        <v>0</v>
      </c>
      <c r="I273" s="9">
        <v>1.1000000000000001</v>
      </c>
      <c r="J273" s="9">
        <v>72</v>
      </c>
      <c r="K273" s="158">
        <v>0.18333333333333299</v>
      </c>
      <c r="L273" s="9"/>
      <c r="M273" s="9"/>
      <c r="N273" s="9"/>
      <c r="O273" s="9"/>
      <c r="P273" s="278" t="str">
        <f t="shared" si="11"/>
        <v/>
      </c>
      <c r="Q273" s="276">
        <f t="shared" si="12"/>
        <v>60</v>
      </c>
      <c r="R273" s="9"/>
      <c r="S273" s="9"/>
      <c r="U273" s="367"/>
      <c r="V273" s="158"/>
      <c r="W273" s="37"/>
      <c r="AS273" s="9"/>
      <c r="AT273" s="9"/>
      <c r="AU273" s="426"/>
      <c r="AW273" s="9"/>
      <c r="AX273" s="470"/>
      <c r="BG273" s="373"/>
      <c r="BH273" s="373"/>
      <c r="BI273" s="9"/>
      <c r="BJ273" s="9"/>
      <c r="CJ273"/>
      <c r="CK273"/>
    </row>
    <row r="274" spans="1:89">
      <c r="A274" s="9">
        <v>1010</v>
      </c>
      <c r="B274" s="9" t="s">
        <v>383</v>
      </c>
      <c r="C274" s="9">
        <v>292</v>
      </c>
      <c r="D274" s="9">
        <v>0</v>
      </c>
      <c r="E274" s="9">
        <v>0</v>
      </c>
      <c r="F274" s="9">
        <v>137.41399999999999</v>
      </c>
      <c r="G274" s="9">
        <v>0</v>
      </c>
      <c r="H274" s="9">
        <v>0</v>
      </c>
      <c r="I274" s="9">
        <v>1.1000000000000001</v>
      </c>
      <c r="J274" s="9">
        <v>72</v>
      </c>
      <c r="K274" s="158">
        <v>0.18402777777777801</v>
      </c>
      <c r="L274" s="9"/>
      <c r="M274" s="9"/>
      <c r="N274" s="9"/>
      <c r="O274" s="9"/>
      <c r="P274" s="278" t="str">
        <f t="shared" si="11"/>
        <v/>
      </c>
      <c r="Q274" s="276">
        <f t="shared" si="12"/>
        <v>60</v>
      </c>
      <c r="R274" s="9"/>
      <c r="S274" s="9"/>
      <c r="U274" s="367"/>
      <c r="V274" s="158"/>
      <c r="W274" s="37"/>
      <c r="AS274" s="9"/>
      <c r="AT274" s="9"/>
      <c r="AU274" s="426"/>
      <c r="AW274" s="9"/>
      <c r="AX274" s="470"/>
      <c r="BG274" s="373"/>
      <c r="BH274" s="373"/>
      <c r="BI274" s="9"/>
      <c r="BJ274" s="9"/>
      <c r="CJ274"/>
      <c r="CK274"/>
    </row>
    <row r="275" spans="1:89">
      <c r="A275" s="9">
        <v>1010</v>
      </c>
      <c r="B275" s="9" t="s">
        <v>383</v>
      </c>
      <c r="C275" s="9">
        <v>292</v>
      </c>
      <c r="D275" s="9">
        <v>0</v>
      </c>
      <c r="E275" s="9">
        <v>0</v>
      </c>
      <c r="F275" s="9">
        <v>137.41399999999999</v>
      </c>
      <c r="G275" s="9">
        <v>0</v>
      </c>
      <c r="H275" s="9">
        <v>0</v>
      </c>
      <c r="I275" s="9">
        <v>1.1000000000000001</v>
      </c>
      <c r="J275" s="9">
        <v>72</v>
      </c>
      <c r="K275" s="158">
        <v>0.18472222222222201</v>
      </c>
      <c r="L275" s="9"/>
      <c r="M275" s="9"/>
      <c r="N275" s="9"/>
      <c r="O275" s="9"/>
      <c r="P275" s="278" t="str">
        <f t="shared" si="11"/>
        <v/>
      </c>
      <c r="Q275" s="276">
        <f t="shared" si="12"/>
        <v>60</v>
      </c>
      <c r="R275" s="9"/>
      <c r="S275" s="9"/>
      <c r="U275" s="367"/>
      <c r="V275" s="158"/>
      <c r="W275" s="37"/>
      <c r="AS275" s="9"/>
      <c r="AT275" s="9"/>
      <c r="AU275" s="426"/>
      <c r="AW275" s="9"/>
      <c r="AX275" s="470"/>
      <c r="BG275" s="373"/>
      <c r="BH275" s="373"/>
      <c r="BI275" s="9"/>
      <c r="BJ275" s="9"/>
      <c r="CJ275"/>
      <c r="CK275"/>
    </row>
    <row r="276" spans="1:89">
      <c r="A276" s="9">
        <v>1010</v>
      </c>
      <c r="B276" s="9" t="s">
        <v>383</v>
      </c>
      <c r="C276" s="9">
        <v>292</v>
      </c>
      <c r="D276" s="9">
        <v>0</v>
      </c>
      <c r="E276" s="9">
        <v>0</v>
      </c>
      <c r="F276" s="9">
        <v>137.41399999999999</v>
      </c>
      <c r="G276" s="9">
        <v>0</v>
      </c>
      <c r="H276" s="9">
        <v>0</v>
      </c>
      <c r="I276" s="9">
        <v>1.1000000000000001</v>
      </c>
      <c r="J276" s="9">
        <v>72</v>
      </c>
      <c r="K276" s="158">
        <v>0.18541666666666701</v>
      </c>
      <c r="L276" s="9"/>
      <c r="M276" s="9"/>
      <c r="N276" s="9"/>
      <c r="O276" s="9"/>
      <c r="P276" s="278" t="str">
        <f t="shared" si="11"/>
        <v/>
      </c>
      <c r="Q276" s="276">
        <f t="shared" si="12"/>
        <v>60</v>
      </c>
      <c r="R276" s="9"/>
      <c r="S276" s="9"/>
      <c r="U276" s="367"/>
      <c r="V276" s="158"/>
      <c r="W276" s="37"/>
      <c r="AS276" s="9"/>
      <c r="AT276" s="9"/>
      <c r="AU276" s="426"/>
      <c r="AW276" s="9"/>
      <c r="AX276" s="470"/>
      <c r="BG276" s="373"/>
      <c r="BH276" s="373"/>
      <c r="BI276" s="9"/>
      <c r="BJ276" s="9"/>
      <c r="CJ276"/>
      <c r="CK276"/>
    </row>
    <row r="277" spans="1:89">
      <c r="A277" s="9">
        <v>1010</v>
      </c>
      <c r="B277" s="9" t="s">
        <v>383</v>
      </c>
      <c r="C277" s="9">
        <v>292</v>
      </c>
      <c r="D277" s="9">
        <v>0</v>
      </c>
      <c r="E277" s="9">
        <v>0</v>
      </c>
      <c r="F277" s="9">
        <v>137.41399999999999</v>
      </c>
      <c r="G277" s="9">
        <v>0</v>
      </c>
      <c r="H277" s="9">
        <v>0</v>
      </c>
      <c r="I277" s="9">
        <v>1.1000000000000001</v>
      </c>
      <c r="J277" s="9">
        <v>72</v>
      </c>
      <c r="K277" s="158">
        <v>0.18611111111111101</v>
      </c>
      <c r="L277" s="9"/>
      <c r="M277" s="9"/>
      <c r="N277" s="9"/>
      <c r="O277" s="9"/>
      <c r="P277" s="278" t="str">
        <f t="shared" si="11"/>
        <v/>
      </c>
      <c r="Q277" s="276">
        <f t="shared" si="12"/>
        <v>60</v>
      </c>
      <c r="R277" s="9"/>
      <c r="S277" s="9"/>
      <c r="U277" s="367"/>
      <c r="V277" s="158"/>
      <c r="W277" s="37"/>
      <c r="AS277" s="9"/>
      <c r="AT277" s="9"/>
      <c r="AU277" s="426"/>
      <c r="AW277" s="9"/>
      <c r="AX277" s="470"/>
      <c r="BG277" s="373"/>
      <c r="BH277" s="373"/>
      <c r="BI277" s="9"/>
      <c r="BJ277" s="9"/>
      <c r="CJ277"/>
      <c r="CK277"/>
    </row>
    <row r="278" spans="1:89">
      <c r="A278" s="9">
        <v>1010</v>
      </c>
      <c r="B278" s="9" t="s">
        <v>383</v>
      </c>
      <c r="C278" s="9">
        <v>292</v>
      </c>
      <c r="D278" s="9">
        <v>0</v>
      </c>
      <c r="E278" s="9">
        <v>0</v>
      </c>
      <c r="F278" s="9">
        <v>137.41399999999999</v>
      </c>
      <c r="G278" s="9">
        <v>0</v>
      </c>
      <c r="H278" s="9">
        <v>0</v>
      </c>
      <c r="I278" s="9">
        <v>1.1000000000000001</v>
      </c>
      <c r="J278" s="9">
        <v>72</v>
      </c>
      <c r="K278" s="158">
        <v>0.186805555555556</v>
      </c>
      <c r="L278" s="9"/>
      <c r="M278" s="9"/>
      <c r="N278" s="9"/>
      <c r="O278" s="9"/>
      <c r="P278" s="278" t="str">
        <f t="shared" si="11"/>
        <v/>
      </c>
      <c r="Q278" s="276">
        <f t="shared" si="12"/>
        <v>60</v>
      </c>
      <c r="R278" s="9"/>
      <c r="S278" s="9"/>
      <c r="U278" s="367"/>
      <c r="V278" s="158"/>
      <c r="W278" s="37"/>
      <c r="AS278" s="9"/>
      <c r="AT278" s="9"/>
      <c r="AU278" s="426"/>
      <c r="AW278" s="9"/>
      <c r="AX278" s="470"/>
      <c r="BG278" s="373"/>
      <c r="BH278" s="373"/>
      <c r="BI278" s="9"/>
      <c r="BJ278" s="9"/>
      <c r="CJ278"/>
      <c r="CK278"/>
    </row>
    <row r="279" spans="1:89">
      <c r="A279" s="9">
        <v>1010</v>
      </c>
      <c r="B279" s="9" t="s">
        <v>383</v>
      </c>
      <c r="C279" s="9">
        <v>292</v>
      </c>
      <c r="D279" s="9">
        <v>0</v>
      </c>
      <c r="E279" s="9">
        <v>0</v>
      </c>
      <c r="F279" s="9">
        <v>137.41399999999999</v>
      </c>
      <c r="G279" s="9">
        <v>0</v>
      </c>
      <c r="H279" s="9">
        <v>0</v>
      </c>
      <c r="I279" s="9">
        <v>1.1000000000000001</v>
      </c>
      <c r="J279" s="9">
        <v>72</v>
      </c>
      <c r="K279" s="158">
        <v>0.1875</v>
      </c>
      <c r="L279" s="9"/>
      <c r="M279" s="9"/>
      <c r="N279" s="9"/>
      <c r="O279" s="9"/>
      <c r="P279" s="278" t="str">
        <f t="shared" si="11"/>
        <v/>
      </c>
      <c r="Q279" s="276">
        <f t="shared" si="12"/>
        <v>60</v>
      </c>
      <c r="R279" s="9"/>
      <c r="S279" s="9"/>
      <c r="U279" s="367"/>
      <c r="V279" s="158"/>
      <c r="W279" s="37"/>
      <c r="AS279" s="9"/>
      <c r="AT279" s="9"/>
      <c r="AU279" s="426"/>
      <c r="AW279" s="9"/>
      <c r="AX279" s="470"/>
      <c r="BG279" s="373"/>
      <c r="BH279" s="373"/>
      <c r="BI279" s="9"/>
      <c r="BJ279" s="9"/>
      <c r="CJ279"/>
      <c r="CK279"/>
    </row>
    <row r="280" spans="1:89">
      <c r="A280" s="9">
        <v>1010</v>
      </c>
      <c r="B280" s="9" t="s">
        <v>383</v>
      </c>
      <c r="C280" s="9">
        <v>292</v>
      </c>
      <c r="D280" s="9">
        <v>0</v>
      </c>
      <c r="E280" s="9">
        <v>0</v>
      </c>
      <c r="F280" s="9">
        <v>137.41399999999999</v>
      </c>
      <c r="G280" s="9">
        <v>0</v>
      </c>
      <c r="H280" s="9">
        <v>0</v>
      </c>
      <c r="I280" s="9">
        <v>1</v>
      </c>
      <c r="J280" s="9">
        <v>72</v>
      </c>
      <c r="K280" s="158">
        <v>0.188194444444444</v>
      </c>
      <c r="L280" s="9"/>
      <c r="M280" s="9"/>
      <c r="N280" s="9"/>
      <c r="O280" s="9"/>
      <c r="P280" s="278" t="str">
        <f t="shared" si="11"/>
        <v/>
      </c>
      <c r="Q280" s="276">
        <f t="shared" si="12"/>
        <v>60</v>
      </c>
      <c r="R280" s="9"/>
      <c r="S280" s="9"/>
      <c r="U280" s="367"/>
      <c r="V280" s="158"/>
      <c r="W280" s="37"/>
      <c r="X280" s="159"/>
      <c r="AS280" s="9"/>
      <c r="AT280" s="9"/>
      <c r="AU280" s="426"/>
      <c r="AW280" s="9"/>
      <c r="AX280" s="470"/>
      <c r="BG280" s="373"/>
      <c r="BH280" s="373"/>
      <c r="BI280" s="9"/>
      <c r="BJ280" s="9"/>
      <c r="CJ280"/>
      <c r="CK280"/>
    </row>
    <row r="281" spans="1:89">
      <c r="A281" s="9">
        <v>1010</v>
      </c>
      <c r="B281" s="9" t="s">
        <v>383</v>
      </c>
      <c r="C281" s="9">
        <v>292</v>
      </c>
      <c r="D281" s="9">
        <v>0</v>
      </c>
      <c r="E281" s="9">
        <v>0</v>
      </c>
      <c r="F281" s="9">
        <v>137.41399999999999</v>
      </c>
      <c r="G281" s="9">
        <v>0</v>
      </c>
      <c r="H281" s="9">
        <v>0</v>
      </c>
      <c r="I281" s="9">
        <v>1</v>
      </c>
      <c r="J281" s="9">
        <v>72</v>
      </c>
      <c r="K281" s="158">
        <v>0.18888888888888899</v>
      </c>
      <c r="L281" s="9"/>
      <c r="M281" s="9"/>
      <c r="N281" s="9"/>
      <c r="O281" s="9"/>
      <c r="P281" s="278" t="str">
        <f t="shared" si="11"/>
        <v/>
      </c>
      <c r="Q281" s="276">
        <f t="shared" si="12"/>
        <v>60</v>
      </c>
      <c r="R281" s="9"/>
      <c r="S281" s="9"/>
      <c r="U281" s="367"/>
      <c r="V281" s="158"/>
      <c r="W281" s="37"/>
      <c r="X281" s="365"/>
      <c r="AS281" s="9"/>
      <c r="AT281" s="9"/>
      <c r="AU281" s="426"/>
      <c r="AW281" s="9"/>
      <c r="AX281" s="470"/>
      <c r="BG281" s="373"/>
      <c r="BH281" s="373"/>
      <c r="BI281" s="9"/>
      <c r="BJ281" s="9"/>
      <c r="CJ281"/>
      <c r="CK281"/>
    </row>
    <row r="282" spans="1:89">
      <c r="A282" s="9">
        <v>1010</v>
      </c>
      <c r="B282" s="9" t="s">
        <v>383</v>
      </c>
      <c r="C282" s="9">
        <v>292</v>
      </c>
      <c r="D282" s="9">
        <v>0</v>
      </c>
      <c r="E282" s="9">
        <v>0</v>
      </c>
      <c r="F282" s="9">
        <v>137.41399999999999</v>
      </c>
      <c r="G282" s="9">
        <v>0</v>
      </c>
      <c r="H282" s="9">
        <v>0</v>
      </c>
      <c r="I282" s="9">
        <v>0.9</v>
      </c>
      <c r="J282" s="9">
        <v>71</v>
      </c>
      <c r="K282" s="158">
        <v>0.18958333333333299</v>
      </c>
      <c r="L282" s="9"/>
      <c r="M282" s="9"/>
      <c r="N282" s="9"/>
      <c r="O282" s="9"/>
      <c r="P282" s="278" t="str">
        <f t="shared" si="11"/>
        <v/>
      </c>
      <c r="Q282" s="276">
        <f t="shared" si="12"/>
        <v>60</v>
      </c>
      <c r="R282" s="9"/>
      <c r="S282" s="9"/>
      <c r="U282" s="367"/>
      <c r="V282" s="158"/>
      <c r="W282" s="37"/>
      <c r="AS282" s="9"/>
      <c r="AT282" s="9"/>
      <c r="AU282" s="426"/>
      <c r="AW282" s="9"/>
      <c r="AX282" s="470"/>
      <c r="BG282" s="373"/>
      <c r="BH282" s="373"/>
      <c r="BI282" s="9"/>
      <c r="BJ282" s="9"/>
      <c r="CJ282"/>
      <c r="CK282"/>
    </row>
    <row r="283" spans="1:89">
      <c r="A283" s="9">
        <v>1010</v>
      </c>
      <c r="B283" s="9" t="s">
        <v>383</v>
      </c>
      <c r="C283" s="9">
        <v>292</v>
      </c>
      <c r="D283" s="9">
        <v>0</v>
      </c>
      <c r="E283" s="9">
        <v>0</v>
      </c>
      <c r="F283" s="9">
        <v>137.41399999999999</v>
      </c>
      <c r="G283" s="9">
        <v>0</v>
      </c>
      <c r="H283" s="9">
        <v>0</v>
      </c>
      <c r="I283" s="9">
        <v>0.8</v>
      </c>
      <c r="J283" s="9">
        <v>71</v>
      </c>
      <c r="K283" s="158">
        <v>0.19027777777777799</v>
      </c>
      <c r="L283" s="9"/>
      <c r="M283" s="9"/>
      <c r="N283" s="9"/>
      <c r="O283" s="9"/>
      <c r="P283" s="278" t="str">
        <f t="shared" si="11"/>
        <v/>
      </c>
      <c r="Q283" s="276">
        <f t="shared" si="12"/>
        <v>60</v>
      </c>
      <c r="R283" s="9"/>
      <c r="S283" s="9"/>
      <c r="U283" s="367"/>
      <c r="V283" s="158"/>
      <c r="W283" s="37"/>
      <c r="AS283" s="9"/>
      <c r="AT283" s="9"/>
      <c r="AU283" s="426"/>
      <c r="AW283" s="9"/>
      <c r="AX283" s="470"/>
      <c r="BG283" s="373"/>
      <c r="BH283" s="373"/>
      <c r="BI283" s="9"/>
      <c r="BJ283" s="9"/>
      <c r="CJ283"/>
      <c r="CK283"/>
    </row>
    <row r="284" spans="1:89">
      <c r="A284" s="9">
        <v>1010</v>
      </c>
      <c r="B284" s="9" t="s">
        <v>383</v>
      </c>
      <c r="C284" s="9">
        <v>292</v>
      </c>
      <c r="D284" s="9">
        <v>0</v>
      </c>
      <c r="E284" s="9">
        <v>0</v>
      </c>
      <c r="F284" s="9">
        <v>137.41399999999999</v>
      </c>
      <c r="G284" s="9">
        <v>0</v>
      </c>
      <c r="H284" s="9">
        <v>0</v>
      </c>
      <c r="I284" s="9">
        <v>0.8</v>
      </c>
      <c r="J284" s="9">
        <v>71</v>
      </c>
      <c r="K284" s="158">
        <v>0.19097222222222199</v>
      </c>
      <c r="L284" s="9"/>
      <c r="M284" s="9"/>
      <c r="N284" s="9"/>
      <c r="O284" s="9"/>
      <c r="P284" s="278" t="str">
        <f t="shared" si="11"/>
        <v/>
      </c>
      <c r="Q284" s="276">
        <f t="shared" si="12"/>
        <v>60</v>
      </c>
      <c r="R284" s="9"/>
      <c r="S284" s="9"/>
      <c r="U284" s="367"/>
      <c r="V284" s="158"/>
      <c r="W284" s="37"/>
      <c r="AS284" s="9"/>
      <c r="AT284" s="9"/>
      <c r="AU284" s="426"/>
      <c r="AW284" s="9"/>
      <c r="AX284" s="470"/>
      <c r="BG284" s="373"/>
      <c r="BH284" s="373"/>
      <c r="BI284" s="9"/>
      <c r="BJ284" s="9"/>
      <c r="CJ284"/>
      <c r="CK284"/>
    </row>
    <row r="285" spans="1:89">
      <c r="A285" s="9">
        <v>1010</v>
      </c>
      <c r="B285" s="9" t="s">
        <v>383</v>
      </c>
      <c r="C285" s="9">
        <v>292</v>
      </c>
      <c r="D285" s="9">
        <v>0</v>
      </c>
      <c r="E285" s="9">
        <v>0</v>
      </c>
      <c r="F285" s="9">
        <v>137.41399999999999</v>
      </c>
      <c r="G285" s="9">
        <v>0</v>
      </c>
      <c r="H285" s="9">
        <v>0</v>
      </c>
      <c r="I285" s="9">
        <v>0.7</v>
      </c>
      <c r="J285" s="9">
        <v>71</v>
      </c>
      <c r="K285" s="158">
        <v>0.19166666666666701</v>
      </c>
      <c r="L285" s="9"/>
      <c r="M285" s="9"/>
      <c r="N285" s="9"/>
      <c r="O285" s="9"/>
      <c r="P285" s="278" t="str">
        <f t="shared" si="11"/>
        <v/>
      </c>
      <c r="Q285" s="276">
        <f t="shared" si="12"/>
        <v>60</v>
      </c>
      <c r="R285" s="9"/>
      <c r="S285" s="9"/>
      <c r="U285" s="367"/>
      <c r="V285" s="158"/>
      <c r="W285" s="37"/>
      <c r="AS285" s="9"/>
      <c r="AT285" s="9"/>
      <c r="AU285" s="426"/>
      <c r="AW285" s="9"/>
      <c r="AX285" s="470"/>
      <c r="BG285" s="373"/>
      <c r="BH285" s="373"/>
      <c r="BI285" s="9"/>
      <c r="BJ285" s="9"/>
      <c r="CJ285"/>
      <c r="CK285"/>
    </row>
    <row r="286" spans="1:89">
      <c r="A286" s="9">
        <v>1010</v>
      </c>
      <c r="B286" s="9" t="s">
        <v>383</v>
      </c>
      <c r="C286" s="9">
        <v>292</v>
      </c>
      <c r="D286" s="9">
        <v>0</v>
      </c>
      <c r="E286" s="9">
        <v>0</v>
      </c>
      <c r="F286" s="9">
        <v>137.41399999999999</v>
      </c>
      <c r="G286" s="9">
        <v>0</v>
      </c>
      <c r="H286" s="9">
        <v>0</v>
      </c>
      <c r="I286" s="9">
        <v>0.7</v>
      </c>
      <c r="J286" s="9">
        <v>71</v>
      </c>
      <c r="K286" s="158">
        <v>0.19236111111111101</v>
      </c>
      <c r="L286" s="9"/>
      <c r="M286" s="9"/>
      <c r="N286" s="9"/>
      <c r="O286" s="9"/>
      <c r="P286" s="278" t="str">
        <f t="shared" si="11"/>
        <v/>
      </c>
      <c r="Q286" s="276">
        <f t="shared" si="12"/>
        <v>60</v>
      </c>
      <c r="R286" s="9"/>
      <c r="S286" s="9"/>
      <c r="U286" s="367"/>
      <c r="V286" s="158"/>
      <c r="W286" s="37"/>
      <c r="AS286" s="9"/>
      <c r="AT286" s="9"/>
      <c r="AU286" s="426"/>
      <c r="AW286" s="9"/>
      <c r="AX286" s="470"/>
      <c r="BG286" s="373"/>
      <c r="BH286" s="373"/>
      <c r="BI286" s="9"/>
      <c r="BJ286" s="9"/>
      <c r="CJ286"/>
      <c r="CK286"/>
    </row>
    <row r="287" spans="1:89">
      <c r="A287" s="9">
        <v>1010</v>
      </c>
      <c r="B287" s="9" t="s">
        <v>383</v>
      </c>
      <c r="C287" s="9">
        <v>292</v>
      </c>
      <c r="D287" s="9">
        <v>0</v>
      </c>
      <c r="E287" s="9">
        <v>0</v>
      </c>
      <c r="F287" s="9">
        <v>137.41399999999999</v>
      </c>
      <c r="G287" s="9">
        <v>0</v>
      </c>
      <c r="H287" s="9">
        <v>0</v>
      </c>
      <c r="I287" s="9">
        <v>0.8</v>
      </c>
      <c r="J287" s="9">
        <v>71</v>
      </c>
      <c r="K287" s="158">
        <v>0.19305555555555601</v>
      </c>
      <c r="L287" s="9"/>
      <c r="M287" s="9"/>
      <c r="N287" s="9"/>
      <c r="O287" s="9"/>
      <c r="P287" s="278" t="str">
        <f t="shared" si="11"/>
        <v/>
      </c>
      <c r="Q287" s="276">
        <f t="shared" si="12"/>
        <v>60</v>
      </c>
      <c r="R287" s="9"/>
      <c r="S287" s="9"/>
      <c r="U287" s="367"/>
      <c r="V287" s="158"/>
      <c r="W287" s="37"/>
      <c r="AS287" s="9"/>
      <c r="AT287" s="9"/>
      <c r="AU287" s="426"/>
      <c r="AW287" s="9"/>
      <c r="AX287" s="470"/>
      <c r="BG287" s="373"/>
      <c r="BH287" s="373"/>
      <c r="BI287" s="9"/>
      <c r="BJ287" s="9"/>
      <c r="CJ287"/>
      <c r="CK287"/>
    </row>
    <row r="288" spans="1:89">
      <c r="A288" s="9">
        <v>1010</v>
      </c>
      <c r="B288" s="9" t="s">
        <v>383</v>
      </c>
      <c r="C288" s="9">
        <v>292</v>
      </c>
      <c r="D288" s="9">
        <v>0</v>
      </c>
      <c r="E288" s="9">
        <v>0</v>
      </c>
      <c r="F288" s="9">
        <v>137.41399999999999</v>
      </c>
      <c r="G288" s="9">
        <v>0</v>
      </c>
      <c r="H288" s="9">
        <v>0</v>
      </c>
      <c r="I288" s="9">
        <v>0.8</v>
      </c>
      <c r="J288" s="9">
        <v>71</v>
      </c>
      <c r="K288" s="158">
        <v>0.19375000000000001</v>
      </c>
      <c r="L288" s="9"/>
      <c r="M288" s="9"/>
      <c r="N288" s="9"/>
      <c r="O288" s="9"/>
      <c r="P288" s="278" t="str">
        <f t="shared" si="11"/>
        <v/>
      </c>
      <c r="Q288" s="276">
        <f t="shared" si="12"/>
        <v>60</v>
      </c>
      <c r="R288" s="9"/>
      <c r="S288" s="9"/>
      <c r="U288" s="367"/>
      <c r="V288" s="158"/>
      <c r="W288" s="37"/>
      <c r="AS288" s="9"/>
      <c r="AT288" s="9"/>
      <c r="AU288" s="426"/>
      <c r="AW288" s="9"/>
      <c r="AX288" s="470"/>
      <c r="BG288" s="373"/>
      <c r="BH288" s="373"/>
      <c r="BI288" s="9"/>
      <c r="BJ288" s="9"/>
      <c r="CJ288"/>
      <c r="CK288"/>
    </row>
    <row r="289" spans="1:89">
      <c r="A289" s="9">
        <v>1010</v>
      </c>
      <c r="B289" s="9" t="s">
        <v>383</v>
      </c>
      <c r="C289" s="9">
        <v>292</v>
      </c>
      <c r="D289" s="9">
        <v>0</v>
      </c>
      <c r="E289" s="9">
        <v>0</v>
      </c>
      <c r="F289" s="9">
        <v>137.41399999999999</v>
      </c>
      <c r="G289" s="9">
        <v>0</v>
      </c>
      <c r="H289" s="9">
        <v>0</v>
      </c>
      <c r="I289" s="9">
        <v>0.8</v>
      </c>
      <c r="J289" s="9">
        <v>71</v>
      </c>
      <c r="K289" s="158">
        <v>0.194444444444444</v>
      </c>
      <c r="L289" s="9"/>
      <c r="M289" s="9"/>
      <c r="N289" s="9"/>
      <c r="O289" s="9"/>
      <c r="P289" s="278" t="str">
        <f t="shared" si="11"/>
        <v/>
      </c>
      <c r="Q289" s="276">
        <f t="shared" si="12"/>
        <v>60</v>
      </c>
      <c r="R289" s="9"/>
      <c r="S289" s="9"/>
      <c r="U289" s="367"/>
      <c r="V289" s="158"/>
      <c r="W289" s="37"/>
      <c r="AS289" s="9"/>
      <c r="AT289" s="9"/>
      <c r="AU289" s="426"/>
      <c r="AW289" s="9"/>
      <c r="AX289" s="470"/>
      <c r="BG289" s="373"/>
      <c r="BH289" s="373"/>
      <c r="BI289" s="9"/>
      <c r="BJ289" s="9"/>
      <c r="CJ289"/>
      <c r="CK289"/>
    </row>
    <row r="290" spans="1:89">
      <c r="A290" s="9">
        <v>1010</v>
      </c>
      <c r="B290" s="9" t="s">
        <v>383</v>
      </c>
      <c r="C290" s="9">
        <v>292</v>
      </c>
      <c r="D290" s="9">
        <v>0</v>
      </c>
      <c r="E290" s="9">
        <v>0</v>
      </c>
      <c r="F290" s="9">
        <v>137.41399999999999</v>
      </c>
      <c r="G290" s="9">
        <v>0</v>
      </c>
      <c r="H290" s="9">
        <v>0</v>
      </c>
      <c r="I290" s="9">
        <v>0.7</v>
      </c>
      <c r="J290" s="9">
        <v>71</v>
      </c>
      <c r="K290" s="158">
        <v>0.195138888888889</v>
      </c>
      <c r="L290" s="9"/>
      <c r="M290" s="9"/>
      <c r="N290" s="9"/>
      <c r="O290" s="9"/>
      <c r="P290" s="278" t="str">
        <f t="shared" si="11"/>
        <v/>
      </c>
      <c r="Q290" s="276">
        <f t="shared" si="12"/>
        <v>60</v>
      </c>
      <c r="R290" s="9"/>
      <c r="S290" s="9"/>
      <c r="U290" s="367"/>
      <c r="V290" s="158"/>
      <c r="W290" s="37"/>
      <c r="AS290" s="9"/>
      <c r="AT290" s="9"/>
      <c r="AU290" s="426"/>
      <c r="AW290" s="9"/>
      <c r="AX290" s="470"/>
      <c r="BG290" s="373"/>
      <c r="BH290" s="373"/>
      <c r="BI290" s="9"/>
      <c r="BJ290" s="9"/>
      <c r="CJ290"/>
      <c r="CK290"/>
    </row>
    <row r="291" spans="1:89">
      <c r="A291" s="9">
        <v>1010</v>
      </c>
      <c r="B291" s="9" t="s">
        <v>383</v>
      </c>
      <c r="C291" s="9">
        <v>292</v>
      </c>
      <c r="D291" s="9">
        <v>0</v>
      </c>
      <c r="E291" s="9">
        <v>0</v>
      </c>
      <c r="F291" s="9">
        <v>137.41399999999999</v>
      </c>
      <c r="G291" s="9">
        <v>0</v>
      </c>
      <c r="H291" s="9">
        <v>0</v>
      </c>
      <c r="I291" s="9">
        <v>0.7</v>
      </c>
      <c r="J291" s="9">
        <v>71</v>
      </c>
      <c r="K291" s="158">
        <v>0.195833333333333</v>
      </c>
      <c r="L291" s="9"/>
      <c r="M291" s="9"/>
      <c r="N291" s="9"/>
      <c r="O291" s="9"/>
      <c r="P291" s="278" t="str">
        <f t="shared" si="11"/>
        <v/>
      </c>
      <c r="Q291" s="276">
        <f t="shared" si="12"/>
        <v>60</v>
      </c>
      <c r="R291" s="9"/>
      <c r="S291" s="9"/>
      <c r="U291" s="367"/>
      <c r="V291" s="158"/>
      <c r="W291" s="37"/>
      <c r="AS291" s="9"/>
      <c r="AT291" s="9"/>
      <c r="AU291" s="426"/>
      <c r="AW291" s="9"/>
      <c r="AX291" s="470"/>
      <c r="BG291" s="373"/>
      <c r="BH291" s="373"/>
      <c r="BI291" s="9"/>
      <c r="BJ291" s="9"/>
      <c r="CJ291"/>
      <c r="CK291"/>
    </row>
    <row r="292" spans="1:89">
      <c r="A292" s="9">
        <v>1010</v>
      </c>
      <c r="B292" s="9" t="s">
        <v>383</v>
      </c>
      <c r="C292" s="9">
        <v>292</v>
      </c>
      <c r="D292" s="9">
        <v>0</v>
      </c>
      <c r="E292" s="9">
        <v>0</v>
      </c>
      <c r="F292" s="9">
        <v>137.41399999999999</v>
      </c>
      <c r="G292" s="9">
        <v>0</v>
      </c>
      <c r="H292" s="9">
        <v>0</v>
      </c>
      <c r="I292" s="9">
        <v>0.7</v>
      </c>
      <c r="J292" s="9">
        <v>71</v>
      </c>
      <c r="K292" s="158">
        <v>0.196527777777778</v>
      </c>
      <c r="L292" s="9"/>
      <c r="M292" s="9"/>
      <c r="N292" s="9"/>
      <c r="O292" s="9"/>
      <c r="P292" s="278" t="str">
        <f t="shared" si="11"/>
        <v/>
      </c>
      <c r="Q292" s="276">
        <f t="shared" si="12"/>
        <v>60</v>
      </c>
      <c r="R292" s="9"/>
      <c r="S292" s="9"/>
      <c r="U292" s="367"/>
      <c r="V292" s="158"/>
      <c r="W292" s="37"/>
      <c r="AS292" s="9"/>
      <c r="AT292" s="9"/>
      <c r="AU292" s="426"/>
      <c r="AW292" s="9"/>
      <c r="AX292" s="470"/>
      <c r="BG292" s="373"/>
      <c r="BH292" s="373"/>
      <c r="BI292" s="9"/>
      <c r="BJ292" s="9"/>
      <c r="CJ292"/>
      <c r="CK292"/>
    </row>
    <row r="293" spans="1:89">
      <c r="A293" s="9">
        <v>1010</v>
      </c>
      <c r="B293" s="9" t="s">
        <v>383</v>
      </c>
      <c r="C293" s="9">
        <v>292</v>
      </c>
      <c r="D293" s="9">
        <v>0</v>
      </c>
      <c r="E293" s="9">
        <v>0</v>
      </c>
      <c r="F293" s="9">
        <v>137.41399999999999</v>
      </c>
      <c r="G293" s="9">
        <v>0</v>
      </c>
      <c r="H293" s="9">
        <v>0</v>
      </c>
      <c r="I293" s="9">
        <v>0.7</v>
      </c>
      <c r="J293" s="9">
        <v>71</v>
      </c>
      <c r="K293" s="158">
        <v>0.19722222222222199</v>
      </c>
      <c r="L293" s="9"/>
      <c r="M293" s="9"/>
      <c r="N293" s="9"/>
      <c r="O293" s="9"/>
      <c r="P293" s="278" t="str">
        <f t="shared" si="11"/>
        <v/>
      </c>
      <c r="Q293" s="276">
        <f t="shared" si="12"/>
        <v>60</v>
      </c>
      <c r="R293" s="9"/>
      <c r="S293" s="9"/>
      <c r="U293" s="367"/>
      <c r="V293" s="158"/>
      <c r="W293" s="37"/>
      <c r="AS293" s="9"/>
      <c r="AT293" s="9"/>
      <c r="AU293" s="426"/>
      <c r="AW293" s="9"/>
      <c r="AX293" s="470"/>
      <c r="BG293" s="373"/>
      <c r="BH293" s="373"/>
      <c r="BI293" s="9"/>
      <c r="BJ293" s="9"/>
      <c r="CJ293"/>
      <c r="CK293"/>
    </row>
    <row r="294" spans="1:89">
      <c r="A294" s="9">
        <v>1010</v>
      </c>
      <c r="B294" s="9" t="s">
        <v>383</v>
      </c>
      <c r="C294" s="9">
        <v>292</v>
      </c>
      <c r="D294" s="9">
        <v>0</v>
      </c>
      <c r="E294" s="9">
        <v>0</v>
      </c>
      <c r="F294" s="9">
        <v>137.41399999999999</v>
      </c>
      <c r="G294" s="9">
        <v>0</v>
      </c>
      <c r="H294" s="9">
        <v>0</v>
      </c>
      <c r="I294" s="9">
        <v>0.7</v>
      </c>
      <c r="J294" s="9">
        <v>71</v>
      </c>
      <c r="K294" s="158">
        <v>0.19791666666666699</v>
      </c>
      <c r="L294" s="9"/>
      <c r="M294" s="9"/>
      <c r="N294" s="9"/>
      <c r="O294" s="9"/>
      <c r="P294" s="278" t="str">
        <f t="shared" si="11"/>
        <v/>
      </c>
      <c r="Q294" s="276">
        <f t="shared" si="12"/>
        <v>60</v>
      </c>
      <c r="R294" s="9"/>
      <c r="S294" s="9"/>
      <c r="U294" s="367"/>
      <c r="V294" s="158"/>
      <c r="W294" s="37"/>
      <c r="AS294" s="9"/>
      <c r="AT294" s="9"/>
      <c r="AU294" s="426"/>
      <c r="AW294" s="9"/>
      <c r="AX294" s="470"/>
      <c r="BG294" s="373"/>
      <c r="BH294" s="373"/>
      <c r="BI294" s="9"/>
      <c r="BJ294" s="9"/>
      <c r="CJ294"/>
      <c r="CK294"/>
    </row>
    <row r="295" spans="1:89">
      <c r="A295" s="9">
        <v>1010</v>
      </c>
      <c r="B295" s="9" t="s">
        <v>383</v>
      </c>
      <c r="C295" s="9">
        <v>292</v>
      </c>
      <c r="D295" s="9">
        <v>0</v>
      </c>
      <c r="E295" s="9">
        <v>0</v>
      </c>
      <c r="F295" s="9">
        <v>137.41399999999999</v>
      </c>
      <c r="G295" s="9">
        <v>0</v>
      </c>
      <c r="H295" s="9">
        <v>0</v>
      </c>
      <c r="I295" s="9">
        <v>0.7</v>
      </c>
      <c r="J295" s="9">
        <v>71</v>
      </c>
      <c r="K295" s="158">
        <v>0.19861111111111099</v>
      </c>
      <c r="L295" s="9"/>
      <c r="M295" s="9"/>
      <c r="N295" s="9"/>
      <c r="O295" s="9"/>
      <c r="P295" s="278" t="str">
        <f t="shared" si="11"/>
        <v/>
      </c>
      <c r="Q295" s="276">
        <f t="shared" si="12"/>
        <v>60</v>
      </c>
      <c r="R295" s="9"/>
      <c r="S295" s="9"/>
      <c r="U295" s="367"/>
      <c r="V295" s="158"/>
      <c r="W295" s="37"/>
      <c r="AS295" s="9"/>
      <c r="AT295" s="9"/>
      <c r="AU295" s="426"/>
      <c r="AW295" s="9"/>
      <c r="AX295" s="470"/>
      <c r="BG295" s="373"/>
      <c r="BH295" s="373"/>
      <c r="BI295" s="9"/>
      <c r="BJ295" s="9"/>
      <c r="CJ295"/>
      <c r="CK295"/>
    </row>
    <row r="296" spans="1:89">
      <c r="A296" s="9">
        <v>1010</v>
      </c>
      <c r="B296" s="9" t="s">
        <v>383</v>
      </c>
      <c r="C296" s="9">
        <v>292</v>
      </c>
      <c r="D296" s="9">
        <v>0</v>
      </c>
      <c r="E296" s="9">
        <v>0</v>
      </c>
      <c r="F296" s="9">
        <v>137.41399999999999</v>
      </c>
      <c r="G296" s="9">
        <v>0</v>
      </c>
      <c r="H296" s="9">
        <v>0</v>
      </c>
      <c r="I296" s="9">
        <v>0.7</v>
      </c>
      <c r="J296" s="9">
        <v>71</v>
      </c>
      <c r="K296" s="158">
        <v>0.19930555555555601</v>
      </c>
      <c r="L296" s="9"/>
      <c r="M296" s="9"/>
      <c r="N296" s="9"/>
      <c r="O296" s="9"/>
      <c r="P296" s="278" t="str">
        <f t="shared" si="11"/>
        <v/>
      </c>
      <c r="Q296" s="276">
        <f t="shared" si="12"/>
        <v>60</v>
      </c>
      <c r="R296" s="9"/>
      <c r="S296" s="9"/>
      <c r="U296" s="367"/>
      <c r="V296" s="158"/>
      <c r="W296" s="37"/>
      <c r="AS296" s="9"/>
      <c r="AT296" s="9"/>
      <c r="AU296" s="426"/>
      <c r="AW296" s="9"/>
      <c r="AX296" s="470"/>
      <c r="BG296" s="373"/>
      <c r="BH296" s="373"/>
      <c r="BI296" s="9"/>
      <c r="BJ296" s="9"/>
      <c r="CJ296"/>
      <c r="CK296"/>
    </row>
    <row r="297" spans="1:89">
      <c r="A297" s="9">
        <v>1010</v>
      </c>
      <c r="B297" s="9" t="s">
        <v>383</v>
      </c>
      <c r="C297" s="9">
        <v>292</v>
      </c>
      <c r="D297" s="9">
        <v>0</v>
      </c>
      <c r="E297" s="9">
        <v>0</v>
      </c>
      <c r="F297" s="9">
        <v>137.41399999999999</v>
      </c>
      <c r="G297" s="9">
        <v>0</v>
      </c>
      <c r="H297" s="9">
        <v>0</v>
      </c>
      <c r="I297" s="9">
        <v>0.7</v>
      </c>
      <c r="J297" s="9">
        <v>71</v>
      </c>
      <c r="K297" s="158">
        <v>0.2</v>
      </c>
      <c r="L297" s="9"/>
      <c r="M297" s="9"/>
      <c r="N297" s="9"/>
      <c r="O297" s="9"/>
      <c r="P297" s="278" t="str">
        <f t="shared" si="11"/>
        <v/>
      </c>
      <c r="Q297" s="276">
        <f t="shared" si="12"/>
        <v>60</v>
      </c>
      <c r="R297" s="9"/>
      <c r="S297" s="9"/>
      <c r="U297" s="367"/>
      <c r="V297" s="36"/>
      <c r="W297" s="160"/>
      <c r="AS297" s="9"/>
      <c r="AT297" s="9"/>
      <c r="AU297" s="426"/>
      <c r="AW297" s="9"/>
      <c r="AX297" s="470"/>
      <c r="BG297" s="373"/>
      <c r="BH297" s="373"/>
      <c r="BI297" s="9"/>
      <c r="BJ297" s="9"/>
      <c r="CJ297"/>
      <c r="CK297"/>
    </row>
    <row r="298" spans="1:89">
      <c r="A298" s="9">
        <v>1010</v>
      </c>
      <c r="B298" s="9" t="s">
        <v>383</v>
      </c>
      <c r="C298" s="9">
        <v>292</v>
      </c>
      <c r="D298" s="9">
        <v>0</v>
      </c>
      <c r="E298" s="9">
        <v>0</v>
      </c>
      <c r="F298" s="9">
        <v>137.41399999999999</v>
      </c>
      <c r="G298" s="9">
        <v>0</v>
      </c>
      <c r="H298" s="9">
        <v>0</v>
      </c>
      <c r="I298" s="9">
        <v>0.7</v>
      </c>
      <c r="J298" s="9">
        <v>71</v>
      </c>
      <c r="K298" s="158">
        <v>0.20069444444444401</v>
      </c>
      <c r="L298" s="9"/>
      <c r="M298" s="9"/>
      <c r="N298" s="9"/>
      <c r="O298" s="9"/>
      <c r="P298" s="278" t="str">
        <f t="shared" si="11"/>
        <v/>
      </c>
      <c r="Q298" s="276">
        <f t="shared" si="12"/>
        <v>60</v>
      </c>
      <c r="R298" s="9"/>
      <c r="S298" s="9"/>
      <c r="U298" s="367"/>
      <c r="V298" s="158"/>
      <c r="W298" s="18"/>
      <c r="AS298" s="9"/>
      <c r="AT298" s="9"/>
      <c r="AU298" s="426"/>
      <c r="AW298" s="9"/>
      <c r="AX298" s="470"/>
      <c r="BG298" s="373"/>
      <c r="BH298" s="373"/>
      <c r="BI298" s="9"/>
      <c r="BJ298" s="9"/>
      <c r="CJ298"/>
      <c r="CK298"/>
    </row>
    <row r="299" spans="1:89">
      <c r="A299" s="9">
        <v>1010</v>
      </c>
      <c r="B299" s="9" t="s">
        <v>383</v>
      </c>
      <c r="C299" s="9">
        <v>292</v>
      </c>
      <c r="D299" s="9">
        <v>0</v>
      </c>
      <c r="E299" s="9">
        <v>0</v>
      </c>
      <c r="F299" s="9">
        <v>137.41399999999999</v>
      </c>
      <c r="G299" s="9">
        <v>0</v>
      </c>
      <c r="H299" s="9">
        <v>0</v>
      </c>
      <c r="I299" s="9">
        <v>0.6</v>
      </c>
      <c r="J299" s="9">
        <v>71</v>
      </c>
      <c r="K299" s="158">
        <v>0.20138888888888901</v>
      </c>
      <c r="L299" s="9"/>
      <c r="M299" s="9"/>
      <c r="N299" s="9"/>
      <c r="O299" s="9"/>
      <c r="P299" s="278" t="str">
        <f t="shared" si="11"/>
        <v/>
      </c>
      <c r="Q299" s="276">
        <f t="shared" si="12"/>
        <v>60</v>
      </c>
      <c r="R299" s="9"/>
      <c r="S299" s="9"/>
      <c r="U299" s="367"/>
      <c r="W299" s="160"/>
      <c r="AS299" s="9"/>
      <c r="AT299" s="9"/>
      <c r="AU299" s="426"/>
      <c r="AW299" s="9"/>
      <c r="AX299" s="470"/>
      <c r="BG299" s="373"/>
      <c r="BH299" s="373"/>
      <c r="BI299" s="9"/>
      <c r="BJ299" s="9"/>
      <c r="CJ299"/>
      <c r="CK299"/>
    </row>
    <row r="300" spans="1:89">
      <c r="A300" s="9">
        <v>1010</v>
      </c>
      <c r="B300" s="9" t="s">
        <v>383</v>
      </c>
      <c r="C300" s="9">
        <v>292</v>
      </c>
      <c r="D300" s="9">
        <v>0</v>
      </c>
      <c r="E300" s="9">
        <v>0</v>
      </c>
      <c r="F300" s="9">
        <v>137.41399999999999</v>
      </c>
      <c r="G300" s="9">
        <v>0</v>
      </c>
      <c r="H300" s="9">
        <v>0</v>
      </c>
      <c r="I300" s="9">
        <v>0.7</v>
      </c>
      <c r="J300" s="9">
        <v>71</v>
      </c>
      <c r="K300" s="158">
        <v>0.202083333333333</v>
      </c>
      <c r="L300" s="9"/>
      <c r="M300" s="9"/>
      <c r="N300" s="9"/>
      <c r="O300" s="9"/>
      <c r="P300" s="278" t="str">
        <f t="shared" si="11"/>
        <v/>
      </c>
      <c r="Q300" s="276">
        <f t="shared" si="12"/>
        <v>60</v>
      </c>
      <c r="R300" s="9"/>
      <c r="S300" s="9"/>
      <c r="U300" s="367"/>
      <c r="W300" s="160"/>
      <c r="AS300" s="9"/>
      <c r="AT300" s="9"/>
      <c r="AU300" s="426"/>
      <c r="AW300" s="9"/>
      <c r="AX300" s="470"/>
      <c r="BG300" s="373"/>
      <c r="BH300" s="373"/>
      <c r="BI300" s="9"/>
      <c r="BJ300" s="9"/>
      <c r="CJ300"/>
      <c r="CK300"/>
    </row>
    <row r="301" spans="1:89">
      <c r="A301" s="9">
        <v>1010</v>
      </c>
      <c r="B301" s="9" t="s">
        <v>383</v>
      </c>
      <c r="C301" s="9">
        <v>292</v>
      </c>
      <c r="D301" s="9">
        <v>0</v>
      </c>
      <c r="E301" s="9">
        <v>0</v>
      </c>
      <c r="F301" s="9">
        <v>137.41399999999999</v>
      </c>
      <c r="G301" s="9">
        <v>0</v>
      </c>
      <c r="H301" s="9">
        <v>0</v>
      </c>
      <c r="I301" s="9">
        <v>0.7</v>
      </c>
      <c r="J301" s="9">
        <v>71</v>
      </c>
      <c r="K301" s="158">
        <v>0.202777777777778</v>
      </c>
      <c r="L301" s="9"/>
      <c r="M301" s="9"/>
      <c r="N301" s="9"/>
      <c r="O301" s="9"/>
      <c r="P301" s="278" t="str">
        <f t="shared" si="11"/>
        <v/>
      </c>
      <c r="Q301" s="276">
        <f t="shared" si="12"/>
        <v>60</v>
      </c>
      <c r="R301" s="9"/>
      <c r="S301" s="9"/>
      <c r="U301" s="367"/>
      <c r="W301" s="160"/>
      <c r="AS301" s="9"/>
      <c r="AT301" s="9"/>
      <c r="AU301" s="426"/>
      <c r="AW301" s="9"/>
      <c r="AX301" s="470"/>
      <c r="BG301" s="373"/>
      <c r="BH301" s="373"/>
      <c r="BI301" s="9"/>
      <c r="BJ301" s="9"/>
      <c r="CJ301"/>
      <c r="CK301"/>
    </row>
    <row r="302" spans="1:89">
      <c r="A302" s="9">
        <v>1010</v>
      </c>
      <c r="B302" s="9" t="s">
        <v>383</v>
      </c>
      <c r="C302" s="9">
        <v>292</v>
      </c>
      <c r="D302" s="9">
        <v>0</v>
      </c>
      <c r="E302" s="9">
        <v>0</v>
      </c>
      <c r="F302" s="9">
        <v>137.41399999999999</v>
      </c>
      <c r="G302" s="9">
        <v>0</v>
      </c>
      <c r="H302" s="9">
        <v>0</v>
      </c>
      <c r="I302" s="9">
        <v>0.7</v>
      </c>
      <c r="J302" s="9">
        <v>72</v>
      </c>
      <c r="K302" s="158">
        <v>0.203472222222222</v>
      </c>
      <c r="L302" s="9"/>
      <c r="M302" s="9"/>
      <c r="N302" s="9"/>
      <c r="O302" s="9"/>
      <c r="P302" s="278" t="str">
        <f t="shared" si="11"/>
        <v/>
      </c>
      <c r="Q302" s="276">
        <f t="shared" si="12"/>
        <v>60</v>
      </c>
      <c r="R302" s="9"/>
      <c r="S302" s="9"/>
      <c r="U302" s="367"/>
      <c r="W302" s="160"/>
      <c r="AS302" s="9"/>
      <c r="AT302" s="9"/>
      <c r="AU302" s="426"/>
      <c r="AW302" s="9"/>
      <c r="AX302" s="470"/>
      <c r="BG302" s="373"/>
      <c r="BH302" s="373"/>
      <c r="BI302" s="9"/>
      <c r="BJ302" s="9"/>
      <c r="CJ302"/>
      <c r="CK302"/>
    </row>
    <row r="303" spans="1:89">
      <c r="A303" s="9">
        <v>1010</v>
      </c>
      <c r="B303" s="9" t="s">
        <v>383</v>
      </c>
      <c r="C303" s="9">
        <v>292</v>
      </c>
      <c r="D303" s="9">
        <v>0</v>
      </c>
      <c r="E303" s="9">
        <v>0</v>
      </c>
      <c r="F303" s="9">
        <v>137.41399999999999</v>
      </c>
      <c r="G303" s="9">
        <v>0</v>
      </c>
      <c r="H303" s="9">
        <v>0</v>
      </c>
      <c r="I303" s="9">
        <v>0.7</v>
      </c>
      <c r="J303" s="9">
        <v>72</v>
      </c>
      <c r="K303" s="158">
        <v>0.204166666666667</v>
      </c>
      <c r="L303" s="9"/>
      <c r="M303" s="9"/>
      <c r="N303" s="9"/>
      <c r="O303" s="9"/>
      <c r="P303" s="278" t="str">
        <f t="shared" si="11"/>
        <v/>
      </c>
      <c r="Q303" s="276">
        <f t="shared" si="12"/>
        <v>60</v>
      </c>
      <c r="R303" s="9"/>
      <c r="S303" s="9"/>
      <c r="U303" s="367"/>
      <c r="W303" s="160"/>
      <c r="AS303" s="9"/>
      <c r="AT303" s="9"/>
      <c r="AU303" s="426"/>
      <c r="AW303" s="9"/>
      <c r="AX303" s="470"/>
      <c r="BG303" s="373"/>
      <c r="BH303" s="373"/>
      <c r="BI303" s="9"/>
      <c r="BJ303" s="9"/>
      <c r="CJ303"/>
      <c r="CK303"/>
    </row>
    <row r="304" spans="1:89" ht="12.75" customHeight="1">
      <c r="A304" s="9">
        <v>1010</v>
      </c>
      <c r="B304" s="9" t="s">
        <v>383</v>
      </c>
      <c r="C304" s="9">
        <v>292</v>
      </c>
      <c r="D304" s="9">
        <v>0</v>
      </c>
      <c r="E304" s="9">
        <v>0</v>
      </c>
      <c r="F304" s="9">
        <v>137.41399999999999</v>
      </c>
      <c r="G304" s="9">
        <v>0</v>
      </c>
      <c r="H304" s="9">
        <v>0</v>
      </c>
      <c r="I304" s="9">
        <v>0.6</v>
      </c>
      <c r="J304" s="9">
        <v>71</v>
      </c>
      <c r="K304" s="158">
        <v>0.20486111111111099</v>
      </c>
      <c r="L304" s="9"/>
      <c r="M304" s="9"/>
      <c r="N304" s="9"/>
      <c r="O304" s="9"/>
      <c r="P304" s="278" t="str">
        <f t="shared" si="11"/>
        <v/>
      </c>
      <c r="Q304" s="276">
        <f t="shared" si="12"/>
        <v>60</v>
      </c>
      <c r="R304" s="9"/>
      <c r="S304" s="9"/>
      <c r="U304" s="367"/>
      <c r="W304" s="160"/>
      <c r="AS304" s="9"/>
      <c r="AT304" s="9"/>
      <c r="AU304" s="426"/>
      <c r="AW304" s="9"/>
      <c r="AX304" s="470"/>
      <c r="BG304" s="373"/>
      <c r="BH304" s="373"/>
      <c r="BI304" s="9"/>
      <c r="BJ304" s="9"/>
      <c r="CJ304"/>
      <c r="CK304"/>
    </row>
    <row r="305" spans="1:89">
      <c r="A305" s="9">
        <v>1010</v>
      </c>
      <c r="B305" s="9" t="s">
        <v>383</v>
      </c>
      <c r="C305" s="9">
        <v>292</v>
      </c>
      <c r="D305" s="9">
        <v>0</v>
      </c>
      <c r="E305" s="9">
        <v>0</v>
      </c>
      <c r="F305" s="9">
        <v>137.41399999999999</v>
      </c>
      <c r="G305" s="9">
        <v>0</v>
      </c>
      <c r="H305" s="9">
        <v>0</v>
      </c>
      <c r="I305" s="9">
        <v>0.6</v>
      </c>
      <c r="J305" s="9">
        <v>71</v>
      </c>
      <c r="K305" s="158">
        <v>0.20555555555555599</v>
      </c>
      <c r="L305" s="9"/>
      <c r="M305" s="9"/>
      <c r="N305" s="9"/>
      <c r="O305" s="9"/>
      <c r="P305" s="278" t="str">
        <f t="shared" si="11"/>
        <v/>
      </c>
      <c r="Q305" s="276">
        <f t="shared" si="12"/>
        <v>60</v>
      </c>
      <c r="R305" s="9"/>
      <c r="S305" s="9"/>
      <c r="U305" s="367"/>
      <c r="AS305" s="9"/>
      <c r="AT305" s="9"/>
      <c r="AU305" s="426"/>
      <c r="AW305" s="9"/>
      <c r="AX305" s="470"/>
      <c r="BG305" s="373"/>
      <c r="BH305" s="373"/>
      <c r="BI305" s="9"/>
      <c r="BJ305" s="9"/>
      <c r="CJ305"/>
      <c r="CK305"/>
    </row>
    <row r="306" spans="1:89">
      <c r="A306" s="9">
        <v>1010</v>
      </c>
      <c r="B306" s="9" t="s">
        <v>383</v>
      </c>
      <c r="C306" s="9">
        <v>292</v>
      </c>
      <c r="D306" s="9">
        <v>0</v>
      </c>
      <c r="E306" s="9">
        <v>0</v>
      </c>
      <c r="F306" s="9">
        <v>137.41399999999999</v>
      </c>
      <c r="G306" s="9">
        <v>0</v>
      </c>
      <c r="H306" s="9">
        <v>0</v>
      </c>
      <c r="I306" s="9">
        <v>0.5</v>
      </c>
      <c r="J306" s="9">
        <v>71</v>
      </c>
      <c r="K306" s="158">
        <v>0.20624999999999999</v>
      </c>
      <c r="L306" s="9"/>
      <c r="M306" s="9"/>
      <c r="N306" s="9"/>
      <c r="O306" s="9"/>
      <c r="P306" s="278" t="str">
        <f t="shared" si="11"/>
        <v/>
      </c>
      <c r="Q306" s="276">
        <f t="shared" si="12"/>
        <v>60</v>
      </c>
      <c r="R306" s="9"/>
      <c r="S306" s="9"/>
      <c r="U306" s="367"/>
      <c r="AS306" s="9"/>
      <c r="AT306" s="9"/>
      <c r="AU306" s="426"/>
      <c r="AW306" s="9"/>
      <c r="AX306" s="470"/>
      <c r="BG306" s="373"/>
      <c r="BH306" s="373"/>
      <c r="BI306" s="9"/>
      <c r="BJ306" s="9"/>
      <c r="CJ306"/>
      <c r="CK306"/>
    </row>
    <row r="307" spans="1:89">
      <c r="A307" s="9">
        <v>1010</v>
      </c>
      <c r="B307" s="9" t="s">
        <v>383</v>
      </c>
      <c r="C307" s="9">
        <v>292</v>
      </c>
      <c r="D307" s="9">
        <v>0</v>
      </c>
      <c r="E307" s="9">
        <v>0</v>
      </c>
      <c r="F307" s="9">
        <v>137.41399999999999</v>
      </c>
      <c r="G307" s="9">
        <v>0</v>
      </c>
      <c r="H307" s="9">
        <v>0</v>
      </c>
      <c r="I307" s="9">
        <v>0.5</v>
      </c>
      <c r="J307" s="9">
        <v>71</v>
      </c>
      <c r="K307" s="158">
        <v>0.20694444444444399</v>
      </c>
      <c r="L307" s="9"/>
      <c r="M307" s="9"/>
      <c r="N307" s="9"/>
      <c r="O307" s="9"/>
      <c r="P307" s="278" t="str">
        <f t="shared" si="11"/>
        <v/>
      </c>
      <c r="Q307" s="276">
        <f t="shared" si="12"/>
        <v>60</v>
      </c>
      <c r="R307" s="9"/>
      <c r="S307" s="9"/>
      <c r="U307" s="367"/>
      <c r="AS307" s="9"/>
      <c r="AT307" s="9"/>
      <c r="AU307" s="426"/>
      <c r="AW307" s="9"/>
      <c r="AX307" s="470"/>
      <c r="BG307" s="373"/>
      <c r="BH307" s="373"/>
      <c r="BI307" s="9"/>
      <c r="BJ307" s="9"/>
      <c r="CJ307"/>
      <c r="CK307"/>
    </row>
    <row r="308" spans="1:89">
      <c r="A308" s="9">
        <v>1010</v>
      </c>
      <c r="B308" s="9" t="s">
        <v>383</v>
      </c>
      <c r="C308" s="9">
        <v>292</v>
      </c>
      <c r="D308" s="9">
        <v>0</v>
      </c>
      <c r="E308" s="9">
        <v>0</v>
      </c>
      <c r="F308" s="9">
        <v>137.41399999999999</v>
      </c>
      <c r="G308" s="9">
        <v>0</v>
      </c>
      <c r="H308" s="9">
        <v>0</v>
      </c>
      <c r="I308" s="9">
        <v>0.5</v>
      </c>
      <c r="J308" s="9">
        <v>71</v>
      </c>
      <c r="K308" s="158">
        <v>0.20763888888888901</v>
      </c>
      <c r="L308" s="9"/>
      <c r="M308" s="9"/>
      <c r="N308" s="9"/>
      <c r="O308" s="9"/>
      <c r="P308" s="278" t="str">
        <f t="shared" si="11"/>
        <v/>
      </c>
      <c r="Q308" s="276">
        <f t="shared" si="12"/>
        <v>60</v>
      </c>
      <c r="R308" s="9"/>
      <c r="S308" s="9"/>
      <c r="U308" s="367"/>
      <c r="AS308" s="9"/>
      <c r="AT308" s="9"/>
      <c r="AU308" s="426"/>
      <c r="AW308" s="9"/>
      <c r="AX308" s="470"/>
      <c r="BG308" s="373"/>
      <c r="BH308" s="373"/>
      <c r="BI308" s="9"/>
      <c r="BJ308" s="9"/>
      <c r="CJ308"/>
      <c r="CK308"/>
    </row>
    <row r="309" spans="1:89">
      <c r="A309" s="9">
        <v>1010</v>
      </c>
      <c r="B309" s="9" t="s">
        <v>383</v>
      </c>
      <c r="C309" s="9">
        <v>292</v>
      </c>
      <c r="D309" s="9">
        <v>0</v>
      </c>
      <c r="E309" s="9">
        <v>0</v>
      </c>
      <c r="F309" s="9">
        <v>137.41399999999999</v>
      </c>
      <c r="G309" s="9">
        <v>0</v>
      </c>
      <c r="H309" s="9">
        <v>0</v>
      </c>
      <c r="I309" s="9">
        <v>0.5</v>
      </c>
      <c r="J309" s="9">
        <v>71</v>
      </c>
      <c r="K309" s="158">
        <v>0.20833333333333301</v>
      </c>
      <c r="L309" s="9"/>
      <c r="M309" s="9"/>
      <c r="N309" s="9"/>
      <c r="O309" s="9"/>
      <c r="P309" s="278" t="str">
        <f t="shared" si="11"/>
        <v/>
      </c>
      <c r="Q309" s="276">
        <f t="shared" si="12"/>
        <v>60</v>
      </c>
      <c r="R309" s="9"/>
      <c r="S309" s="9"/>
      <c r="U309" s="367"/>
      <c r="AS309" s="9"/>
      <c r="AT309" s="9"/>
      <c r="AU309" s="426"/>
      <c r="AW309" s="9"/>
      <c r="AX309" s="470"/>
      <c r="BG309" s="373"/>
      <c r="BH309" s="373"/>
      <c r="BI309" s="9"/>
      <c r="BJ309" s="9"/>
      <c r="CJ309"/>
      <c r="CK309"/>
    </row>
    <row r="310" spans="1:89">
      <c r="A310" s="9">
        <v>1010</v>
      </c>
      <c r="B310" s="9" t="s">
        <v>383</v>
      </c>
      <c r="C310" s="9">
        <v>292</v>
      </c>
      <c r="D310" s="9">
        <v>0</v>
      </c>
      <c r="E310" s="9">
        <v>0</v>
      </c>
      <c r="F310" s="9">
        <v>137.41399999999999</v>
      </c>
      <c r="G310" s="9">
        <v>0</v>
      </c>
      <c r="H310" s="9">
        <v>0</v>
      </c>
      <c r="I310" s="9">
        <v>0.5</v>
      </c>
      <c r="J310" s="9">
        <v>71</v>
      </c>
      <c r="K310" s="158">
        <v>0.20902777777777801</v>
      </c>
      <c r="L310" s="9"/>
      <c r="M310" s="9"/>
      <c r="N310" s="9"/>
      <c r="O310" s="9"/>
      <c r="P310" s="278" t="str">
        <f t="shared" si="11"/>
        <v/>
      </c>
      <c r="Q310" s="276">
        <f t="shared" si="12"/>
        <v>60</v>
      </c>
      <c r="R310" s="9"/>
      <c r="S310" s="9"/>
      <c r="U310" s="367"/>
      <c r="AS310" s="9"/>
      <c r="AT310" s="9"/>
      <c r="AU310" s="426"/>
      <c r="AW310" s="9"/>
      <c r="AX310" s="470"/>
      <c r="AY310" s="467"/>
      <c r="BG310" s="373"/>
      <c r="BH310" s="373"/>
      <c r="BI310" s="9"/>
      <c r="BJ310" s="9"/>
      <c r="CJ310"/>
      <c r="CK310"/>
    </row>
    <row r="311" spans="1:89">
      <c r="A311" s="9">
        <v>1010</v>
      </c>
      <c r="B311" s="9" t="s">
        <v>383</v>
      </c>
      <c r="C311" s="9">
        <v>292</v>
      </c>
      <c r="D311" s="9">
        <v>0</v>
      </c>
      <c r="E311" s="9">
        <v>0</v>
      </c>
      <c r="F311" s="9">
        <v>137.41399999999999</v>
      </c>
      <c r="G311" s="9">
        <v>0</v>
      </c>
      <c r="H311" s="9">
        <v>0</v>
      </c>
      <c r="I311" s="9">
        <v>0.5</v>
      </c>
      <c r="J311" s="9">
        <v>71</v>
      </c>
      <c r="K311" s="158">
        <v>0.209722222222222</v>
      </c>
      <c r="L311" s="9"/>
      <c r="M311" s="9"/>
      <c r="N311" s="9"/>
      <c r="O311" s="9"/>
      <c r="P311" s="278" t="str">
        <f t="shared" si="11"/>
        <v/>
      </c>
      <c r="Q311" s="276">
        <f t="shared" si="12"/>
        <v>60</v>
      </c>
      <c r="R311" s="9"/>
      <c r="S311" s="9"/>
      <c r="U311" s="367"/>
      <c r="AS311" s="9"/>
      <c r="AT311" s="9"/>
      <c r="AU311" s="426"/>
      <c r="AW311" s="9"/>
      <c r="AX311" s="470"/>
      <c r="AY311" s="467"/>
      <c r="BG311" s="373"/>
      <c r="BH311" s="373"/>
      <c r="BI311" s="9"/>
      <c r="BJ311" s="9"/>
      <c r="CJ311"/>
      <c r="CK311"/>
    </row>
    <row r="312" spans="1:89">
      <c r="A312" s="9">
        <v>1010</v>
      </c>
      <c r="B312" s="9" t="s">
        <v>383</v>
      </c>
      <c r="C312" s="9">
        <v>292</v>
      </c>
      <c r="D312" s="9">
        <v>0</v>
      </c>
      <c r="E312" s="9">
        <v>0</v>
      </c>
      <c r="F312" s="9">
        <v>137.41399999999999</v>
      </c>
      <c r="G312" s="9">
        <v>0</v>
      </c>
      <c r="H312" s="9">
        <v>0</v>
      </c>
      <c r="I312" s="9">
        <v>0.5</v>
      </c>
      <c r="J312" s="9">
        <v>71</v>
      </c>
      <c r="K312" s="158">
        <v>0.210416666666667</v>
      </c>
      <c r="L312" s="9"/>
      <c r="M312" s="9"/>
      <c r="N312" s="9"/>
      <c r="O312" s="9"/>
      <c r="P312" s="278" t="str">
        <f t="shared" si="11"/>
        <v/>
      </c>
      <c r="Q312" s="276">
        <f t="shared" si="12"/>
        <v>60</v>
      </c>
      <c r="R312" s="9"/>
      <c r="S312" s="9"/>
      <c r="U312" s="367"/>
      <c r="AS312" s="9"/>
      <c r="AT312" s="9"/>
      <c r="AU312" s="426"/>
      <c r="AW312" s="9"/>
      <c r="AX312" s="470"/>
      <c r="AY312" s="467"/>
      <c r="BG312" s="373"/>
      <c r="BH312" s="373"/>
      <c r="BI312" s="9"/>
      <c r="BJ312" s="9"/>
      <c r="CJ312"/>
      <c r="CK312"/>
    </row>
    <row r="313" spans="1:89">
      <c r="A313" s="9">
        <v>1010</v>
      </c>
      <c r="B313" s="9" t="s">
        <v>383</v>
      </c>
      <c r="C313" s="9">
        <v>292</v>
      </c>
      <c r="D313" s="9">
        <v>0</v>
      </c>
      <c r="E313" s="9">
        <v>0</v>
      </c>
      <c r="F313" s="9">
        <v>137.41399999999999</v>
      </c>
      <c r="G313" s="9">
        <v>0</v>
      </c>
      <c r="H313" s="9">
        <v>0</v>
      </c>
      <c r="I313" s="9">
        <v>0.6</v>
      </c>
      <c r="J313" s="9">
        <v>72</v>
      </c>
      <c r="K313" s="158">
        <v>0.211111111111111</v>
      </c>
      <c r="L313" s="9"/>
      <c r="M313" s="9"/>
      <c r="N313" s="9"/>
      <c r="O313" s="9"/>
      <c r="P313" s="278" t="str">
        <f t="shared" si="11"/>
        <v/>
      </c>
      <c r="Q313" s="276">
        <f t="shared" si="12"/>
        <v>60</v>
      </c>
      <c r="R313" s="9"/>
      <c r="S313" s="9"/>
      <c r="U313" s="367"/>
      <c r="AS313" s="9"/>
      <c r="AT313" s="9"/>
      <c r="AU313" s="426"/>
      <c r="AW313" s="9"/>
      <c r="AX313" s="470"/>
      <c r="AY313" s="467"/>
      <c r="BG313" s="373"/>
      <c r="BH313" s="373"/>
      <c r="BI313" s="9"/>
      <c r="BJ313" s="9"/>
      <c r="CJ313"/>
      <c r="CK313"/>
    </row>
    <row r="314" spans="1:89">
      <c r="A314" s="9">
        <v>1010</v>
      </c>
      <c r="B314" s="9" t="s">
        <v>383</v>
      </c>
      <c r="C314" s="9">
        <v>292</v>
      </c>
      <c r="D314" s="9">
        <v>0</v>
      </c>
      <c r="E314" s="9">
        <v>0</v>
      </c>
      <c r="F314" s="9">
        <v>137.41399999999999</v>
      </c>
      <c r="G314" s="9">
        <v>0</v>
      </c>
      <c r="H314" s="9">
        <v>0</v>
      </c>
      <c r="I314" s="9">
        <v>0.5</v>
      </c>
      <c r="J314" s="9">
        <v>72</v>
      </c>
      <c r="K314" s="158">
        <v>0.211805555555556</v>
      </c>
      <c r="L314" s="9"/>
      <c r="M314" s="9"/>
      <c r="N314" s="9"/>
      <c r="O314" s="9"/>
      <c r="P314" s="278" t="str">
        <f t="shared" si="11"/>
        <v/>
      </c>
      <c r="Q314" s="276">
        <f t="shared" si="12"/>
        <v>60</v>
      </c>
      <c r="R314" s="9"/>
      <c r="S314" s="9"/>
      <c r="U314" s="367"/>
      <c r="AS314" s="9"/>
      <c r="AT314" s="9"/>
      <c r="AU314" s="426"/>
      <c r="AW314" s="9"/>
      <c r="AX314" s="470"/>
      <c r="AY314" s="467"/>
      <c r="BG314" s="373"/>
      <c r="BH314" s="373"/>
      <c r="BI314" s="9"/>
      <c r="BJ314" s="9"/>
      <c r="CJ314"/>
      <c r="CK314"/>
    </row>
    <row r="315" spans="1:89">
      <c r="A315" s="9">
        <v>1010</v>
      </c>
      <c r="B315" s="9" t="s">
        <v>383</v>
      </c>
      <c r="C315" s="9">
        <v>292</v>
      </c>
      <c r="D315" s="9">
        <v>0</v>
      </c>
      <c r="E315" s="9">
        <v>0</v>
      </c>
      <c r="F315" s="9">
        <v>137.41399999999999</v>
      </c>
      <c r="G315" s="9">
        <v>0</v>
      </c>
      <c r="H315" s="9">
        <v>0</v>
      </c>
      <c r="I315" s="9">
        <v>0.5</v>
      </c>
      <c r="J315" s="9">
        <v>72</v>
      </c>
      <c r="K315" s="158">
        <v>0.21249999999999999</v>
      </c>
      <c r="L315" s="9"/>
      <c r="M315" s="9"/>
      <c r="N315" s="9"/>
      <c r="O315" s="9"/>
      <c r="P315" s="278" t="str">
        <f t="shared" si="11"/>
        <v/>
      </c>
      <c r="Q315" s="276">
        <f t="shared" si="12"/>
        <v>60</v>
      </c>
      <c r="R315" s="9"/>
      <c r="S315" s="9"/>
      <c r="U315" s="367"/>
      <c r="AS315" s="9"/>
      <c r="AT315" s="9"/>
      <c r="AU315" s="426"/>
      <c r="AW315" s="9"/>
      <c r="AX315" s="470"/>
      <c r="AY315" s="467"/>
      <c r="BG315" s="373"/>
      <c r="BH315" s="373"/>
      <c r="BI315" s="9"/>
      <c r="BJ315" s="9"/>
      <c r="CJ315"/>
      <c r="CK315"/>
    </row>
    <row r="316" spans="1:89">
      <c r="A316" s="9">
        <v>1010</v>
      </c>
      <c r="B316" s="9" t="s">
        <v>383</v>
      </c>
      <c r="C316" s="9">
        <v>292</v>
      </c>
      <c r="D316" s="9">
        <v>0</v>
      </c>
      <c r="E316" s="9">
        <v>0</v>
      </c>
      <c r="F316" s="9">
        <v>137.41399999999999</v>
      </c>
      <c r="G316" s="9">
        <v>0</v>
      </c>
      <c r="H316" s="9">
        <v>0</v>
      </c>
      <c r="I316" s="9">
        <v>0.5</v>
      </c>
      <c r="J316" s="9">
        <v>72</v>
      </c>
      <c r="K316" s="158">
        <v>0.21319444444444399</v>
      </c>
      <c r="L316" s="9"/>
      <c r="M316" s="9"/>
      <c r="N316" s="9"/>
      <c r="O316" s="9"/>
      <c r="P316" s="278" t="str">
        <f t="shared" si="11"/>
        <v/>
      </c>
      <c r="Q316" s="276">
        <f t="shared" si="12"/>
        <v>60</v>
      </c>
      <c r="R316" s="9"/>
      <c r="S316" s="9"/>
      <c r="U316" s="367"/>
      <c r="AS316" s="9"/>
      <c r="AT316" s="9"/>
      <c r="AU316" s="426"/>
      <c r="AW316" s="9"/>
      <c r="AX316" s="470"/>
      <c r="AY316" s="467"/>
      <c r="BG316" s="373"/>
      <c r="BH316" s="373"/>
      <c r="BI316" s="9"/>
      <c r="BJ316" s="9"/>
      <c r="CJ316"/>
      <c r="CK316"/>
    </row>
    <row r="317" spans="1:89">
      <c r="A317" s="9">
        <v>1010</v>
      </c>
      <c r="B317" s="9" t="s">
        <v>383</v>
      </c>
      <c r="C317" s="9">
        <v>292</v>
      </c>
      <c r="D317" s="9">
        <v>0</v>
      </c>
      <c r="E317" s="9">
        <v>0</v>
      </c>
      <c r="F317" s="9">
        <v>137.41399999999999</v>
      </c>
      <c r="G317" s="9">
        <v>0</v>
      </c>
      <c r="H317" s="9">
        <v>0</v>
      </c>
      <c r="I317" s="9">
        <v>0.5</v>
      </c>
      <c r="J317" s="9">
        <v>72</v>
      </c>
      <c r="K317" s="158">
        <v>0.21388888888888899</v>
      </c>
      <c r="L317" s="9"/>
      <c r="M317" s="9"/>
      <c r="N317" s="9"/>
      <c r="O317" s="9"/>
      <c r="P317" s="278" t="str">
        <f t="shared" si="11"/>
        <v/>
      </c>
      <c r="Q317" s="276">
        <f t="shared" si="12"/>
        <v>60</v>
      </c>
      <c r="R317" s="9"/>
      <c r="S317" s="9"/>
      <c r="U317" s="367"/>
      <c r="AS317" s="9"/>
      <c r="AT317" s="9"/>
      <c r="AU317" s="426"/>
      <c r="AW317" s="9"/>
      <c r="AX317" s="470"/>
      <c r="AY317" s="467"/>
      <c r="BG317" s="373"/>
      <c r="BH317" s="373"/>
      <c r="BI317" s="9"/>
      <c r="BJ317" s="9"/>
      <c r="CJ317"/>
      <c r="CK317"/>
    </row>
    <row r="318" spans="1:89">
      <c r="A318" s="9">
        <v>1010</v>
      </c>
      <c r="B318" s="9" t="s">
        <v>383</v>
      </c>
      <c r="C318" s="9">
        <v>292</v>
      </c>
      <c r="D318" s="9">
        <v>0</v>
      </c>
      <c r="E318" s="9">
        <v>0</v>
      </c>
      <c r="F318" s="9">
        <v>137.41399999999999</v>
      </c>
      <c r="G318" s="9">
        <v>0</v>
      </c>
      <c r="H318" s="9">
        <v>0</v>
      </c>
      <c r="I318" s="9">
        <v>0.5</v>
      </c>
      <c r="J318" s="9">
        <v>71</v>
      </c>
      <c r="K318" s="158">
        <v>0.21458333333333299</v>
      </c>
      <c r="L318" s="9"/>
      <c r="M318" s="9"/>
      <c r="N318" s="9"/>
      <c r="O318" s="9"/>
      <c r="P318" s="278" t="str">
        <f t="shared" si="11"/>
        <v/>
      </c>
      <c r="Q318" s="276">
        <f t="shared" si="12"/>
        <v>60</v>
      </c>
      <c r="R318" s="9"/>
      <c r="S318" s="9"/>
      <c r="U318" s="367"/>
      <c r="AS318" s="9"/>
      <c r="AT318" s="9"/>
      <c r="AU318" s="426"/>
      <c r="AW318" s="9"/>
      <c r="AX318" s="470"/>
      <c r="AY318" s="467"/>
      <c r="BG318" s="373"/>
      <c r="BH318" s="373"/>
      <c r="BI318" s="9"/>
      <c r="BJ318" s="9"/>
      <c r="CJ318"/>
      <c r="CK318"/>
    </row>
    <row r="319" spans="1:89">
      <c r="A319" s="9">
        <v>1010</v>
      </c>
      <c r="B319" s="9" t="s">
        <v>383</v>
      </c>
      <c r="C319" s="9">
        <v>292</v>
      </c>
      <c r="D319" s="9">
        <v>0</v>
      </c>
      <c r="E319" s="9">
        <v>0</v>
      </c>
      <c r="F319" s="9">
        <v>137.41399999999999</v>
      </c>
      <c r="G319" s="9">
        <v>0</v>
      </c>
      <c r="H319" s="9">
        <v>0</v>
      </c>
      <c r="I319" s="9">
        <v>0.5</v>
      </c>
      <c r="J319" s="9">
        <v>71</v>
      </c>
      <c r="K319" s="158">
        <v>0.21527777777777801</v>
      </c>
      <c r="L319" s="9"/>
      <c r="M319" s="9"/>
      <c r="N319" s="9"/>
      <c r="O319" s="9"/>
      <c r="P319" s="278" t="str">
        <f t="shared" si="11"/>
        <v/>
      </c>
      <c r="Q319" s="276">
        <f t="shared" si="12"/>
        <v>60</v>
      </c>
      <c r="R319" s="9"/>
      <c r="S319" s="9"/>
      <c r="U319" s="367"/>
      <c r="AS319" s="9"/>
      <c r="AT319" s="9"/>
      <c r="AU319" s="426"/>
      <c r="AW319" s="9"/>
      <c r="AX319" s="470"/>
      <c r="AY319" s="467"/>
      <c r="BG319" s="373"/>
      <c r="BH319" s="373"/>
      <c r="BI319" s="9"/>
      <c r="BJ319" s="9"/>
      <c r="CJ319"/>
      <c r="CK319"/>
    </row>
    <row r="320" spans="1:89">
      <c r="A320" s="9">
        <v>1010</v>
      </c>
      <c r="B320" s="9" t="s">
        <v>383</v>
      </c>
      <c r="C320" s="9">
        <v>292</v>
      </c>
      <c r="D320" s="9">
        <v>0</v>
      </c>
      <c r="E320" s="9">
        <v>0</v>
      </c>
      <c r="F320" s="9">
        <v>137.41399999999999</v>
      </c>
      <c r="G320" s="9">
        <v>0</v>
      </c>
      <c r="H320" s="9">
        <v>0</v>
      </c>
      <c r="I320" s="9">
        <v>0.5</v>
      </c>
      <c r="J320" s="9">
        <v>71</v>
      </c>
      <c r="K320" s="158">
        <v>0.21597222222222201</v>
      </c>
      <c r="L320" s="9"/>
      <c r="M320" s="9"/>
      <c r="N320" s="9"/>
      <c r="O320" s="9"/>
      <c r="P320" s="278" t="str">
        <f t="shared" si="11"/>
        <v/>
      </c>
      <c r="Q320" s="276">
        <f t="shared" si="12"/>
        <v>60</v>
      </c>
      <c r="R320" s="9"/>
      <c r="S320" s="9"/>
      <c r="U320" s="367"/>
      <c r="AS320" s="9"/>
      <c r="AT320" s="9"/>
      <c r="AU320" s="426"/>
      <c r="AW320" s="9"/>
      <c r="AX320" s="470"/>
      <c r="AY320" s="467"/>
      <c r="BG320" s="373"/>
      <c r="BH320" s="373"/>
      <c r="BI320" s="9"/>
      <c r="BJ320" s="9"/>
      <c r="CJ320"/>
      <c r="CK320"/>
    </row>
    <row r="321" spans="1:89">
      <c r="A321" s="9">
        <v>1010</v>
      </c>
      <c r="B321" s="9" t="s">
        <v>383</v>
      </c>
      <c r="C321" s="9">
        <v>292</v>
      </c>
      <c r="D321" s="9">
        <v>0</v>
      </c>
      <c r="E321" s="9">
        <v>0</v>
      </c>
      <c r="F321" s="9">
        <v>137.41399999999999</v>
      </c>
      <c r="G321" s="9">
        <v>0</v>
      </c>
      <c r="H321" s="9">
        <v>0</v>
      </c>
      <c r="I321" s="9">
        <v>0.5</v>
      </c>
      <c r="J321" s="9">
        <v>71</v>
      </c>
      <c r="K321" s="158">
        <v>0.21666666666666701</v>
      </c>
      <c r="L321" s="9"/>
      <c r="M321" s="9"/>
      <c r="N321" s="9"/>
      <c r="O321" s="9"/>
      <c r="P321" s="278" t="str">
        <f t="shared" si="11"/>
        <v/>
      </c>
      <c r="Q321" s="276">
        <f t="shared" si="12"/>
        <v>60</v>
      </c>
      <c r="R321" s="9"/>
      <c r="S321" s="9"/>
      <c r="U321" s="367"/>
      <c r="AS321" s="9"/>
      <c r="AT321" s="9"/>
      <c r="AU321" s="426"/>
      <c r="AW321" s="9"/>
      <c r="AX321" s="470"/>
      <c r="AY321" s="467"/>
      <c r="BG321" s="373"/>
      <c r="BH321" s="373"/>
      <c r="BI321" s="9"/>
      <c r="BJ321" s="9"/>
      <c r="CJ321"/>
      <c r="CK321"/>
    </row>
    <row r="322" spans="1:89">
      <c r="A322" s="9">
        <v>1010</v>
      </c>
      <c r="B322" s="9" t="s">
        <v>383</v>
      </c>
      <c r="C322" s="9">
        <v>292</v>
      </c>
      <c r="D322" s="9">
        <v>0</v>
      </c>
      <c r="E322" s="9">
        <v>0</v>
      </c>
      <c r="F322" s="9">
        <v>137.41399999999999</v>
      </c>
      <c r="G322" s="9">
        <v>0</v>
      </c>
      <c r="H322" s="9">
        <v>0</v>
      </c>
      <c r="I322" s="9">
        <v>0.5</v>
      </c>
      <c r="J322" s="9">
        <v>71</v>
      </c>
      <c r="K322" s="158">
        <v>0.21736111111111101</v>
      </c>
      <c r="L322" s="9"/>
      <c r="M322" s="9"/>
      <c r="N322" s="9"/>
      <c r="O322" s="9"/>
      <c r="P322" s="278" t="str">
        <f t="shared" si="11"/>
        <v/>
      </c>
      <c r="Q322" s="276">
        <f t="shared" si="12"/>
        <v>60</v>
      </c>
      <c r="R322" s="9"/>
      <c r="S322" s="9"/>
      <c r="U322" s="367"/>
      <c r="AS322" s="9"/>
      <c r="AT322" s="9"/>
      <c r="AU322" s="426"/>
      <c r="AW322" s="9"/>
      <c r="AX322" s="470"/>
      <c r="AY322" s="467"/>
      <c r="BG322" s="373"/>
      <c r="BH322" s="373"/>
      <c r="BI322" s="9"/>
      <c r="BJ322" s="9"/>
      <c r="CJ322"/>
      <c r="CK322"/>
    </row>
    <row r="323" spans="1:89">
      <c r="A323" s="9">
        <v>1010</v>
      </c>
      <c r="B323" s="9" t="s">
        <v>383</v>
      </c>
      <c r="C323" s="9">
        <v>292</v>
      </c>
      <c r="D323" s="9">
        <v>0</v>
      </c>
      <c r="E323" s="9">
        <v>0</v>
      </c>
      <c r="F323" s="9">
        <v>137.41399999999999</v>
      </c>
      <c r="G323" s="9">
        <v>0</v>
      </c>
      <c r="H323" s="9">
        <v>0</v>
      </c>
      <c r="I323" s="9">
        <v>0.5</v>
      </c>
      <c r="J323" s="9">
        <v>71</v>
      </c>
      <c r="K323" s="158">
        <v>0.218055555555556</v>
      </c>
      <c r="L323" s="9"/>
      <c r="M323" s="9"/>
      <c r="N323" s="9"/>
      <c r="O323" s="9"/>
      <c r="P323" s="278" t="str">
        <f t="shared" si="11"/>
        <v/>
      </c>
      <c r="Q323" s="276">
        <f t="shared" si="12"/>
        <v>60</v>
      </c>
      <c r="R323" s="9"/>
      <c r="S323" s="9"/>
      <c r="U323" s="367"/>
      <c r="AS323" s="9"/>
      <c r="AT323" s="9"/>
      <c r="AU323" s="426"/>
      <c r="AW323" s="9"/>
      <c r="AX323" s="470"/>
      <c r="AY323" s="467"/>
      <c r="BG323" s="373"/>
      <c r="BH323" s="373"/>
      <c r="BI323" s="9"/>
      <c r="BJ323" s="9"/>
      <c r="CJ323"/>
      <c r="CK323"/>
    </row>
    <row r="324" spans="1:89">
      <c r="A324" s="9">
        <v>1010</v>
      </c>
      <c r="B324" s="9" t="s">
        <v>383</v>
      </c>
      <c r="C324" s="9">
        <v>292</v>
      </c>
      <c r="D324" s="9">
        <v>0</v>
      </c>
      <c r="E324" s="9">
        <v>0</v>
      </c>
      <c r="F324" s="9">
        <v>137.41399999999999</v>
      </c>
      <c r="G324" s="9">
        <v>0</v>
      </c>
      <c r="H324" s="9">
        <v>0</v>
      </c>
      <c r="I324" s="9">
        <v>0.4</v>
      </c>
      <c r="J324" s="9">
        <v>71</v>
      </c>
      <c r="K324" s="158">
        <v>0.21875</v>
      </c>
      <c r="L324" s="9"/>
      <c r="M324" s="9"/>
      <c r="N324" s="9"/>
      <c r="O324" s="9"/>
      <c r="P324" s="278" t="str">
        <f t="shared" si="11"/>
        <v/>
      </c>
      <c r="Q324" s="276">
        <f t="shared" si="12"/>
        <v>60</v>
      </c>
      <c r="R324" s="9"/>
      <c r="S324" s="9"/>
      <c r="U324" s="367"/>
      <c r="AS324" s="9"/>
      <c r="AT324" s="9"/>
      <c r="AU324" s="426"/>
      <c r="AW324" s="9"/>
      <c r="AX324" s="470"/>
      <c r="AY324" s="467"/>
      <c r="BG324" s="373"/>
      <c r="BH324" s="373"/>
      <c r="BI324" s="9"/>
      <c r="BJ324" s="9"/>
      <c r="CJ324"/>
      <c r="CK324"/>
    </row>
    <row r="325" spans="1:89">
      <c r="A325" s="9">
        <v>1010</v>
      </c>
      <c r="B325" s="9" t="s">
        <v>383</v>
      </c>
      <c r="C325" s="9">
        <v>292</v>
      </c>
      <c r="D325" s="9">
        <v>0</v>
      </c>
      <c r="E325" s="9">
        <v>0</v>
      </c>
      <c r="F325" s="9">
        <v>137.41399999999999</v>
      </c>
      <c r="G325" s="9">
        <v>0</v>
      </c>
      <c r="H325" s="9">
        <v>0</v>
      </c>
      <c r="I325" s="9">
        <v>0.4</v>
      </c>
      <c r="J325" s="9">
        <v>71</v>
      </c>
      <c r="K325" s="158">
        <v>0.219444444444444</v>
      </c>
      <c r="L325" s="9"/>
      <c r="M325" s="9"/>
      <c r="N325" s="9"/>
      <c r="O325" s="9"/>
      <c r="P325" s="278" t="str">
        <f t="shared" si="11"/>
        <v/>
      </c>
      <c r="Q325" s="276">
        <f t="shared" si="12"/>
        <v>60</v>
      </c>
      <c r="R325" s="9"/>
      <c r="S325" s="9"/>
      <c r="U325" s="367"/>
      <c r="AS325" s="9"/>
      <c r="AT325" s="9"/>
      <c r="AU325" s="426"/>
      <c r="AW325" s="9"/>
      <c r="AX325" s="470"/>
      <c r="AY325" s="467"/>
      <c r="BG325" s="373"/>
      <c r="BH325" s="373"/>
      <c r="BI325" s="9"/>
      <c r="BJ325" s="9"/>
      <c r="CJ325"/>
      <c r="CK325"/>
    </row>
    <row r="326" spans="1:89">
      <c r="A326" s="9">
        <v>1010</v>
      </c>
      <c r="B326" s="9" t="s">
        <v>383</v>
      </c>
      <c r="C326" s="9">
        <v>292</v>
      </c>
      <c r="D326" s="9">
        <v>0</v>
      </c>
      <c r="E326" s="9">
        <v>0</v>
      </c>
      <c r="F326" s="9">
        <v>137.41399999999999</v>
      </c>
      <c r="G326" s="9">
        <v>0</v>
      </c>
      <c r="H326" s="9">
        <v>0</v>
      </c>
      <c r="I326" s="9">
        <v>0.5</v>
      </c>
      <c r="J326" s="9">
        <v>71</v>
      </c>
      <c r="K326" s="158">
        <v>0.22013888888888899</v>
      </c>
      <c r="L326" s="9"/>
      <c r="M326" s="9"/>
      <c r="N326" s="9"/>
      <c r="O326" s="9"/>
      <c r="P326" s="278" t="str">
        <f t="shared" si="11"/>
        <v/>
      </c>
      <c r="Q326" s="276">
        <f t="shared" si="12"/>
        <v>60</v>
      </c>
      <c r="R326" s="9"/>
      <c r="S326" s="9"/>
      <c r="U326" s="367"/>
      <c r="AS326" s="9"/>
      <c r="AT326" s="9"/>
      <c r="AU326" s="426"/>
      <c r="AW326" s="9"/>
      <c r="AX326" s="470"/>
      <c r="AY326" s="467"/>
      <c r="BG326" s="373"/>
      <c r="BH326" s="373"/>
      <c r="BI326" s="9"/>
      <c r="BJ326" s="9"/>
      <c r="CJ326"/>
      <c r="CK326"/>
    </row>
    <row r="327" spans="1:89">
      <c r="A327" s="9">
        <v>1010</v>
      </c>
      <c r="B327" s="9" t="s">
        <v>383</v>
      </c>
      <c r="C327" s="9">
        <v>292</v>
      </c>
      <c r="D327" s="9">
        <v>0</v>
      </c>
      <c r="E327" s="9">
        <v>0</v>
      </c>
      <c r="F327" s="9">
        <v>137.41399999999999</v>
      </c>
      <c r="G327" s="9">
        <v>0</v>
      </c>
      <c r="H327" s="9">
        <v>0</v>
      </c>
      <c r="I327" s="9">
        <v>0.5</v>
      </c>
      <c r="J327" s="9">
        <v>71</v>
      </c>
      <c r="K327" s="158">
        <v>0.22083333333333299</v>
      </c>
      <c r="L327" s="9"/>
      <c r="M327" s="9"/>
      <c r="N327" s="9"/>
      <c r="O327" s="9"/>
      <c r="P327" s="278" t="str">
        <f t="shared" si="11"/>
        <v/>
      </c>
      <c r="Q327" s="276">
        <f t="shared" si="12"/>
        <v>60</v>
      </c>
      <c r="R327" s="9"/>
      <c r="S327" s="9"/>
      <c r="U327" s="367"/>
      <c r="AS327" s="9"/>
      <c r="AT327" s="9"/>
      <c r="AU327" s="426"/>
      <c r="AW327" s="9"/>
      <c r="AX327" s="470"/>
      <c r="AY327" s="467"/>
      <c r="BG327" s="373"/>
      <c r="BH327" s="373"/>
      <c r="BI327" s="9"/>
      <c r="BJ327" s="9"/>
      <c r="CJ327"/>
      <c r="CK327"/>
    </row>
    <row r="328" spans="1:89">
      <c r="A328" s="9">
        <v>1010</v>
      </c>
      <c r="B328" s="9" t="s">
        <v>383</v>
      </c>
      <c r="C328" s="9">
        <v>292</v>
      </c>
      <c r="D328" s="9">
        <v>0</v>
      </c>
      <c r="E328" s="9">
        <v>0</v>
      </c>
      <c r="F328" s="9">
        <v>137.41399999999999</v>
      </c>
      <c r="G328" s="9">
        <v>0</v>
      </c>
      <c r="H328" s="9">
        <v>0</v>
      </c>
      <c r="I328" s="9">
        <v>0.5</v>
      </c>
      <c r="J328" s="9">
        <v>71</v>
      </c>
      <c r="K328" s="158">
        <v>0.22152777777777799</v>
      </c>
      <c r="L328" s="9"/>
      <c r="M328" s="9"/>
      <c r="N328" s="9"/>
      <c r="O328" s="9"/>
      <c r="P328" s="278" t="str">
        <f t="shared" si="11"/>
        <v/>
      </c>
      <c r="Q328" s="276">
        <f t="shared" si="12"/>
        <v>60</v>
      </c>
      <c r="R328" s="9"/>
      <c r="S328" s="9"/>
      <c r="U328" s="367"/>
      <c r="AS328" s="9"/>
      <c r="AT328" s="9"/>
      <c r="AU328" s="426"/>
      <c r="AW328" s="9"/>
      <c r="AX328" s="470"/>
      <c r="AY328" s="467"/>
      <c r="BG328" s="373"/>
      <c r="BH328" s="373"/>
      <c r="BI328" s="9"/>
      <c r="BJ328" s="9"/>
      <c r="CJ328"/>
      <c r="CK328"/>
    </row>
    <row r="329" spans="1:89">
      <c r="A329" s="9">
        <v>1010</v>
      </c>
      <c r="B329" s="9" t="s">
        <v>383</v>
      </c>
      <c r="C329" s="9">
        <v>292</v>
      </c>
      <c r="D329" s="9">
        <v>0</v>
      </c>
      <c r="E329" s="9">
        <v>0</v>
      </c>
      <c r="F329" s="9">
        <v>137.41399999999999</v>
      </c>
      <c r="G329" s="9">
        <v>0</v>
      </c>
      <c r="H329" s="9">
        <v>0</v>
      </c>
      <c r="I329" s="9">
        <v>0.5</v>
      </c>
      <c r="J329" s="9">
        <v>71</v>
      </c>
      <c r="K329" s="158">
        <v>0.22222222222222199</v>
      </c>
      <c r="L329" s="9"/>
      <c r="M329" s="9"/>
      <c r="N329" s="9"/>
      <c r="O329" s="9"/>
      <c r="P329" s="278" t="str">
        <f t="shared" ref="P329:P392" si="13">IF(F329&lt;1.1,60,"")</f>
        <v/>
      </c>
      <c r="Q329" s="276">
        <f t="shared" si="12"/>
        <v>60</v>
      </c>
      <c r="R329" s="9"/>
      <c r="S329" s="9"/>
      <c r="U329" s="367"/>
      <c r="AS329" s="9"/>
      <c r="AT329" s="9"/>
      <c r="AU329" s="426"/>
      <c r="AW329" s="9"/>
      <c r="AX329" s="470"/>
      <c r="AY329" s="467"/>
      <c r="BG329" s="373"/>
      <c r="BH329" s="373"/>
      <c r="BI329" s="9"/>
      <c r="BJ329" s="9"/>
      <c r="CJ329"/>
      <c r="CK329"/>
    </row>
    <row r="330" spans="1:89">
      <c r="A330" s="9">
        <v>1010</v>
      </c>
      <c r="B330" s="9" t="s">
        <v>383</v>
      </c>
      <c r="C330" s="9">
        <v>292</v>
      </c>
      <c r="D330" s="9">
        <v>0</v>
      </c>
      <c r="E330" s="9">
        <v>0</v>
      </c>
      <c r="F330" s="9">
        <v>137.41399999999999</v>
      </c>
      <c r="G330" s="9">
        <v>0</v>
      </c>
      <c r="H330" s="9">
        <v>0</v>
      </c>
      <c r="I330" s="9">
        <v>0.5</v>
      </c>
      <c r="J330" s="9">
        <v>71</v>
      </c>
      <c r="K330" s="158">
        <v>0.22291666666666701</v>
      </c>
      <c r="L330" s="9"/>
      <c r="M330" s="9"/>
      <c r="N330" s="9"/>
      <c r="O330" s="9"/>
      <c r="P330" s="278" t="str">
        <f t="shared" si="13"/>
        <v/>
      </c>
      <c r="Q330" s="276">
        <f t="shared" ref="Q330:Q393" si="14">IF(J330&gt;0,60,"")</f>
        <v>60</v>
      </c>
      <c r="R330" s="9"/>
      <c r="S330" s="9"/>
      <c r="U330" s="367"/>
      <c r="AS330" s="9"/>
      <c r="AT330" s="9"/>
      <c r="AU330" s="426"/>
      <c r="AW330" s="9"/>
      <c r="AX330" s="470"/>
      <c r="AY330" s="467"/>
      <c r="BG330" s="373"/>
      <c r="BH330" s="373"/>
      <c r="BI330" s="9"/>
      <c r="BJ330" s="9"/>
      <c r="CJ330"/>
      <c r="CK330"/>
    </row>
    <row r="331" spans="1:89">
      <c r="A331" s="9">
        <v>1010</v>
      </c>
      <c r="B331" s="9" t="s">
        <v>383</v>
      </c>
      <c r="C331" s="9">
        <v>292</v>
      </c>
      <c r="D331" s="9">
        <v>0</v>
      </c>
      <c r="E331" s="9">
        <v>0</v>
      </c>
      <c r="F331" s="9">
        <v>137.41399999999999</v>
      </c>
      <c r="G331" s="9">
        <v>0</v>
      </c>
      <c r="H331" s="9">
        <v>0</v>
      </c>
      <c r="I331" s="9">
        <v>0.4</v>
      </c>
      <c r="J331" s="9">
        <v>71</v>
      </c>
      <c r="K331" s="158">
        <v>0.22361111111111101</v>
      </c>
      <c r="L331" s="9"/>
      <c r="M331" s="9"/>
      <c r="N331" s="9"/>
      <c r="O331" s="9"/>
      <c r="P331" s="278" t="str">
        <f t="shared" si="13"/>
        <v/>
      </c>
      <c r="Q331" s="276">
        <f t="shared" si="14"/>
        <v>60</v>
      </c>
      <c r="R331" s="9"/>
      <c r="S331" s="9"/>
      <c r="U331" s="367"/>
      <c r="AS331" s="9"/>
      <c r="AT331" s="9"/>
      <c r="AU331" s="426"/>
      <c r="AW331" s="9"/>
      <c r="AX331" s="470"/>
      <c r="AY331" s="467"/>
      <c r="BG331" s="373"/>
      <c r="BH331" s="373"/>
      <c r="BI331" s="9"/>
      <c r="BJ331" s="9"/>
      <c r="CJ331"/>
      <c r="CK331"/>
    </row>
    <row r="332" spans="1:89">
      <c r="A332" s="9">
        <v>1010</v>
      </c>
      <c r="B332" s="9" t="s">
        <v>383</v>
      </c>
      <c r="C332" s="9">
        <v>292</v>
      </c>
      <c r="D332" s="9">
        <v>0</v>
      </c>
      <c r="E332" s="9">
        <v>0</v>
      </c>
      <c r="F332" s="9">
        <v>137.41399999999999</v>
      </c>
      <c r="G332" s="9">
        <v>0</v>
      </c>
      <c r="H332" s="9">
        <v>0</v>
      </c>
      <c r="I332" s="9">
        <v>0.4</v>
      </c>
      <c r="J332" s="9">
        <v>71</v>
      </c>
      <c r="K332" s="158">
        <v>0.22430555555555601</v>
      </c>
      <c r="L332" s="9"/>
      <c r="M332" s="9"/>
      <c r="N332" s="9"/>
      <c r="O332" s="9"/>
      <c r="P332" s="278" t="str">
        <f t="shared" si="13"/>
        <v/>
      </c>
      <c r="Q332" s="276">
        <f t="shared" si="14"/>
        <v>60</v>
      </c>
      <c r="R332" s="9"/>
      <c r="S332" s="9"/>
      <c r="U332" s="367"/>
      <c r="AS332" s="9"/>
      <c r="AT332" s="9"/>
      <c r="AU332" s="426"/>
      <c r="AW332" s="9"/>
      <c r="AX332" s="470"/>
      <c r="AY332" s="467"/>
      <c r="BG332" s="373"/>
      <c r="BH332" s="373"/>
      <c r="BI332" s="9"/>
      <c r="BJ332" s="9"/>
      <c r="CJ332"/>
      <c r="CK332"/>
    </row>
    <row r="333" spans="1:89">
      <c r="A333" s="9">
        <v>1010</v>
      </c>
      <c r="B333" s="9" t="s">
        <v>383</v>
      </c>
      <c r="C333" s="9">
        <v>292</v>
      </c>
      <c r="D333" s="9">
        <v>4.4000000000000004</v>
      </c>
      <c r="E333" s="9">
        <v>0.8</v>
      </c>
      <c r="F333" s="9">
        <v>137.41399999999999</v>
      </c>
      <c r="G333" s="9">
        <v>0</v>
      </c>
      <c r="H333" s="9">
        <v>0</v>
      </c>
      <c r="I333" s="9">
        <v>0.4</v>
      </c>
      <c r="J333" s="9">
        <v>71</v>
      </c>
      <c r="K333" s="158">
        <v>0.22500000000000001</v>
      </c>
      <c r="L333" s="9"/>
      <c r="M333" s="9"/>
      <c r="N333" s="9"/>
      <c r="O333" s="9"/>
      <c r="P333" s="278" t="str">
        <f t="shared" si="13"/>
        <v/>
      </c>
      <c r="Q333" s="276">
        <f t="shared" si="14"/>
        <v>60</v>
      </c>
      <c r="R333" s="9"/>
      <c r="S333" s="9"/>
      <c r="U333" s="367"/>
      <c r="AS333" s="9"/>
      <c r="AT333" s="9"/>
      <c r="AU333" s="426"/>
      <c r="AW333" s="9"/>
      <c r="AX333" s="470"/>
      <c r="AY333" s="467"/>
      <c r="BG333" s="373"/>
      <c r="BH333" s="373"/>
      <c r="BI333" s="9"/>
      <c r="BJ333" s="9"/>
      <c r="CJ333"/>
      <c r="CK333"/>
    </row>
    <row r="334" spans="1:89">
      <c r="A334" s="9">
        <v>1010</v>
      </c>
      <c r="B334" s="9" t="s">
        <v>383</v>
      </c>
      <c r="C334" s="9">
        <v>292</v>
      </c>
      <c r="D334" s="9">
        <v>0</v>
      </c>
      <c r="E334" s="9">
        <v>1.6</v>
      </c>
      <c r="F334" s="9">
        <v>137.41399999999999</v>
      </c>
      <c r="G334" s="9">
        <v>0</v>
      </c>
      <c r="H334" s="9">
        <v>0</v>
      </c>
      <c r="I334" s="9">
        <v>0.4</v>
      </c>
      <c r="J334" s="9">
        <v>71</v>
      </c>
      <c r="K334" s="158">
        <v>0.225694444444444</v>
      </c>
      <c r="L334" s="9"/>
      <c r="M334" s="9"/>
      <c r="N334" s="9"/>
      <c r="O334" s="9"/>
      <c r="P334" s="278" t="str">
        <f t="shared" si="13"/>
        <v/>
      </c>
      <c r="Q334" s="276">
        <f t="shared" si="14"/>
        <v>60</v>
      </c>
      <c r="R334" s="9"/>
      <c r="S334" s="9"/>
      <c r="U334" s="367"/>
      <c r="AS334" s="9"/>
      <c r="AT334" s="9"/>
      <c r="AU334" s="426"/>
      <c r="AW334" s="9"/>
      <c r="AX334" s="470"/>
      <c r="AY334" s="467"/>
      <c r="BG334" s="373"/>
      <c r="BH334" s="373"/>
      <c r="BI334" s="9"/>
      <c r="BJ334" s="9"/>
      <c r="CJ334"/>
      <c r="CK334"/>
    </row>
    <row r="335" spans="1:89">
      <c r="A335" s="9">
        <v>1010</v>
      </c>
      <c r="B335" s="9" t="s">
        <v>383</v>
      </c>
      <c r="C335" s="9">
        <v>292</v>
      </c>
      <c r="D335" s="9">
        <v>0</v>
      </c>
      <c r="E335" s="9">
        <v>0.4</v>
      </c>
      <c r="F335" s="9">
        <v>137.41399999999999</v>
      </c>
      <c r="G335" s="9">
        <v>0</v>
      </c>
      <c r="H335" s="9">
        <v>0</v>
      </c>
      <c r="I335" s="9">
        <v>0.4</v>
      </c>
      <c r="J335" s="9">
        <v>71</v>
      </c>
      <c r="K335" s="158">
        <v>0.226388888888889</v>
      </c>
      <c r="L335" s="9"/>
      <c r="M335" s="9"/>
      <c r="N335" s="9"/>
      <c r="O335" s="9"/>
      <c r="P335" s="278" t="str">
        <f t="shared" si="13"/>
        <v/>
      </c>
      <c r="Q335" s="276">
        <f t="shared" si="14"/>
        <v>60</v>
      </c>
      <c r="R335" s="9"/>
      <c r="S335" s="9"/>
      <c r="U335" s="367"/>
      <c r="AS335" s="9"/>
      <c r="AT335" s="9"/>
      <c r="AU335" s="426"/>
      <c r="AW335" s="9"/>
      <c r="AX335" s="470"/>
      <c r="AY335" s="467"/>
      <c r="BG335" s="373"/>
      <c r="BH335" s="373"/>
      <c r="BI335" s="9"/>
      <c r="BJ335" s="9"/>
      <c r="CJ335"/>
      <c r="CK335"/>
    </row>
    <row r="336" spans="1:89">
      <c r="A336" s="9">
        <v>1010</v>
      </c>
      <c r="B336" s="9" t="s">
        <v>383</v>
      </c>
      <c r="C336" s="9">
        <v>292</v>
      </c>
      <c r="D336" s="9">
        <v>0</v>
      </c>
      <c r="E336" s="9">
        <v>0</v>
      </c>
      <c r="F336" s="9">
        <v>137.41399999999999</v>
      </c>
      <c r="G336" s="9">
        <v>0</v>
      </c>
      <c r="H336" s="9">
        <v>0</v>
      </c>
      <c r="I336" s="9">
        <v>0.4</v>
      </c>
      <c r="J336" s="9">
        <v>71</v>
      </c>
      <c r="K336" s="158">
        <v>0.227083333333333</v>
      </c>
      <c r="L336" s="9"/>
      <c r="M336" s="9"/>
      <c r="N336" s="9"/>
      <c r="O336" s="9"/>
      <c r="P336" s="278" t="str">
        <f t="shared" si="13"/>
        <v/>
      </c>
      <c r="Q336" s="276">
        <f t="shared" si="14"/>
        <v>60</v>
      </c>
      <c r="R336" s="9"/>
      <c r="S336" s="9"/>
      <c r="U336" s="367"/>
      <c r="AS336" s="9"/>
      <c r="AT336" s="9"/>
      <c r="AU336" s="426"/>
      <c r="AW336" s="9"/>
      <c r="AX336" s="470"/>
      <c r="AY336" s="467"/>
      <c r="BG336" s="373"/>
      <c r="BH336" s="373"/>
      <c r="BI336" s="9"/>
      <c r="BJ336" s="9"/>
      <c r="CJ336"/>
      <c r="CK336"/>
    </row>
    <row r="337" spans="1:89">
      <c r="A337" s="9">
        <v>1010</v>
      </c>
      <c r="B337" s="9" t="s">
        <v>383</v>
      </c>
      <c r="C337" s="9">
        <v>292</v>
      </c>
      <c r="D337" s="9">
        <v>0</v>
      </c>
      <c r="E337" s="9">
        <v>0</v>
      </c>
      <c r="F337" s="9">
        <v>137.41399999999999</v>
      </c>
      <c r="G337" s="9">
        <v>0</v>
      </c>
      <c r="H337" s="9">
        <v>0</v>
      </c>
      <c r="I337" s="9">
        <v>0.4</v>
      </c>
      <c r="J337" s="9">
        <v>71</v>
      </c>
      <c r="K337" s="158">
        <v>0.227777777777778</v>
      </c>
      <c r="L337" s="9"/>
      <c r="M337" s="9"/>
      <c r="N337" s="9"/>
      <c r="O337" s="9"/>
      <c r="P337" s="278" t="str">
        <f t="shared" si="13"/>
        <v/>
      </c>
      <c r="Q337" s="276">
        <f t="shared" si="14"/>
        <v>60</v>
      </c>
      <c r="R337" s="9"/>
      <c r="S337" s="9"/>
      <c r="U337" s="367"/>
      <c r="AS337" s="9"/>
      <c r="AT337" s="9"/>
      <c r="AU337" s="426"/>
      <c r="AW337" s="9"/>
      <c r="AX337" s="470"/>
      <c r="AY337" s="467"/>
      <c r="BG337" s="373"/>
      <c r="BH337" s="373"/>
      <c r="BI337" s="9"/>
      <c r="BJ337" s="9"/>
      <c r="CJ337"/>
      <c r="CK337"/>
    </row>
    <row r="338" spans="1:89">
      <c r="A338" s="9">
        <v>1010</v>
      </c>
      <c r="B338" s="9" t="s">
        <v>383</v>
      </c>
      <c r="C338" s="9">
        <v>292</v>
      </c>
      <c r="D338" s="9">
        <v>0</v>
      </c>
      <c r="E338" s="9">
        <v>0</v>
      </c>
      <c r="F338" s="9">
        <v>137.41399999999999</v>
      </c>
      <c r="G338" s="9">
        <v>0</v>
      </c>
      <c r="H338" s="9">
        <v>0</v>
      </c>
      <c r="I338" s="9">
        <v>0.4</v>
      </c>
      <c r="J338" s="9">
        <v>71</v>
      </c>
      <c r="K338" s="158">
        <v>0.22847222222222199</v>
      </c>
      <c r="L338" s="9"/>
      <c r="M338" s="9"/>
      <c r="N338" s="9"/>
      <c r="O338" s="9"/>
      <c r="P338" s="278" t="str">
        <f t="shared" si="13"/>
        <v/>
      </c>
      <c r="Q338" s="276">
        <f t="shared" si="14"/>
        <v>60</v>
      </c>
      <c r="R338" s="9"/>
      <c r="S338" s="9"/>
      <c r="U338" s="367"/>
      <c r="AS338" s="9"/>
      <c r="AT338" s="9"/>
      <c r="AU338" s="426"/>
      <c r="AW338" s="9"/>
      <c r="AX338" s="470"/>
      <c r="AY338" s="467"/>
      <c r="BG338" s="373"/>
      <c r="BH338" s="373"/>
      <c r="BI338" s="9"/>
      <c r="BJ338" s="9"/>
      <c r="CJ338"/>
      <c r="CK338"/>
    </row>
    <row r="339" spans="1:89">
      <c r="A339" s="9">
        <v>1010</v>
      </c>
      <c r="B339" s="9" t="s">
        <v>383</v>
      </c>
      <c r="C339" s="9">
        <v>292</v>
      </c>
      <c r="D339" s="9">
        <v>0</v>
      </c>
      <c r="E339" s="9">
        <v>0</v>
      </c>
      <c r="F339" s="9">
        <v>137.41399999999999</v>
      </c>
      <c r="G339" s="9">
        <v>0</v>
      </c>
      <c r="H339" s="9">
        <v>0</v>
      </c>
      <c r="I339" s="9">
        <v>0.4</v>
      </c>
      <c r="J339" s="9">
        <v>71</v>
      </c>
      <c r="K339" s="158">
        <v>0.22916666666666699</v>
      </c>
      <c r="L339" s="9"/>
      <c r="M339" s="9"/>
      <c r="N339" s="9"/>
      <c r="O339" s="9"/>
      <c r="P339" s="278" t="str">
        <f t="shared" si="13"/>
        <v/>
      </c>
      <c r="Q339" s="276">
        <f t="shared" si="14"/>
        <v>60</v>
      </c>
      <c r="R339" s="9"/>
      <c r="S339" s="9"/>
      <c r="U339" s="367"/>
      <c r="AS339" s="9"/>
      <c r="AT339" s="9"/>
      <c r="AU339" s="426"/>
      <c r="AW339" s="9"/>
      <c r="AX339" s="470"/>
      <c r="AY339" s="467"/>
      <c r="BG339" s="373"/>
      <c r="BH339" s="373"/>
      <c r="BI339" s="9"/>
      <c r="BJ339" s="9"/>
      <c r="CJ339"/>
      <c r="CK339"/>
    </row>
    <row r="340" spans="1:89">
      <c r="A340" s="9">
        <v>1010</v>
      </c>
      <c r="B340" s="9" t="s">
        <v>383</v>
      </c>
      <c r="C340" s="9">
        <v>292</v>
      </c>
      <c r="D340" s="9">
        <v>0</v>
      </c>
      <c r="E340" s="9">
        <v>0</v>
      </c>
      <c r="F340" s="9">
        <v>137.41399999999999</v>
      </c>
      <c r="G340" s="9">
        <v>0</v>
      </c>
      <c r="H340" s="9">
        <v>0</v>
      </c>
      <c r="I340" s="9">
        <v>0.4</v>
      </c>
      <c r="J340" s="9">
        <v>71</v>
      </c>
      <c r="K340" s="158">
        <v>0.22986111111111099</v>
      </c>
      <c r="L340" s="9"/>
      <c r="M340" s="9"/>
      <c r="N340" s="9"/>
      <c r="O340" s="9"/>
      <c r="P340" s="278" t="str">
        <f t="shared" si="13"/>
        <v/>
      </c>
      <c r="Q340" s="276">
        <f t="shared" si="14"/>
        <v>60</v>
      </c>
      <c r="R340" s="9"/>
      <c r="S340" s="9"/>
      <c r="U340" s="367"/>
      <c r="AS340" s="9"/>
      <c r="AT340" s="9"/>
      <c r="AU340" s="426"/>
      <c r="AW340" s="9"/>
      <c r="AX340" s="470"/>
      <c r="AY340" s="467"/>
      <c r="BG340" s="373"/>
      <c r="BH340" s="373"/>
      <c r="BI340" s="9"/>
      <c r="BJ340" s="9"/>
      <c r="CJ340"/>
      <c r="CK340"/>
    </row>
    <row r="341" spans="1:89">
      <c r="A341" s="9">
        <v>1010</v>
      </c>
      <c r="B341" s="9" t="s">
        <v>383</v>
      </c>
      <c r="C341" s="9">
        <v>292</v>
      </c>
      <c r="D341" s="9">
        <v>0</v>
      </c>
      <c r="E341" s="9">
        <v>0</v>
      </c>
      <c r="F341" s="9">
        <v>137.41399999999999</v>
      </c>
      <c r="G341" s="9">
        <v>0</v>
      </c>
      <c r="H341" s="9">
        <v>0</v>
      </c>
      <c r="I341" s="9">
        <v>0.3</v>
      </c>
      <c r="J341" s="9">
        <v>71</v>
      </c>
      <c r="K341" s="158">
        <v>0.23055555555555601</v>
      </c>
      <c r="L341" s="9"/>
      <c r="M341" s="9"/>
      <c r="N341" s="9"/>
      <c r="O341" s="9"/>
      <c r="P341" s="278" t="str">
        <f t="shared" si="13"/>
        <v/>
      </c>
      <c r="Q341" s="276">
        <f t="shared" si="14"/>
        <v>60</v>
      </c>
      <c r="R341" s="9"/>
      <c r="S341" s="9"/>
      <c r="U341" s="367"/>
      <c r="AS341" s="9"/>
      <c r="AT341" s="9"/>
      <c r="AU341" s="426"/>
      <c r="AW341" s="9"/>
      <c r="AX341" s="470"/>
      <c r="AY341" s="467"/>
      <c r="BG341" s="373"/>
      <c r="BH341" s="373"/>
      <c r="BI341" s="9"/>
      <c r="BJ341" s="9"/>
      <c r="CJ341"/>
      <c r="CK341"/>
    </row>
    <row r="342" spans="1:89">
      <c r="A342" s="9">
        <v>1010</v>
      </c>
      <c r="B342" s="9" t="s">
        <v>383</v>
      </c>
      <c r="C342" s="9">
        <v>292</v>
      </c>
      <c r="D342" s="9">
        <v>0</v>
      </c>
      <c r="E342" s="9">
        <v>0</v>
      </c>
      <c r="F342" s="9">
        <v>137.41399999999999</v>
      </c>
      <c r="G342" s="9">
        <v>0</v>
      </c>
      <c r="H342" s="9">
        <v>0</v>
      </c>
      <c r="I342" s="9">
        <v>0.2</v>
      </c>
      <c r="J342" s="9">
        <v>71</v>
      </c>
      <c r="K342" s="158">
        <v>0.23125000000000001</v>
      </c>
      <c r="L342" s="9"/>
      <c r="M342" s="9"/>
      <c r="N342" s="9"/>
      <c r="O342" s="9"/>
      <c r="P342" s="278" t="str">
        <f t="shared" si="13"/>
        <v/>
      </c>
      <c r="Q342" s="276">
        <f t="shared" si="14"/>
        <v>60</v>
      </c>
      <c r="R342" s="9"/>
      <c r="S342" s="9"/>
      <c r="U342" s="367"/>
      <c r="AS342" s="9"/>
      <c r="AT342" s="9"/>
      <c r="AU342" s="426"/>
      <c r="AW342" s="9"/>
      <c r="AX342" s="470"/>
      <c r="AY342" s="467"/>
      <c r="BG342" s="373"/>
      <c r="BH342" s="373"/>
      <c r="BI342" s="9"/>
      <c r="BJ342" s="9"/>
      <c r="CJ342"/>
      <c r="CK342"/>
    </row>
    <row r="343" spans="1:89">
      <c r="A343" s="9">
        <v>1010</v>
      </c>
      <c r="B343" s="9" t="s">
        <v>383</v>
      </c>
      <c r="C343" s="9">
        <v>292</v>
      </c>
      <c r="D343" s="9">
        <v>0</v>
      </c>
      <c r="E343" s="9">
        <v>0</v>
      </c>
      <c r="F343" s="9">
        <v>137.41399999999999</v>
      </c>
      <c r="G343" s="9">
        <v>0</v>
      </c>
      <c r="H343" s="9">
        <v>0</v>
      </c>
      <c r="I343" s="9">
        <v>0.2</v>
      </c>
      <c r="J343" s="9">
        <v>71</v>
      </c>
      <c r="K343" s="158">
        <v>0.23194444444444401</v>
      </c>
      <c r="L343" s="9"/>
      <c r="M343" s="9"/>
      <c r="N343" s="9"/>
      <c r="O343" s="9"/>
      <c r="P343" s="278" t="str">
        <f t="shared" si="13"/>
        <v/>
      </c>
      <c r="Q343" s="276">
        <f t="shared" si="14"/>
        <v>60</v>
      </c>
      <c r="R343" s="9"/>
      <c r="S343" s="9"/>
      <c r="U343" s="367"/>
      <c r="AS343" s="9"/>
      <c r="AT343" s="9"/>
      <c r="AU343" s="426"/>
      <c r="AW343" s="9"/>
      <c r="AX343" s="470"/>
      <c r="AY343" s="467"/>
      <c r="BG343" s="373"/>
      <c r="BH343" s="373"/>
      <c r="BI343" s="9"/>
      <c r="BJ343" s="9"/>
      <c r="CJ343"/>
      <c r="CK343"/>
    </row>
    <row r="344" spans="1:89">
      <c r="A344" s="9">
        <v>1010</v>
      </c>
      <c r="B344" s="9" t="s">
        <v>383</v>
      </c>
      <c r="C344" s="9">
        <v>292</v>
      </c>
      <c r="D344" s="9">
        <v>0</v>
      </c>
      <c r="E344" s="9">
        <v>0</v>
      </c>
      <c r="F344" s="9">
        <v>137.41399999999999</v>
      </c>
      <c r="G344" s="9">
        <v>0</v>
      </c>
      <c r="H344" s="9">
        <v>0</v>
      </c>
      <c r="I344" s="9">
        <v>0.2</v>
      </c>
      <c r="J344" s="9">
        <v>71</v>
      </c>
      <c r="K344" s="158">
        <v>0.23263888888888901</v>
      </c>
      <c r="L344" s="9"/>
      <c r="M344" s="9"/>
      <c r="N344" s="9"/>
      <c r="O344" s="9"/>
      <c r="P344" s="278" t="str">
        <f t="shared" si="13"/>
        <v/>
      </c>
      <c r="Q344" s="276">
        <f t="shared" si="14"/>
        <v>60</v>
      </c>
      <c r="R344" s="9"/>
      <c r="S344" s="9"/>
      <c r="U344" s="367"/>
      <c r="AS344" s="9"/>
      <c r="AT344" s="9"/>
      <c r="AU344" s="426"/>
      <c r="AW344" s="9"/>
      <c r="AX344" s="470"/>
      <c r="AY344" s="467"/>
      <c r="BG344" s="373"/>
      <c r="BH344" s="373"/>
      <c r="BI344" s="9"/>
      <c r="BJ344" s="9"/>
      <c r="CJ344"/>
      <c r="CK344"/>
    </row>
    <row r="345" spans="1:89">
      <c r="A345" s="9">
        <v>1010</v>
      </c>
      <c r="B345" s="9" t="s">
        <v>383</v>
      </c>
      <c r="C345" s="9">
        <v>292</v>
      </c>
      <c r="D345" s="9">
        <v>3.2</v>
      </c>
      <c r="E345" s="9">
        <v>2.4</v>
      </c>
      <c r="F345" s="9">
        <v>137.41399999999999</v>
      </c>
      <c r="G345" s="9">
        <v>0</v>
      </c>
      <c r="H345" s="9">
        <v>0</v>
      </c>
      <c r="I345" s="9">
        <v>0.2</v>
      </c>
      <c r="J345" s="9">
        <v>71</v>
      </c>
      <c r="K345" s="158">
        <v>0.233333333333333</v>
      </c>
      <c r="L345" s="9"/>
      <c r="M345" s="9"/>
      <c r="N345" s="9"/>
      <c r="O345" s="9"/>
      <c r="P345" s="278" t="str">
        <f t="shared" si="13"/>
        <v/>
      </c>
      <c r="Q345" s="276">
        <f t="shared" si="14"/>
        <v>60</v>
      </c>
      <c r="R345" s="9"/>
      <c r="S345" s="9"/>
      <c r="U345" s="367"/>
      <c r="AS345" s="9"/>
      <c r="AT345" s="9"/>
      <c r="AU345" s="426"/>
      <c r="AW345" s="9"/>
      <c r="AX345" s="470"/>
      <c r="AY345" s="467"/>
      <c r="BG345" s="373"/>
      <c r="BH345" s="373"/>
      <c r="BI345" s="9"/>
      <c r="BJ345" s="9"/>
      <c r="CJ345"/>
      <c r="CK345"/>
    </row>
    <row r="346" spans="1:89">
      <c r="A346" s="9">
        <v>1010</v>
      </c>
      <c r="B346" s="9" t="s">
        <v>383</v>
      </c>
      <c r="C346" s="9">
        <v>292</v>
      </c>
      <c r="D346" s="9">
        <v>0</v>
      </c>
      <c r="E346" s="9">
        <v>0.4</v>
      </c>
      <c r="F346" s="9">
        <v>137.41399999999999</v>
      </c>
      <c r="G346" s="9">
        <v>0</v>
      </c>
      <c r="H346" s="9">
        <v>0</v>
      </c>
      <c r="I346" s="9">
        <v>0.3</v>
      </c>
      <c r="J346" s="9">
        <v>72</v>
      </c>
      <c r="K346" s="158">
        <v>0.234027777777778</v>
      </c>
      <c r="L346" s="9"/>
      <c r="M346" s="9"/>
      <c r="N346" s="9"/>
      <c r="O346" s="9"/>
      <c r="P346" s="278" t="str">
        <f t="shared" si="13"/>
        <v/>
      </c>
      <c r="Q346" s="276">
        <f t="shared" si="14"/>
        <v>60</v>
      </c>
      <c r="R346" s="9"/>
      <c r="S346" s="9"/>
      <c r="U346" s="367"/>
      <c r="AS346" s="9"/>
      <c r="AT346" s="9"/>
      <c r="AU346" s="426"/>
      <c r="AW346" s="9"/>
      <c r="AX346" s="470"/>
      <c r="AY346" s="467"/>
      <c r="BG346" s="373"/>
      <c r="BH346" s="373"/>
      <c r="BI346" s="9"/>
      <c r="BJ346" s="9"/>
      <c r="CJ346"/>
      <c r="CK346"/>
    </row>
    <row r="347" spans="1:89">
      <c r="A347" s="9">
        <v>1010</v>
      </c>
      <c r="B347" s="9" t="s">
        <v>383</v>
      </c>
      <c r="C347" s="9">
        <v>292</v>
      </c>
      <c r="D347" s="9">
        <v>0</v>
      </c>
      <c r="E347" s="9">
        <v>0</v>
      </c>
      <c r="F347" s="9">
        <v>137.41399999999999</v>
      </c>
      <c r="G347" s="9">
        <v>0</v>
      </c>
      <c r="H347" s="9">
        <v>0</v>
      </c>
      <c r="I347" s="9">
        <v>0.3</v>
      </c>
      <c r="J347" s="9">
        <v>72</v>
      </c>
      <c r="K347" s="158">
        <v>0.234722222222222</v>
      </c>
      <c r="L347" s="9"/>
      <c r="M347" s="9"/>
      <c r="N347" s="9"/>
      <c r="O347" s="9"/>
      <c r="P347" s="278" t="str">
        <f t="shared" si="13"/>
        <v/>
      </c>
      <c r="Q347" s="276">
        <f t="shared" si="14"/>
        <v>60</v>
      </c>
      <c r="R347" s="9"/>
      <c r="S347" s="9"/>
      <c r="U347" s="367"/>
      <c r="AS347" s="9"/>
      <c r="AT347" s="9"/>
      <c r="AU347" s="426"/>
      <c r="AW347" s="9"/>
      <c r="AX347" s="470"/>
      <c r="AY347" s="467"/>
      <c r="BG347" s="373"/>
      <c r="BH347" s="373"/>
      <c r="BI347" s="9"/>
      <c r="BJ347" s="9"/>
      <c r="CJ347"/>
      <c r="CK347"/>
    </row>
    <row r="348" spans="1:89">
      <c r="A348" s="9">
        <v>1010</v>
      </c>
      <c r="B348" s="9" t="s">
        <v>383</v>
      </c>
      <c r="C348" s="9">
        <v>292</v>
      </c>
      <c r="D348" s="9">
        <v>0</v>
      </c>
      <c r="E348" s="9">
        <v>0</v>
      </c>
      <c r="F348" s="9">
        <v>137.41399999999999</v>
      </c>
      <c r="G348" s="9">
        <v>0</v>
      </c>
      <c r="H348" s="9">
        <v>0</v>
      </c>
      <c r="I348" s="9">
        <v>0.3</v>
      </c>
      <c r="J348" s="9">
        <v>72</v>
      </c>
      <c r="K348" s="158">
        <v>0.235416666666667</v>
      </c>
      <c r="L348" s="9"/>
      <c r="M348" s="9"/>
      <c r="N348" s="9"/>
      <c r="O348" s="9"/>
      <c r="P348" s="278" t="str">
        <f t="shared" si="13"/>
        <v/>
      </c>
      <c r="Q348" s="276">
        <f t="shared" si="14"/>
        <v>60</v>
      </c>
      <c r="R348" s="9"/>
      <c r="S348" s="9"/>
      <c r="U348" s="367"/>
      <c r="AS348" s="9"/>
      <c r="AT348" s="9"/>
      <c r="AU348" s="426"/>
      <c r="AW348" s="9"/>
      <c r="AX348" s="470"/>
      <c r="AY348" s="467"/>
      <c r="BG348" s="373"/>
      <c r="BH348" s="373"/>
      <c r="BI348" s="9"/>
      <c r="BJ348" s="9"/>
      <c r="CJ348"/>
      <c r="CK348"/>
    </row>
    <row r="349" spans="1:89">
      <c r="A349" s="9">
        <v>1010</v>
      </c>
      <c r="B349" s="9" t="s">
        <v>383</v>
      </c>
      <c r="C349" s="9">
        <v>292</v>
      </c>
      <c r="D349" s="9">
        <v>0</v>
      </c>
      <c r="E349" s="9">
        <v>0</v>
      </c>
      <c r="F349" s="9">
        <v>137.41399999999999</v>
      </c>
      <c r="G349" s="9">
        <v>0</v>
      </c>
      <c r="H349" s="9">
        <v>0</v>
      </c>
      <c r="I349" s="9">
        <v>0.3</v>
      </c>
      <c r="J349" s="9">
        <v>72</v>
      </c>
      <c r="K349" s="158">
        <v>0.23611111111111099</v>
      </c>
      <c r="L349" s="9"/>
      <c r="M349" s="9"/>
      <c r="N349" s="9"/>
      <c r="O349" s="9"/>
      <c r="P349" s="278" t="str">
        <f t="shared" si="13"/>
        <v/>
      </c>
      <c r="Q349" s="276">
        <f t="shared" si="14"/>
        <v>60</v>
      </c>
      <c r="R349" s="9"/>
      <c r="S349" s="9"/>
      <c r="U349" s="367"/>
      <c r="AS349" s="9"/>
      <c r="AT349" s="9"/>
      <c r="AU349" s="426"/>
      <c r="AW349" s="9"/>
      <c r="AX349" s="470"/>
      <c r="AY349" s="467"/>
      <c r="BG349" s="373"/>
      <c r="BH349" s="373"/>
      <c r="BI349" s="9"/>
      <c r="BJ349" s="9"/>
      <c r="CJ349"/>
      <c r="CK349"/>
    </row>
    <row r="350" spans="1:89">
      <c r="A350" s="9">
        <v>1010</v>
      </c>
      <c r="B350" s="9" t="s">
        <v>383</v>
      </c>
      <c r="C350" s="9">
        <v>292</v>
      </c>
      <c r="D350" s="9">
        <v>0</v>
      </c>
      <c r="E350" s="9">
        <v>0</v>
      </c>
      <c r="F350" s="9">
        <v>137.41399999999999</v>
      </c>
      <c r="G350" s="9">
        <v>0</v>
      </c>
      <c r="H350" s="9">
        <v>0</v>
      </c>
      <c r="I350" s="9">
        <v>0.3</v>
      </c>
      <c r="J350" s="9">
        <v>72</v>
      </c>
      <c r="K350" s="158">
        <v>0.23680555555555599</v>
      </c>
      <c r="L350" s="9"/>
      <c r="M350" s="9"/>
      <c r="N350" s="9"/>
      <c r="O350" s="9"/>
      <c r="P350" s="278" t="str">
        <f t="shared" si="13"/>
        <v/>
      </c>
      <c r="Q350" s="276">
        <f t="shared" si="14"/>
        <v>60</v>
      </c>
      <c r="R350" s="9"/>
      <c r="S350" s="9"/>
      <c r="U350" s="367"/>
      <c r="AS350" s="9"/>
      <c r="AT350" s="9"/>
      <c r="AU350" s="426"/>
      <c r="AW350" s="9"/>
      <c r="AX350" s="470"/>
      <c r="AY350" s="467"/>
      <c r="BG350" s="373"/>
      <c r="BH350" s="373"/>
      <c r="BI350" s="9"/>
      <c r="BJ350" s="9"/>
      <c r="CJ350"/>
      <c r="CK350"/>
    </row>
    <row r="351" spans="1:89">
      <c r="A351" s="9">
        <v>1010</v>
      </c>
      <c r="B351" s="9" t="s">
        <v>383</v>
      </c>
      <c r="C351" s="9">
        <v>292</v>
      </c>
      <c r="D351" s="9">
        <v>0</v>
      </c>
      <c r="E351" s="9">
        <v>0</v>
      </c>
      <c r="F351" s="9">
        <v>137.41399999999999</v>
      </c>
      <c r="G351" s="9">
        <v>0</v>
      </c>
      <c r="H351" s="9">
        <v>0</v>
      </c>
      <c r="I351" s="9">
        <v>0.3</v>
      </c>
      <c r="J351" s="9">
        <v>72</v>
      </c>
      <c r="K351" s="158">
        <v>0.23749999999999999</v>
      </c>
      <c r="L351" s="9"/>
      <c r="M351" s="9"/>
      <c r="N351" s="9"/>
      <c r="O351" s="9"/>
      <c r="P351" s="278" t="str">
        <f t="shared" si="13"/>
        <v/>
      </c>
      <c r="Q351" s="276">
        <f t="shared" si="14"/>
        <v>60</v>
      </c>
      <c r="R351" s="9"/>
      <c r="S351" s="9"/>
      <c r="U351" s="367"/>
      <c r="AS351" s="9"/>
      <c r="AT351" s="9"/>
      <c r="AU351" s="426"/>
      <c r="AW351" s="9"/>
      <c r="AX351" s="470"/>
      <c r="AY351" s="467"/>
      <c r="BG351" s="373"/>
      <c r="BH351" s="373"/>
      <c r="BI351" s="9"/>
      <c r="BJ351" s="9"/>
      <c r="CJ351"/>
      <c r="CK351"/>
    </row>
    <row r="352" spans="1:89">
      <c r="A352" s="9">
        <v>1010</v>
      </c>
      <c r="B352" s="9" t="s">
        <v>383</v>
      </c>
      <c r="C352" s="9">
        <v>292</v>
      </c>
      <c r="D352" s="9">
        <v>0</v>
      </c>
      <c r="E352" s="9">
        <v>0</v>
      </c>
      <c r="F352" s="9">
        <v>137.41399999999999</v>
      </c>
      <c r="G352" s="9">
        <v>0</v>
      </c>
      <c r="H352" s="9">
        <v>0</v>
      </c>
      <c r="I352" s="9">
        <v>0.2</v>
      </c>
      <c r="J352" s="9">
        <v>72</v>
      </c>
      <c r="K352" s="158">
        <v>0.23819444444444399</v>
      </c>
      <c r="L352" s="9"/>
      <c r="M352" s="9"/>
      <c r="N352" s="9"/>
      <c r="O352" s="9"/>
      <c r="P352" s="278" t="str">
        <f t="shared" si="13"/>
        <v/>
      </c>
      <c r="Q352" s="276">
        <f t="shared" si="14"/>
        <v>60</v>
      </c>
      <c r="R352" s="9"/>
      <c r="S352" s="9"/>
      <c r="U352" s="367"/>
      <c r="AS352" s="9"/>
      <c r="AT352" s="9"/>
      <c r="AU352" s="426"/>
      <c r="AW352" s="9"/>
      <c r="AX352" s="470"/>
      <c r="AY352" s="467"/>
      <c r="BG352" s="373"/>
      <c r="BH352" s="373"/>
      <c r="BI352" s="9"/>
      <c r="BJ352" s="9"/>
      <c r="CJ352"/>
      <c r="CK352"/>
    </row>
    <row r="353" spans="1:89">
      <c r="A353" s="9">
        <v>1010</v>
      </c>
      <c r="B353" s="9" t="s">
        <v>383</v>
      </c>
      <c r="C353" s="9">
        <v>292</v>
      </c>
      <c r="D353" s="9">
        <v>0</v>
      </c>
      <c r="E353" s="9">
        <v>0</v>
      </c>
      <c r="F353" s="9">
        <v>137.41399999999999</v>
      </c>
      <c r="G353" s="9">
        <v>0</v>
      </c>
      <c r="H353" s="9">
        <v>0</v>
      </c>
      <c r="I353" s="9">
        <v>0.2</v>
      </c>
      <c r="J353" s="9">
        <v>72</v>
      </c>
      <c r="K353" s="158">
        <v>0.23888888888888901</v>
      </c>
      <c r="L353" s="9"/>
      <c r="M353" s="9"/>
      <c r="N353" s="9"/>
      <c r="O353" s="9"/>
      <c r="P353" s="278" t="str">
        <f t="shared" si="13"/>
        <v/>
      </c>
      <c r="Q353" s="276">
        <f t="shared" si="14"/>
        <v>60</v>
      </c>
      <c r="R353" s="9"/>
      <c r="S353" s="9"/>
      <c r="U353" s="367"/>
      <c r="AS353" s="9"/>
      <c r="AT353" s="9"/>
      <c r="AU353" s="426"/>
      <c r="AW353" s="9"/>
      <c r="AX353" s="470"/>
      <c r="AY353" s="467"/>
      <c r="BG353" s="373"/>
      <c r="BH353" s="373"/>
      <c r="BI353" s="9"/>
      <c r="BJ353" s="9"/>
      <c r="CJ353"/>
      <c r="CK353"/>
    </row>
    <row r="354" spans="1:89">
      <c r="A354" s="9">
        <v>1010</v>
      </c>
      <c r="B354" s="9" t="s">
        <v>383</v>
      </c>
      <c r="C354" s="9">
        <v>292</v>
      </c>
      <c r="D354" s="9">
        <v>0</v>
      </c>
      <c r="E354" s="9">
        <v>0</v>
      </c>
      <c r="F354" s="9">
        <v>137.41399999999999</v>
      </c>
      <c r="G354" s="9">
        <v>0</v>
      </c>
      <c r="H354" s="9">
        <v>0</v>
      </c>
      <c r="I354" s="9">
        <v>0.2</v>
      </c>
      <c r="J354" s="9">
        <v>72</v>
      </c>
      <c r="K354" s="158">
        <v>0.23958333333333301</v>
      </c>
      <c r="L354" s="9"/>
      <c r="M354" s="9"/>
      <c r="N354" s="9"/>
      <c r="O354" s="9"/>
      <c r="P354" s="278" t="str">
        <f t="shared" si="13"/>
        <v/>
      </c>
      <c r="Q354" s="276">
        <f t="shared" si="14"/>
        <v>60</v>
      </c>
      <c r="R354" s="9"/>
      <c r="S354" s="9"/>
      <c r="U354" s="367"/>
      <c r="AS354" s="9"/>
      <c r="AT354" s="9"/>
      <c r="AU354" s="426"/>
      <c r="AW354" s="9"/>
      <c r="AX354" s="470"/>
      <c r="AY354" s="467"/>
      <c r="BG354" s="373"/>
      <c r="BH354" s="373"/>
      <c r="BI354" s="9"/>
      <c r="BJ354" s="9"/>
      <c r="CJ354"/>
      <c r="CK354"/>
    </row>
    <row r="355" spans="1:89">
      <c r="A355" s="9">
        <v>1010</v>
      </c>
      <c r="B355" s="9" t="s">
        <v>383</v>
      </c>
      <c r="C355" s="9">
        <v>292</v>
      </c>
      <c r="D355" s="9">
        <v>0</v>
      </c>
      <c r="E355" s="9">
        <v>0</v>
      </c>
      <c r="F355" s="9">
        <v>137.41399999999999</v>
      </c>
      <c r="G355" s="9">
        <v>0</v>
      </c>
      <c r="H355" s="9">
        <v>0</v>
      </c>
      <c r="I355" s="9">
        <v>0.2</v>
      </c>
      <c r="J355" s="9">
        <v>72</v>
      </c>
      <c r="K355" s="158">
        <v>0.24027777777777801</v>
      </c>
      <c r="L355" s="9"/>
      <c r="M355" s="9"/>
      <c r="N355" s="9"/>
      <c r="O355" s="9"/>
      <c r="P355" s="278" t="str">
        <f t="shared" si="13"/>
        <v/>
      </c>
      <c r="Q355" s="276">
        <f t="shared" si="14"/>
        <v>60</v>
      </c>
      <c r="R355" s="9"/>
      <c r="S355" s="9"/>
      <c r="U355" s="367"/>
      <c r="AS355" s="9"/>
      <c r="AT355" s="9"/>
      <c r="AU355" s="426"/>
      <c r="AW355" s="9"/>
      <c r="AX355" s="470"/>
      <c r="AY355" s="467"/>
      <c r="BG355" s="373"/>
      <c r="BH355" s="373"/>
      <c r="BI355" s="9"/>
      <c r="BJ355" s="9"/>
      <c r="CJ355"/>
      <c r="CK355"/>
    </row>
    <row r="356" spans="1:89">
      <c r="A356" s="9">
        <v>1010</v>
      </c>
      <c r="B356" s="9" t="s">
        <v>383</v>
      </c>
      <c r="C356" s="9">
        <v>292</v>
      </c>
      <c r="D356" s="9">
        <v>0</v>
      </c>
      <c r="E356" s="9">
        <v>0</v>
      </c>
      <c r="F356" s="9">
        <v>137.41399999999999</v>
      </c>
      <c r="G356" s="9">
        <v>0</v>
      </c>
      <c r="H356" s="9">
        <v>0</v>
      </c>
      <c r="I356" s="9">
        <v>0.3</v>
      </c>
      <c r="J356" s="9">
        <v>72</v>
      </c>
      <c r="K356" s="158">
        <v>0.240972222222222</v>
      </c>
      <c r="L356" s="9"/>
      <c r="M356" s="9"/>
      <c r="N356" s="9"/>
      <c r="O356" s="9"/>
      <c r="P356" s="278" t="str">
        <f t="shared" si="13"/>
        <v/>
      </c>
      <c r="Q356" s="276">
        <f t="shared" si="14"/>
        <v>60</v>
      </c>
      <c r="R356" s="9"/>
      <c r="S356" s="9"/>
      <c r="U356" s="367"/>
      <c r="AS356" s="9"/>
      <c r="AT356" s="9"/>
      <c r="AU356" s="426"/>
      <c r="AW356" s="9"/>
      <c r="AX356" s="470"/>
      <c r="AY356" s="467"/>
      <c r="BG356" s="373"/>
      <c r="BH356" s="373"/>
      <c r="BI356" s="9"/>
      <c r="BJ356" s="9"/>
      <c r="CJ356"/>
      <c r="CK356"/>
    </row>
    <row r="357" spans="1:89">
      <c r="A357" s="9">
        <v>1010</v>
      </c>
      <c r="B357" s="9" t="s">
        <v>383</v>
      </c>
      <c r="C357" s="9">
        <v>292</v>
      </c>
      <c r="D357" s="9">
        <v>0</v>
      </c>
      <c r="E357" s="9">
        <v>0</v>
      </c>
      <c r="F357" s="9">
        <v>137.41399999999999</v>
      </c>
      <c r="G357" s="9">
        <v>0</v>
      </c>
      <c r="H357" s="9">
        <v>0</v>
      </c>
      <c r="I357" s="9">
        <v>0.3</v>
      </c>
      <c r="J357" s="9">
        <v>72</v>
      </c>
      <c r="K357" s="158">
        <v>0.241666666666667</v>
      </c>
      <c r="L357" s="9"/>
      <c r="M357" s="9"/>
      <c r="N357" s="9"/>
      <c r="O357" s="9"/>
      <c r="P357" s="278" t="str">
        <f t="shared" si="13"/>
        <v/>
      </c>
      <c r="Q357" s="276">
        <f t="shared" si="14"/>
        <v>60</v>
      </c>
      <c r="R357" s="9"/>
      <c r="S357" s="9"/>
      <c r="U357" s="367"/>
      <c r="AS357" s="9"/>
      <c r="AT357" s="9"/>
      <c r="AU357" s="426"/>
      <c r="AW357" s="9"/>
      <c r="AX357" s="470"/>
      <c r="AY357" s="467"/>
      <c r="BG357" s="373"/>
      <c r="BH357" s="373"/>
      <c r="BI357" s="9"/>
      <c r="BJ357" s="9"/>
      <c r="CJ357"/>
      <c r="CK357"/>
    </row>
    <row r="358" spans="1:89">
      <c r="A358" s="9">
        <v>1010</v>
      </c>
      <c r="B358" s="9" t="s">
        <v>383</v>
      </c>
      <c r="C358" s="9">
        <v>292</v>
      </c>
      <c r="D358" s="9">
        <v>0</v>
      </c>
      <c r="E358" s="9">
        <v>0</v>
      </c>
      <c r="F358" s="9">
        <v>137.41399999999999</v>
      </c>
      <c r="G358" s="9">
        <v>0</v>
      </c>
      <c r="H358" s="9">
        <v>0</v>
      </c>
      <c r="I358" s="9">
        <v>0.3</v>
      </c>
      <c r="J358" s="9">
        <v>72</v>
      </c>
      <c r="K358" s="158">
        <v>0.242361111111111</v>
      </c>
      <c r="L358" s="9"/>
      <c r="M358" s="9"/>
      <c r="N358" s="9"/>
      <c r="O358" s="9"/>
      <c r="P358" s="278" t="str">
        <f t="shared" si="13"/>
        <v/>
      </c>
      <c r="Q358" s="276">
        <f t="shared" si="14"/>
        <v>60</v>
      </c>
      <c r="R358" s="9"/>
      <c r="S358" s="9"/>
      <c r="U358" s="367"/>
      <c r="AS358" s="9"/>
      <c r="AT358" s="9"/>
      <c r="AU358" s="426"/>
      <c r="AW358" s="9"/>
      <c r="AX358" s="470"/>
      <c r="AY358" s="467"/>
      <c r="BG358" s="373"/>
      <c r="BH358" s="373"/>
      <c r="BI358" s="9"/>
      <c r="BJ358" s="9"/>
      <c r="CJ358"/>
      <c r="CK358"/>
    </row>
    <row r="359" spans="1:89">
      <c r="A359" s="9">
        <v>1010</v>
      </c>
      <c r="B359" s="9" t="s">
        <v>383</v>
      </c>
      <c r="C359" s="9">
        <v>292</v>
      </c>
      <c r="D359" s="9">
        <v>0</v>
      </c>
      <c r="E359" s="9">
        <v>0</v>
      </c>
      <c r="F359" s="9">
        <v>137.41399999999999</v>
      </c>
      <c r="G359" s="9">
        <v>0</v>
      </c>
      <c r="H359" s="9">
        <v>0</v>
      </c>
      <c r="I359" s="9">
        <v>0.3</v>
      </c>
      <c r="J359" s="9">
        <v>72</v>
      </c>
      <c r="K359" s="158">
        <v>0.243055555555556</v>
      </c>
      <c r="L359" s="9"/>
      <c r="M359" s="9"/>
      <c r="N359" s="9"/>
      <c r="O359" s="9"/>
      <c r="P359" s="278" t="str">
        <f t="shared" si="13"/>
        <v/>
      </c>
      <c r="Q359" s="276">
        <f t="shared" si="14"/>
        <v>60</v>
      </c>
      <c r="R359" s="9"/>
      <c r="S359" s="9"/>
      <c r="U359" s="367"/>
      <c r="AS359" s="9"/>
      <c r="AT359" s="9"/>
      <c r="AU359" s="426"/>
      <c r="AW359" s="9"/>
      <c r="AX359" s="470"/>
      <c r="AY359" s="467"/>
      <c r="BG359" s="373"/>
      <c r="BH359" s="373"/>
      <c r="BI359" s="9"/>
      <c r="BJ359" s="9"/>
      <c r="CJ359"/>
      <c r="CK359"/>
    </row>
    <row r="360" spans="1:89">
      <c r="A360" s="9">
        <v>1010</v>
      </c>
      <c r="B360" s="9" t="s">
        <v>383</v>
      </c>
      <c r="C360" s="9">
        <v>292</v>
      </c>
      <c r="D360" s="9">
        <v>0</v>
      </c>
      <c r="E360" s="9">
        <v>0</v>
      </c>
      <c r="F360" s="9">
        <v>137.41399999999999</v>
      </c>
      <c r="G360" s="9">
        <v>0</v>
      </c>
      <c r="H360" s="9">
        <v>0</v>
      </c>
      <c r="I360" s="9">
        <v>0.3</v>
      </c>
      <c r="J360" s="9">
        <v>72</v>
      </c>
      <c r="K360" s="158">
        <v>0.24374999999999999</v>
      </c>
      <c r="L360" s="9"/>
      <c r="M360" s="9"/>
      <c r="N360" s="9"/>
      <c r="O360" s="9"/>
      <c r="P360" s="278" t="str">
        <f t="shared" si="13"/>
        <v/>
      </c>
      <c r="Q360" s="276">
        <f t="shared" si="14"/>
        <v>60</v>
      </c>
      <c r="R360" s="9"/>
      <c r="S360" s="9"/>
      <c r="U360" s="367"/>
      <c r="AS360" s="9"/>
      <c r="AT360" s="9"/>
      <c r="AU360" s="426"/>
      <c r="AW360" s="9"/>
      <c r="AX360" s="470"/>
      <c r="AY360" s="467"/>
      <c r="BG360" s="373"/>
      <c r="BH360" s="373"/>
      <c r="BI360" s="9"/>
      <c r="BJ360" s="9"/>
      <c r="CJ360"/>
      <c r="CK360"/>
    </row>
    <row r="361" spans="1:89">
      <c r="A361" s="9">
        <v>1010</v>
      </c>
      <c r="B361" s="9" t="s">
        <v>383</v>
      </c>
      <c r="C361" s="9">
        <v>292</v>
      </c>
      <c r="D361" s="9">
        <v>0</v>
      </c>
      <c r="E361" s="9">
        <v>0</v>
      </c>
      <c r="F361" s="9">
        <v>137.41399999999999</v>
      </c>
      <c r="G361" s="9">
        <v>0</v>
      </c>
      <c r="H361" s="9">
        <v>0</v>
      </c>
      <c r="I361" s="9">
        <v>0.3</v>
      </c>
      <c r="J361" s="9">
        <v>72</v>
      </c>
      <c r="K361" s="158">
        <v>0.24444444444444399</v>
      </c>
      <c r="L361" s="9"/>
      <c r="M361" s="9"/>
      <c r="N361" s="9"/>
      <c r="O361" s="9"/>
      <c r="P361" s="278" t="str">
        <f t="shared" si="13"/>
        <v/>
      </c>
      <c r="Q361" s="276">
        <f t="shared" si="14"/>
        <v>60</v>
      </c>
      <c r="R361" s="9"/>
      <c r="S361" s="9"/>
      <c r="U361" s="367"/>
      <c r="AS361" s="9"/>
      <c r="AT361" s="9"/>
      <c r="AU361" s="426"/>
      <c r="AW361" s="9"/>
      <c r="AX361" s="470"/>
      <c r="AY361" s="467"/>
      <c r="BG361" s="373"/>
      <c r="BH361" s="373"/>
      <c r="BI361" s="9"/>
      <c r="BJ361" s="9"/>
      <c r="CJ361"/>
      <c r="CK361"/>
    </row>
    <row r="362" spans="1:89">
      <c r="A362" s="9">
        <v>1010</v>
      </c>
      <c r="B362" s="9" t="s">
        <v>383</v>
      </c>
      <c r="C362" s="9">
        <v>292</v>
      </c>
      <c r="D362" s="9">
        <v>0</v>
      </c>
      <c r="E362" s="9">
        <v>0</v>
      </c>
      <c r="F362" s="9">
        <v>137.41399999999999</v>
      </c>
      <c r="G362" s="9">
        <v>0</v>
      </c>
      <c r="H362" s="9">
        <v>0</v>
      </c>
      <c r="I362" s="9">
        <v>0.3</v>
      </c>
      <c r="J362" s="9">
        <v>72</v>
      </c>
      <c r="K362" s="158">
        <v>0.24513888888888899</v>
      </c>
      <c r="L362" s="9"/>
      <c r="M362" s="9"/>
      <c r="N362" s="9"/>
      <c r="O362" s="9"/>
      <c r="P362" s="278" t="str">
        <f t="shared" si="13"/>
        <v/>
      </c>
      <c r="Q362" s="276">
        <f t="shared" si="14"/>
        <v>60</v>
      </c>
      <c r="R362" s="9"/>
      <c r="S362" s="9"/>
      <c r="U362" s="367"/>
      <c r="AS362" s="9"/>
      <c r="AT362" s="9"/>
      <c r="AU362" s="426"/>
      <c r="AW362" s="9"/>
      <c r="AX362" s="470"/>
      <c r="AY362" s="467"/>
      <c r="BG362" s="373"/>
      <c r="BH362" s="373"/>
      <c r="BI362" s="9"/>
      <c r="BJ362" s="9"/>
      <c r="CJ362"/>
      <c r="CK362"/>
    </row>
    <row r="363" spans="1:89">
      <c r="A363" s="9">
        <v>1010</v>
      </c>
      <c r="B363" s="9" t="s">
        <v>383</v>
      </c>
      <c r="C363" s="9">
        <v>292</v>
      </c>
      <c r="D363" s="9">
        <v>0</v>
      </c>
      <c r="E363" s="9">
        <v>0</v>
      </c>
      <c r="F363" s="9">
        <v>137.41399999999999</v>
      </c>
      <c r="G363" s="9">
        <v>0</v>
      </c>
      <c r="H363" s="9">
        <v>0</v>
      </c>
      <c r="I363" s="9">
        <v>0.4</v>
      </c>
      <c r="J363" s="9">
        <v>72</v>
      </c>
      <c r="K363" s="158">
        <v>0.24583333333333299</v>
      </c>
      <c r="L363" s="9"/>
      <c r="M363" s="9"/>
      <c r="N363" s="9"/>
      <c r="O363" s="9"/>
      <c r="P363" s="278" t="str">
        <f t="shared" si="13"/>
        <v/>
      </c>
      <c r="Q363" s="276">
        <f t="shared" si="14"/>
        <v>60</v>
      </c>
      <c r="R363" s="9"/>
      <c r="S363" s="9"/>
      <c r="U363" s="367"/>
      <c r="AS363" s="9"/>
      <c r="AT363" s="9"/>
      <c r="AU363" s="426"/>
      <c r="AW363" s="9"/>
      <c r="AX363" s="470"/>
      <c r="AY363" s="467"/>
      <c r="BG363" s="373"/>
      <c r="BH363" s="373"/>
      <c r="BI363" s="9"/>
      <c r="BJ363" s="9"/>
      <c r="CJ363"/>
      <c r="CK363"/>
    </row>
    <row r="364" spans="1:89">
      <c r="A364" s="9">
        <v>1010</v>
      </c>
      <c r="B364" s="9" t="s">
        <v>383</v>
      </c>
      <c r="C364" s="9">
        <v>292</v>
      </c>
      <c r="D364" s="9">
        <v>0</v>
      </c>
      <c r="E364" s="9">
        <v>0</v>
      </c>
      <c r="F364" s="9">
        <v>137.41399999999999</v>
      </c>
      <c r="G364" s="9">
        <v>0</v>
      </c>
      <c r="H364" s="9">
        <v>0</v>
      </c>
      <c r="I364" s="9">
        <v>0.3</v>
      </c>
      <c r="J364" s="9">
        <v>72</v>
      </c>
      <c r="K364" s="158">
        <v>0.24652777777777801</v>
      </c>
      <c r="L364" s="9"/>
      <c r="M364" s="9"/>
      <c r="N364" s="9"/>
      <c r="O364" s="9"/>
      <c r="P364" s="278" t="str">
        <f t="shared" si="13"/>
        <v/>
      </c>
      <c r="Q364" s="276">
        <f t="shared" si="14"/>
        <v>60</v>
      </c>
      <c r="R364" s="9"/>
      <c r="S364" s="9"/>
      <c r="U364" s="367"/>
      <c r="AS364" s="9"/>
      <c r="AT364" s="9"/>
      <c r="AU364" s="426"/>
      <c r="AW364" s="9"/>
      <c r="AX364" s="470"/>
      <c r="AY364" s="467"/>
      <c r="BG364" s="373"/>
      <c r="BH364" s="373"/>
      <c r="BI364" s="9"/>
      <c r="BJ364" s="9"/>
      <c r="CJ364"/>
      <c r="CK364"/>
    </row>
    <row r="365" spans="1:89">
      <c r="A365" s="9">
        <v>1010</v>
      </c>
      <c r="B365" s="9" t="s">
        <v>383</v>
      </c>
      <c r="C365" s="9">
        <v>292</v>
      </c>
      <c r="D365" s="9">
        <v>0</v>
      </c>
      <c r="E365" s="9">
        <v>0</v>
      </c>
      <c r="F365" s="9">
        <v>137.41399999999999</v>
      </c>
      <c r="G365" s="9">
        <v>0</v>
      </c>
      <c r="H365" s="9">
        <v>0</v>
      </c>
      <c r="I365" s="9">
        <v>0.3</v>
      </c>
      <c r="J365" s="9">
        <v>72</v>
      </c>
      <c r="K365" s="158">
        <v>0.24722222222222201</v>
      </c>
      <c r="L365" s="9"/>
      <c r="M365" s="9"/>
      <c r="N365" s="9"/>
      <c r="O365" s="9"/>
      <c r="P365" s="278" t="str">
        <f t="shared" si="13"/>
        <v/>
      </c>
      <c r="Q365" s="276">
        <f t="shared" si="14"/>
        <v>60</v>
      </c>
      <c r="R365" s="9"/>
      <c r="S365" s="9"/>
      <c r="U365" s="367"/>
      <c r="AS365" s="9"/>
      <c r="AT365" s="9"/>
      <c r="AU365" s="426"/>
      <c r="AW365" s="9"/>
      <c r="AX365" s="470"/>
      <c r="AY365" s="467"/>
      <c r="BG365" s="373"/>
      <c r="BH365" s="373"/>
      <c r="BI365" s="9"/>
      <c r="BJ365" s="9"/>
      <c r="CJ365"/>
      <c r="CK365"/>
    </row>
    <row r="366" spans="1:89">
      <c r="A366" s="9">
        <v>1010</v>
      </c>
      <c r="B366" s="9" t="s">
        <v>383</v>
      </c>
      <c r="C366" s="9">
        <v>292</v>
      </c>
      <c r="D366" s="9">
        <v>0</v>
      </c>
      <c r="E366" s="9">
        <v>0</v>
      </c>
      <c r="F366" s="9">
        <v>137.41399999999999</v>
      </c>
      <c r="G366" s="9">
        <v>0</v>
      </c>
      <c r="H366" s="9">
        <v>0</v>
      </c>
      <c r="I366" s="9">
        <v>0.3</v>
      </c>
      <c r="J366" s="9">
        <v>72</v>
      </c>
      <c r="K366" s="158">
        <v>0.24791666666666701</v>
      </c>
      <c r="L366" s="9"/>
      <c r="M366" s="9"/>
      <c r="N366" s="9"/>
      <c r="O366" s="9"/>
      <c r="P366" s="278" t="str">
        <f t="shared" si="13"/>
        <v/>
      </c>
      <c r="Q366" s="276">
        <f t="shared" si="14"/>
        <v>60</v>
      </c>
      <c r="R366" s="9"/>
      <c r="S366" s="9"/>
      <c r="U366" s="367"/>
      <c r="AS366" s="9"/>
      <c r="AT366" s="9"/>
      <c r="AU366" s="426"/>
      <c r="AW366" s="9"/>
      <c r="AX366" s="470"/>
      <c r="AY366" s="467"/>
      <c r="BG366" s="373"/>
      <c r="BH366" s="373"/>
      <c r="BI366" s="9"/>
      <c r="BJ366" s="9"/>
      <c r="CJ366"/>
      <c r="CK366"/>
    </row>
    <row r="367" spans="1:89">
      <c r="A367" s="9">
        <v>1010</v>
      </c>
      <c r="B367" s="9" t="s">
        <v>383</v>
      </c>
      <c r="C367" s="9">
        <v>292</v>
      </c>
      <c r="D367" s="9">
        <v>0</v>
      </c>
      <c r="E367" s="9">
        <v>0</v>
      </c>
      <c r="F367" s="9">
        <v>137.41399999999999</v>
      </c>
      <c r="G367" s="9">
        <v>0</v>
      </c>
      <c r="H367" s="9">
        <v>0</v>
      </c>
      <c r="I367" s="9">
        <v>0.3</v>
      </c>
      <c r="J367" s="9">
        <v>72</v>
      </c>
      <c r="K367" s="158">
        <v>0.24861111111111101</v>
      </c>
      <c r="L367" s="9"/>
      <c r="M367" s="9"/>
      <c r="N367" s="9"/>
      <c r="O367" s="9"/>
      <c r="P367" s="278" t="str">
        <f t="shared" si="13"/>
        <v/>
      </c>
      <c r="Q367" s="276">
        <f t="shared" si="14"/>
        <v>60</v>
      </c>
      <c r="R367" s="9"/>
      <c r="S367" s="9"/>
      <c r="U367" s="367"/>
      <c r="AS367" s="9"/>
      <c r="AT367" s="9"/>
      <c r="AU367" s="426"/>
      <c r="AW367" s="9"/>
      <c r="AX367" s="470"/>
      <c r="AY367" s="467"/>
      <c r="BG367" s="373"/>
      <c r="BH367" s="373"/>
      <c r="BI367" s="9"/>
      <c r="BJ367" s="9"/>
      <c r="CJ367"/>
      <c r="CK367"/>
    </row>
    <row r="368" spans="1:89">
      <c r="A368" s="9">
        <v>1010</v>
      </c>
      <c r="B368" s="9" t="s">
        <v>383</v>
      </c>
      <c r="C368" s="9">
        <v>292</v>
      </c>
      <c r="D368" s="9">
        <v>0</v>
      </c>
      <c r="E368" s="9">
        <v>0</v>
      </c>
      <c r="F368" s="9">
        <v>137.41399999999999</v>
      </c>
      <c r="G368" s="9">
        <v>0</v>
      </c>
      <c r="H368" s="9">
        <v>0</v>
      </c>
      <c r="I368" s="9">
        <v>0.3</v>
      </c>
      <c r="J368" s="9">
        <v>71</v>
      </c>
      <c r="K368" s="158">
        <v>0.249305555555556</v>
      </c>
      <c r="L368" s="9"/>
      <c r="M368" s="9"/>
      <c r="N368" s="9"/>
      <c r="O368" s="9"/>
      <c r="P368" s="278" t="str">
        <f t="shared" si="13"/>
        <v/>
      </c>
      <c r="Q368" s="276">
        <f t="shared" si="14"/>
        <v>60</v>
      </c>
      <c r="R368" s="9"/>
      <c r="S368" s="9"/>
      <c r="U368" s="367"/>
      <c r="AS368" s="9"/>
      <c r="AT368" s="9"/>
      <c r="AU368" s="426"/>
      <c r="AW368" s="9"/>
      <c r="AX368" s="470"/>
      <c r="AY368" s="467"/>
      <c r="BG368" s="373"/>
      <c r="BH368" s="373"/>
      <c r="BI368" s="9"/>
      <c r="BJ368" s="9"/>
      <c r="CJ368"/>
      <c r="CK368"/>
    </row>
    <row r="369" spans="1:89">
      <c r="A369" s="9">
        <v>1010</v>
      </c>
      <c r="B369" s="9" t="s">
        <v>383</v>
      </c>
      <c r="C369" s="9">
        <v>292</v>
      </c>
      <c r="D369" s="9">
        <v>0</v>
      </c>
      <c r="E369" s="9">
        <v>0</v>
      </c>
      <c r="F369" s="9">
        <v>137.41399999999999</v>
      </c>
      <c r="G369" s="9">
        <v>0</v>
      </c>
      <c r="H369" s="9">
        <v>0</v>
      </c>
      <c r="I369" s="9">
        <v>0.3</v>
      </c>
      <c r="J369" s="9">
        <v>71</v>
      </c>
      <c r="K369" s="158">
        <v>0.25</v>
      </c>
      <c r="L369" s="9"/>
      <c r="M369" s="9"/>
      <c r="N369" s="9"/>
      <c r="O369" s="9"/>
      <c r="P369" s="278" t="str">
        <f t="shared" si="13"/>
        <v/>
      </c>
      <c r="Q369" s="276">
        <f t="shared" si="14"/>
        <v>60</v>
      </c>
      <c r="R369" s="9"/>
      <c r="S369" s="9"/>
      <c r="U369" s="367"/>
      <c r="AS369" s="9"/>
      <c r="AT369" s="9"/>
      <c r="AU369" s="426"/>
      <c r="AW369" s="9"/>
      <c r="AX369" s="470"/>
      <c r="AY369" s="467"/>
      <c r="BG369" s="373"/>
      <c r="BH369" s="373"/>
      <c r="BI369" s="9"/>
      <c r="BJ369" s="9"/>
      <c r="CJ369"/>
      <c r="CK369"/>
    </row>
    <row r="370" spans="1:89">
      <c r="A370" s="9">
        <v>1010</v>
      </c>
      <c r="B370" s="9" t="s">
        <v>383</v>
      </c>
      <c r="C370" s="9">
        <v>292</v>
      </c>
      <c r="D370" s="9">
        <v>0</v>
      </c>
      <c r="E370" s="9">
        <v>0</v>
      </c>
      <c r="F370" s="9">
        <v>137.41399999999999</v>
      </c>
      <c r="G370" s="9">
        <v>0</v>
      </c>
      <c r="H370" s="9">
        <v>0</v>
      </c>
      <c r="I370" s="9">
        <v>0.3</v>
      </c>
      <c r="J370" s="9">
        <v>71</v>
      </c>
      <c r="K370" s="158">
        <v>0.250694444444444</v>
      </c>
      <c r="L370" s="9"/>
      <c r="M370" s="9"/>
      <c r="N370" s="9"/>
      <c r="O370" s="9"/>
      <c r="P370" s="278" t="str">
        <f t="shared" si="13"/>
        <v/>
      </c>
      <c r="Q370" s="276">
        <f t="shared" si="14"/>
        <v>60</v>
      </c>
      <c r="R370" s="9"/>
      <c r="S370" s="9"/>
      <c r="U370" s="367"/>
      <c r="AS370" s="9"/>
      <c r="AT370" s="9"/>
      <c r="AU370" s="426"/>
      <c r="AW370" s="9"/>
      <c r="AX370" s="470"/>
      <c r="AY370" s="467"/>
      <c r="BG370" s="373"/>
      <c r="BH370" s="373"/>
      <c r="BI370" s="9"/>
      <c r="BJ370" s="9"/>
      <c r="CJ370"/>
      <c r="CK370"/>
    </row>
    <row r="371" spans="1:89">
      <c r="A371" s="9">
        <v>1010</v>
      </c>
      <c r="B371" s="9" t="s">
        <v>383</v>
      </c>
      <c r="C371" s="9">
        <v>292</v>
      </c>
      <c r="D371" s="9">
        <v>0</v>
      </c>
      <c r="E371" s="9">
        <v>0</v>
      </c>
      <c r="F371" s="9">
        <v>137.41399999999999</v>
      </c>
      <c r="G371" s="9">
        <v>0</v>
      </c>
      <c r="H371" s="9">
        <v>0</v>
      </c>
      <c r="I371" s="9">
        <v>0.3</v>
      </c>
      <c r="J371" s="9">
        <v>71</v>
      </c>
      <c r="K371" s="158">
        <v>0.25138888888888899</v>
      </c>
      <c r="L371" s="9"/>
      <c r="M371" s="9"/>
      <c r="N371" s="9"/>
      <c r="O371" s="9"/>
      <c r="P371" s="278" t="str">
        <f t="shared" si="13"/>
        <v/>
      </c>
      <c r="Q371" s="276">
        <f t="shared" si="14"/>
        <v>60</v>
      </c>
      <c r="R371" s="9"/>
      <c r="S371" s="9"/>
      <c r="U371" s="367"/>
      <c r="AS371" s="9"/>
      <c r="AT371" s="9"/>
      <c r="AU371" s="426"/>
      <c r="AW371" s="9"/>
      <c r="AX371" s="470"/>
      <c r="AY371" s="467"/>
      <c r="BG371" s="373"/>
      <c r="BH371" s="373"/>
      <c r="BI371" s="9"/>
      <c r="BJ371" s="9"/>
      <c r="CJ371"/>
      <c r="CK371"/>
    </row>
    <row r="372" spans="1:89">
      <c r="A372" s="9">
        <v>1010</v>
      </c>
      <c r="B372" s="9" t="s">
        <v>383</v>
      </c>
      <c r="C372" s="9">
        <v>292</v>
      </c>
      <c r="D372" s="9">
        <v>0</v>
      </c>
      <c r="E372" s="9">
        <v>0</v>
      </c>
      <c r="F372" s="9">
        <v>137.41399999999999</v>
      </c>
      <c r="G372" s="9">
        <v>0</v>
      </c>
      <c r="H372" s="9">
        <v>0</v>
      </c>
      <c r="I372" s="9">
        <v>0.3</v>
      </c>
      <c r="J372" s="9">
        <v>71</v>
      </c>
      <c r="K372" s="158">
        <v>0.25208333333333299</v>
      </c>
      <c r="L372" s="9"/>
      <c r="M372" s="9"/>
      <c r="N372" s="9"/>
      <c r="O372" s="9"/>
      <c r="P372" s="278" t="str">
        <f t="shared" si="13"/>
        <v/>
      </c>
      <c r="Q372" s="276">
        <f t="shared" si="14"/>
        <v>60</v>
      </c>
      <c r="R372" s="9"/>
      <c r="S372" s="9"/>
      <c r="U372" s="367"/>
      <c r="AS372" s="9"/>
      <c r="AT372" s="9"/>
      <c r="AU372" s="426"/>
      <c r="AW372" s="9"/>
      <c r="AX372" s="470"/>
      <c r="AY372" s="467"/>
      <c r="BG372" s="373"/>
      <c r="BH372" s="373"/>
      <c r="BI372" s="9"/>
      <c r="BJ372" s="9"/>
      <c r="CJ372"/>
      <c r="CK372"/>
    </row>
    <row r="373" spans="1:89">
      <c r="A373" s="9">
        <v>1010</v>
      </c>
      <c r="B373" s="9" t="s">
        <v>383</v>
      </c>
      <c r="C373" s="9">
        <v>292</v>
      </c>
      <c r="D373" s="9">
        <v>0</v>
      </c>
      <c r="E373" s="9">
        <v>0</v>
      </c>
      <c r="F373" s="9">
        <v>137.41399999999999</v>
      </c>
      <c r="G373" s="9">
        <v>0</v>
      </c>
      <c r="H373" s="9">
        <v>0</v>
      </c>
      <c r="I373" s="9">
        <v>0.3</v>
      </c>
      <c r="J373" s="9">
        <v>71</v>
      </c>
      <c r="K373" s="158">
        <v>0.25277777777777799</v>
      </c>
      <c r="L373" s="9"/>
      <c r="M373" s="9"/>
      <c r="N373" s="9"/>
      <c r="O373" s="9"/>
      <c r="P373" s="278" t="str">
        <f t="shared" si="13"/>
        <v/>
      </c>
      <c r="Q373" s="276">
        <f t="shared" si="14"/>
        <v>60</v>
      </c>
      <c r="R373" s="9"/>
      <c r="S373" s="9"/>
      <c r="U373" s="367"/>
      <c r="AS373" s="9"/>
      <c r="AT373" s="9"/>
      <c r="AU373" s="426"/>
      <c r="AW373" s="9"/>
      <c r="AX373" s="470"/>
      <c r="AY373" s="467"/>
      <c r="BG373" s="373"/>
      <c r="BH373" s="373"/>
      <c r="BI373" s="9"/>
      <c r="BJ373" s="9"/>
      <c r="CJ373"/>
      <c r="CK373"/>
    </row>
    <row r="374" spans="1:89">
      <c r="A374" s="9">
        <v>1010</v>
      </c>
      <c r="B374" s="9" t="s">
        <v>383</v>
      </c>
      <c r="C374" s="9">
        <v>292</v>
      </c>
      <c r="D374" s="9">
        <v>0</v>
      </c>
      <c r="E374" s="9">
        <v>0</v>
      </c>
      <c r="F374" s="9">
        <v>137.41399999999999</v>
      </c>
      <c r="G374" s="9">
        <v>0</v>
      </c>
      <c r="H374" s="9">
        <v>0</v>
      </c>
      <c r="I374" s="9">
        <v>0.3</v>
      </c>
      <c r="J374" s="9">
        <v>71</v>
      </c>
      <c r="K374" s="158">
        <v>0.25347222222222199</v>
      </c>
      <c r="L374" s="9"/>
      <c r="M374" s="9"/>
      <c r="N374" s="9"/>
      <c r="O374" s="9"/>
      <c r="P374" s="278" t="str">
        <f t="shared" si="13"/>
        <v/>
      </c>
      <c r="Q374" s="276">
        <f t="shared" si="14"/>
        <v>60</v>
      </c>
      <c r="R374" s="9"/>
      <c r="S374" s="9"/>
      <c r="U374" s="367"/>
      <c r="AS374" s="9"/>
      <c r="AT374" s="9"/>
      <c r="AU374" s="426"/>
      <c r="AW374" s="9"/>
      <c r="AX374" s="470"/>
      <c r="AY374" s="467"/>
      <c r="BG374" s="373"/>
      <c r="BH374" s="373"/>
      <c r="BI374" s="9"/>
      <c r="BJ374" s="9"/>
      <c r="CJ374"/>
      <c r="CK374"/>
    </row>
    <row r="375" spans="1:89">
      <c r="A375" s="9">
        <v>1010</v>
      </c>
      <c r="B375" s="9" t="s">
        <v>383</v>
      </c>
      <c r="C375" s="9">
        <v>292</v>
      </c>
      <c r="D375" s="9">
        <v>0</v>
      </c>
      <c r="E375" s="9">
        <v>0</v>
      </c>
      <c r="F375" s="9">
        <v>137.41399999999999</v>
      </c>
      <c r="G375" s="9">
        <v>0</v>
      </c>
      <c r="H375" s="9">
        <v>0</v>
      </c>
      <c r="I375" s="9">
        <v>0.3</v>
      </c>
      <c r="J375" s="9">
        <v>71</v>
      </c>
      <c r="K375" s="158">
        <v>0.25416666666666698</v>
      </c>
      <c r="L375" s="9"/>
      <c r="M375" s="9"/>
      <c r="N375" s="9"/>
      <c r="O375" s="9"/>
      <c r="P375" s="278" t="str">
        <f t="shared" si="13"/>
        <v/>
      </c>
      <c r="Q375" s="276">
        <f t="shared" si="14"/>
        <v>60</v>
      </c>
      <c r="R375" s="9"/>
      <c r="S375" s="9"/>
      <c r="U375" s="367"/>
      <c r="AS375" s="9"/>
      <c r="AT375" s="9"/>
      <c r="AU375" s="426"/>
      <c r="AW375" s="9"/>
      <c r="AX375" s="470"/>
      <c r="AY375" s="467"/>
      <c r="BG375" s="373"/>
      <c r="BH375" s="373"/>
      <c r="BI375" s="9"/>
      <c r="BJ375" s="9"/>
      <c r="CJ375"/>
      <c r="CK375"/>
    </row>
    <row r="376" spans="1:89">
      <c r="A376" s="9">
        <v>1010</v>
      </c>
      <c r="B376" s="9" t="s">
        <v>383</v>
      </c>
      <c r="C376" s="9">
        <v>292</v>
      </c>
      <c r="D376" s="9">
        <v>0</v>
      </c>
      <c r="E376" s="9">
        <v>0</v>
      </c>
      <c r="F376" s="9">
        <v>137.41399999999999</v>
      </c>
      <c r="G376" s="9">
        <v>0</v>
      </c>
      <c r="H376" s="9">
        <v>0</v>
      </c>
      <c r="I376" s="9">
        <v>0.3</v>
      </c>
      <c r="J376" s="9">
        <v>71</v>
      </c>
      <c r="K376" s="158">
        <v>0.25486111111111098</v>
      </c>
      <c r="L376" s="9"/>
      <c r="M376" s="9"/>
      <c r="N376" s="9"/>
      <c r="O376" s="9"/>
      <c r="P376" s="278" t="str">
        <f t="shared" si="13"/>
        <v/>
      </c>
      <c r="Q376" s="276">
        <f t="shared" si="14"/>
        <v>60</v>
      </c>
      <c r="R376" s="9"/>
      <c r="S376" s="9"/>
      <c r="U376" s="367"/>
      <c r="AS376" s="9"/>
      <c r="AT376" s="9"/>
      <c r="AU376" s="426"/>
      <c r="AW376" s="9"/>
      <c r="AX376" s="470"/>
      <c r="AY376" s="467"/>
      <c r="BG376" s="373"/>
      <c r="BH376" s="373"/>
      <c r="BI376" s="9"/>
      <c r="BJ376" s="9"/>
      <c r="CJ376"/>
      <c r="CK376"/>
    </row>
    <row r="377" spans="1:89">
      <c r="A377" s="9">
        <v>1010</v>
      </c>
      <c r="B377" s="9" t="s">
        <v>383</v>
      </c>
      <c r="C377" s="9">
        <v>292</v>
      </c>
      <c r="D377" s="9">
        <v>0</v>
      </c>
      <c r="E377" s="9">
        <v>0</v>
      </c>
      <c r="F377" s="9">
        <v>137.41399999999999</v>
      </c>
      <c r="G377" s="9">
        <v>0</v>
      </c>
      <c r="H377" s="9">
        <v>0</v>
      </c>
      <c r="I377" s="9">
        <v>0.2</v>
      </c>
      <c r="J377" s="9">
        <v>71</v>
      </c>
      <c r="K377" s="158">
        <v>0.25555555555555598</v>
      </c>
      <c r="L377" s="9"/>
      <c r="M377" s="9"/>
      <c r="N377" s="9"/>
      <c r="O377" s="9"/>
      <c r="P377" s="278" t="str">
        <f t="shared" si="13"/>
        <v/>
      </c>
      <c r="Q377" s="276">
        <f t="shared" si="14"/>
        <v>60</v>
      </c>
      <c r="R377" s="9"/>
      <c r="S377" s="9"/>
      <c r="U377" s="367"/>
      <c r="AS377" s="9"/>
      <c r="AT377" s="9"/>
      <c r="AU377" s="426"/>
      <c r="AW377" s="9"/>
      <c r="AX377" s="470"/>
      <c r="AY377" s="467"/>
      <c r="BG377" s="373"/>
      <c r="BH377" s="373"/>
      <c r="BI377" s="9"/>
      <c r="BJ377" s="9"/>
      <c r="CJ377"/>
      <c r="CK377"/>
    </row>
    <row r="378" spans="1:89">
      <c r="A378" s="9">
        <v>1010</v>
      </c>
      <c r="B378" s="9" t="s">
        <v>383</v>
      </c>
      <c r="C378" s="9">
        <v>292</v>
      </c>
      <c r="D378" s="9">
        <v>0</v>
      </c>
      <c r="E378" s="9">
        <v>0</v>
      </c>
      <c r="F378" s="9">
        <v>137.41399999999999</v>
      </c>
      <c r="G378" s="9">
        <v>0</v>
      </c>
      <c r="H378" s="9">
        <v>0</v>
      </c>
      <c r="I378" s="9">
        <v>0.2</v>
      </c>
      <c r="J378" s="9">
        <v>71</v>
      </c>
      <c r="K378" s="158">
        <v>0.25624999999999998</v>
      </c>
      <c r="L378" s="9"/>
      <c r="M378" s="9"/>
      <c r="N378" s="9"/>
      <c r="O378" s="9"/>
      <c r="P378" s="278" t="str">
        <f t="shared" si="13"/>
        <v/>
      </c>
      <c r="Q378" s="276">
        <f t="shared" si="14"/>
        <v>60</v>
      </c>
      <c r="R378" s="9"/>
      <c r="S378" s="9"/>
      <c r="U378" s="367"/>
      <c r="AS378" s="9"/>
      <c r="AT378" s="9"/>
      <c r="AU378" s="426"/>
      <c r="AW378" s="9"/>
      <c r="AX378" s="470"/>
      <c r="AY378" s="467"/>
      <c r="BG378" s="373"/>
      <c r="BH378" s="373"/>
      <c r="BI378" s="9"/>
      <c r="BJ378" s="9"/>
      <c r="CJ378"/>
      <c r="CK378"/>
    </row>
    <row r="379" spans="1:89">
      <c r="A379" s="9">
        <v>1010</v>
      </c>
      <c r="B379" s="9" t="s">
        <v>383</v>
      </c>
      <c r="C379" s="9">
        <v>292</v>
      </c>
      <c r="D379" s="9">
        <v>0</v>
      </c>
      <c r="E379" s="9">
        <v>0</v>
      </c>
      <c r="F379" s="9">
        <v>137.41399999999999</v>
      </c>
      <c r="G379" s="9">
        <v>0</v>
      </c>
      <c r="H379" s="9">
        <v>0</v>
      </c>
      <c r="I379" s="9">
        <v>0.2</v>
      </c>
      <c r="J379" s="9">
        <v>71</v>
      </c>
      <c r="K379" s="158">
        <v>0.25694444444444398</v>
      </c>
      <c r="L379" s="9"/>
      <c r="M379" s="9"/>
      <c r="N379" s="9"/>
      <c r="O379" s="9"/>
      <c r="P379" s="278" t="str">
        <f t="shared" si="13"/>
        <v/>
      </c>
      <c r="Q379" s="276">
        <f t="shared" si="14"/>
        <v>60</v>
      </c>
      <c r="R379" s="9"/>
      <c r="S379" s="9"/>
      <c r="U379" s="367"/>
      <c r="AS379" s="9"/>
      <c r="AT379" s="9"/>
      <c r="AU379" s="426"/>
      <c r="AW379" s="9"/>
      <c r="AX379" s="470"/>
      <c r="AY379" s="467"/>
      <c r="BG379" s="373"/>
      <c r="BH379" s="373"/>
      <c r="BI379" s="9"/>
      <c r="BJ379" s="9"/>
      <c r="CJ379"/>
      <c r="CK379"/>
    </row>
    <row r="380" spans="1:89">
      <c r="A380" s="9">
        <v>1010</v>
      </c>
      <c r="B380" s="9" t="s">
        <v>383</v>
      </c>
      <c r="C380" s="9">
        <v>292</v>
      </c>
      <c r="D380" s="9">
        <v>2.4</v>
      </c>
      <c r="E380" s="9">
        <v>0</v>
      </c>
      <c r="F380" s="9">
        <v>137.41399999999999</v>
      </c>
      <c r="G380" s="9">
        <v>0</v>
      </c>
      <c r="H380" s="9">
        <v>0</v>
      </c>
      <c r="I380" s="9">
        <v>0.2</v>
      </c>
      <c r="J380" s="9">
        <v>71</v>
      </c>
      <c r="K380" s="158">
        <v>0.25763888888888897</v>
      </c>
      <c r="L380" s="9"/>
      <c r="M380" s="9"/>
      <c r="N380" s="9"/>
      <c r="O380" s="9"/>
      <c r="P380" s="278" t="str">
        <f t="shared" si="13"/>
        <v/>
      </c>
      <c r="Q380" s="276">
        <f t="shared" si="14"/>
        <v>60</v>
      </c>
      <c r="R380" s="9"/>
      <c r="S380" s="9"/>
      <c r="U380" s="367"/>
      <c r="AS380" s="9"/>
      <c r="AT380" s="9"/>
      <c r="AU380" s="426"/>
      <c r="AW380" s="9"/>
      <c r="AX380" s="470"/>
      <c r="AY380" s="467"/>
      <c r="BG380" s="373"/>
      <c r="BH380" s="373"/>
      <c r="BI380" s="9"/>
      <c r="BJ380" s="9"/>
      <c r="CJ380"/>
      <c r="CK380"/>
    </row>
    <row r="381" spans="1:89">
      <c r="A381" s="9">
        <v>1010</v>
      </c>
      <c r="B381" s="9" t="s">
        <v>383</v>
      </c>
      <c r="C381" s="9">
        <v>292</v>
      </c>
      <c r="D381" s="9">
        <v>0</v>
      </c>
      <c r="E381" s="9">
        <v>0</v>
      </c>
      <c r="F381" s="9">
        <v>137.41399999999999</v>
      </c>
      <c r="G381" s="9">
        <v>0</v>
      </c>
      <c r="H381" s="9">
        <v>0</v>
      </c>
      <c r="I381" s="9">
        <v>0.2</v>
      </c>
      <c r="J381" s="9">
        <v>71</v>
      </c>
      <c r="K381" s="158">
        <v>0.25833333333333303</v>
      </c>
      <c r="L381" s="9"/>
      <c r="M381" s="9"/>
      <c r="N381" s="9"/>
      <c r="O381" s="9"/>
      <c r="P381" s="278" t="str">
        <f t="shared" si="13"/>
        <v/>
      </c>
      <c r="Q381" s="276">
        <f t="shared" si="14"/>
        <v>60</v>
      </c>
      <c r="R381" s="9"/>
      <c r="S381" s="9"/>
      <c r="U381" s="367"/>
      <c r="AS381" s="9"/>
      <c r="AT381" s="9"/>
      <c r="AU381" s="426"/>
      <c r="AW381" s="9"/>
      <c r="AX381" s="470"/>
      <c r="AY381" s="467"/>
      <c r="BG381" s="373"/>
      <c r="BH381" s="373"/>
      <c r="BI381" s="9"/>
      <c r="BJ381" s="9"/>
      <c r="CJ381"/>
      <c r="CK381"/>
    </row>
    <row r="382" spans="1:89">
      <c r="A382" s="9">
        <v>1010</v>
      </c>
      <c r="B382" s="9" t="s">
        <v>383</v>
      </c>
      <c r="C382" s="9">
        <v>292</v>
      </c>
      <c r="D382" s="9">
        <v>0</v>
      </c>
      <c r="E382" s="9">
        <v>0</v>
      </c>
      <c r="F382" s="9">
        <v>137.41399999999999</v>
      </c>
      <c r="G382" s="9">
        <v>0</v>
      </c>
      <c r="H382" s="9">
        <v>0</v>
      </c>
      <c r="I382" s="9">
        <v>0.2</v>
      </c>
      <c r="J382" s="9">
        <v>72</v>
      </c>
      <c r="K382" s="158">
        <v>0.25902777777777802</v>
      </c>
      <c r="L382" s="9"/>
      <c r="M382" s="9"/>
      <c r="N382" s="9"/>
      <c r="O382" s="9"/>
      <c r="P382" s="278" t="str">
        <f t="shared" si="13"/>
        <v/>
      </c>
      <c r="Q382" s="276">
        <f t="shared" si="14"/>
        <v>60</v>
      </c>
      <c r="R382" s="9"/>
      <c r="S382" s="9"/>
      <c r="U382" s="367"/>
      <c r="AS382" s="9"/>
      <c r="AT382" s="9"/>
      <c r="AU382" s="426"/>
      <c r="AW382" s="9"/>
      <c r="AX382" s="470"/>
      <c r="AY382" s="467"/>
      <c r="BG382" s="373"/>
      <c r="BH382" s="373"/>
      <c r="BI382" s="9"/>
      <c r="BJ382" s="9"/>
      <c r="CJ382"/>
      <c r="CK382"/>
    </row>
    <row r="383" spans="1:89">
      <c r="A383" s="9">
        <v>1010</v>
      </c>
      <c r="B383" s="9" t="s">
        <v>383</v>
      </c>
      <c r="C383" s="9">
        <v>292</v>
      </c>
      <c r="D383" s="9">
        <v>0</v>
      </c>
      <c r="E383" s="9">
        <v>0</v>
      </c>
      <c r="F383" s="9">
        <v>137.41399999999999</v>
      </c>
      <c r="G383" s="9">
        <v>0</v>
      </c>
      <c r="H383" s="9">
        <v>0</v>
      </c>
      <c r="I383" s="9">
        <v>0.2</v>
      </c>
      <c r="J383" s="9">
        <v>72</v>
      </c>
      <c r="K383" s="158">
        <v>0.25972222222222202</v>
      </c>
      <c r="L383" s="9"/>
      <c r="M383" s="9"/>
      <c r="N383" s="9"/>
      <c r="O383" s="9"/>
      <c r="P383" s="278" t="str">
        <f t="shared" si="13"/>
        <v/>
      </c>
      <c r="Q383" s="276">
        <f t="shared" si="14"/>
        <v>60</v>
      </c>
      <c r="R383" s="9"/>
      <c r="S383" s="9"/>
      <c r="U383" s="367"/>
      <c r="AS383" s="9"/>
      <c r="AT383" s="9"/>
      <c r="AU383" s="426"/>
      <c r="AW383" s="9"/>
      <c r="AX383" s="470"/>
      <c r="AY383" s="467"/>
      <c r="BG383" s="373"/>
      <c r="BH383" s="373"/>
      <c r="BI383" s="9"/>
      <c r="BJ383" s="9"/>
      <c r="CJ383"/>
      <c r="CK383"/>
    </row>
    <row r="384" spans="1:89">
      <c r="A384" s="9">
        <v>1010</v>
      </c>
      <c r="B384" s="9" t="s">
        <v>383</v>
      </c>
      <c r="C384" s="9">
        <v>292</v>
      </c>
      <c r="D384" s="9">
        <v>0</v>
      </c>
      <c r="E384" s="9">
        <v>0</v>
      </c>
      <c r="F384" s="9">
        <v>137.41399999999999</v>
      </c>
      <c r="G384" s="9">
        <v>0</v>
      </c>
      <c r="H384" s="9">
        <v>0</v>
      </c>
      <c r="I384" s="9">
        <v>0.2</v>
      </c>
      <c r="J384" s="9">
        <v>72</v>
      </c>
      <c r="K384" s="158">
        <v>0.26041666666666702</v>
      </c>
      <c r="L384" s="9"/>
      <c r="M384" s="9"/>
      <c r="N384" s="9"/>
      <c r="O384" s="9"/>
      <c r="P384" s="278" t="str">
        <f t="shared" si="13"/>
        <v/>
      </c>
      <c r="Q384" s="276">
        <f t="shared" si="14"/>
        <v>60</v>
      </c>
      <c r="R384" s="9"/>
      <c r="S384" s="9"/>
      <c r="U384" s="367"/>
      <c r="AS384" s="9"/>
      <c r="AT384" s="9"/>
      <c r="AU384" s="426"/>
      <c r="AW384" s="9"/>
      <c r="AX384" s="470"/>
      <c r="AY384" s="467"/>
      <c r="BG384" s="373"/>
      <c r="BH384" s="373"/>
      <c r="BI384" s="9"/>
      <c r="BJ384" s="9"/>
      <c r="CJ384"/>
      <c r="CK384"/>
    </row>
    <row r="385" spans="1:89">
      <c r="A385" s="9">
        <v>1010</v>
      </c>
      <c r="B385" s="9" t="s">
        <v>383</v>
      </c>
      <c r="C385" s="9">
        <v>292</v>
      </c>
      <c r="D385" s="9">
        <v>0</v>
      </c>
      <c r="E385" s="9">
        <v>0</v>
      </c>
      <c r="F385" s="9">
        <v>137.41399999999999</v>
      </c>
      <c r="G385" s="9">
        <v>0</v>
      </c>
      <c r="H385" s="9">
        <v>0</v>
      </c>
      <c r="I385" s="9">
        <v>0.2</v>
      </c>
      <c r="J385" s="9">
        <v>72</v>
      </c>
      <c r="K385" s="158">
        <v>0.26111111111111102</v>
      </c>
      <c r="L385" s="9"/>
      <c r="M385" s="9"/>
      <c r="N385" s="9"/>
      <c r="O385" s="9"/>
      <c r="P385" s="278" t="str">
        <f t="shared" si="13"/>
        <v/>
      </c>
      <c r="Q385" s="276">
        <f t="shared" si="14"/>
        <v>60</v>
      </c>
      <c r="R385" s="9"/>
      <c r="S385" s="9"/>
      <c r="U385" s="367"/>
      <c r="AS385" s="9"/>
      <c r="AT385" s="9"/>
      <c r="AU385" s="426"/>
      <c r="AW385" s="9"/>
      <c r="AX385" s="470"/>
      <c r="AY385" s="467"/>
      <c r="BG385" s="373"/>
      <c r="BH385" s="373"/>
      <c r="BI385" s="9"/>
      <c r="BJ385" s="9"/>
      <c r="CJ385"/>
      <c r="CK385"/>
    </row>
    <row r="386" spans="1:89">
      <c r="A386" s="9">
        <v>1010</v>
      </c>
      <c r="B386" s="9" t="s">
        <v>383</v>
      </c>
      <c r="C386" s="9">
        <v>292</v>
      </c>
      <c r="D386" s="9">
        <v>0</v>
      </c>
      <c r="E386" s="9">
        <v>0</v>
      </c>
      <c r="F386" s="9">
        <v>137.41399999999999</v>
      </c>
      <c r="G386" s="9">
        <v>0</v>
      </c>
      <c r="H386" s="9">
        <v>0</v>
      </c>
      <c r="I386" s="9">
        <v>0.2</v>
      </c>
      <c r="J386" s="9">
        <v>72</v>
      </c>
      <c r="K386" s="158">
        <v>0.26180555555555601</v>
      </c>
      <c r="L386" s="9"/>
      <c r="M386" s="9"/>
      <c r="N386" s="9"/>
      <c r="O386" s="9"/>
      <c r="P386" s="278" t="str">
        <f t="shared" si="13"/>
        <v/>
      </c>
      <c r="Q386" s="276">
        <f t="shared" si="14"/>
        <v>60</v>
      </c>
      <c r="R386" s="9"/>
      <c r="S386" s="9"/>
      <c r="U386" s="367"/>
      <c r="AS386" s="9"/>
      <c r="AT386" s="9"/>
      <c r="AU386" s="426"/>
      <c r="AW386" s="9"/>
      <c r="AX386" s="470"/>
      <c r="AY386" s="467"/>
      <c r="BG386" s="373"/>
      <c r="BH386" s="373"/>
      <c r="BI386" s="9"/>
      <c r="BJ386" s="9"/>
      <c r="CJ386"/>
      <c r="CK386"/>
    </row>
    <row r="387" spans="1:89">
      <c r="A387" s="9">
        <v>1010</v>
      </c>
      <c r="B387" s="9" t="s">
        <v>383</v>
      </c>
      <c r="C387" s="9">
        <v>292</v>
      </c>
      <c r="D387" s="9">
        <v>0</v>
      </c>
      <c r="E387" s="9">
        <v>0</v>
      </c>
      <c r="F387" s="9">
        <v>137.41399999999999</v>
      </c>
      <c r="G387" s="9">
        <v>0</v>
      </c>
      <c r="H387" s="9">
        <v>0</v>
      </c>
      <c r="I387" s="9">
        <v>0.2</v>
      </c>
      <c r="J387" s="9">
        <v>72</v>
      </c>
      <c r="K387" s="158">
        <v>0.26250000000000001</v>
      </c>
      <c r="L387" s="9"/>
      <c r="M387" s="9"/>
      <c r="N387" s="9"/>
      <c r="O387" s="9"/>
      <c r="P387" s="278" t="str">
        <f t="shared" si="13"/>
        <v/>
      </c>
      <c r="Q387" s="276">
        <f t="shared" si="14"/>
        <v>60</v>
      </c>
      <c r="R387" s="9"/>
      <c r="S387" s="9"/>
      <c r="U387" s="367"/>
      <c r="AS387" s="9"/>
      <c r="AT387" s="9"/>
      <c r="AU387" s="426"/>
      <c r="AW387" s="9"/>
      <c r="AX387" s="470"/>
      <c r="AY387" s="467"/>
      <c r="BG387" s="373"/>
      <c r="BH387" s="373"/>
      <c r="BI387" s="9"/>
      <c r="BJ387" s="9"/>
      <c r="CJ387"/>
      <c r="CK387"/>
    </row>
    <row r="388" spans="1:89">
      <c r="A388" s="9">
        <v>1010</v>
      </c>
      <c r="B388" s="9" t="s">
        <v>383</v>
      </c>
      <c r="C388" s="9">
        <v>292</v>
      </c>
      <c r="D388" s="9">
        <v>0</v>
      </c>
      <c r="E388" s="9">
        <v>0</v>
      </c>
      <c r="F388" s="9">
        <v>137.41399999999999</v>
      </c>
      <c r="G388" s="9">
        <v>0</v>
      </c>
      <c r="H388" s="9">
        <v>0</v>
      </c>
      <c r="I388" s="9">
        <v>0.2</v>
      </c>
      <c r="J388" s="9">
        <v>72</v>
      </c>
      <c r="K388" s="158">
        <v>0.26319444444444401</v>
      </c>
      <c r="L388" s="9"/>
      <c r="M388" s="9"/>
      <c r="N388" s="9"/>
      <c r="O388" s="9"/>
      <c r="P388" s="278" t="str">
        <f t="shared" si="13"/>
        <v/>
      </c>
      <c r="Q388" s="276">
        <f t="shared" si="14"/>
        <v>60</v>
      </c>
      <c r="R388" s="9"/>
      <c r="S388" s="9"/>
      <c r="U388" s="367"/>
      <c r="AS388" s="9"/>
      <c r="AT388" s="9"/>
      <c r="AU388" s="426"/>
      <c r="AW388" s="9"/>
      <c r="AX388" s="470"/>
      <c r="AY388" s="467"/>
      <c r="BG388" s="373"/>
      <c r="BH388" s="373"/>
      <c r="BI388" s="9"/>
      <c r="BJ388" s="9"/>
      <c r="CJ388"/>
      <c r="CK388"/>
    </row>
    <row r="389" spans="1:89">
      <c r="A389" s="9">
        <v>1010</v>
      </c>
      <c r="B389" s="9" t="s">
        <v>383</v>
      </c>
      <c r="C389" s="9">
        <v>292</v>
      </c>
      <c r="D389" s="9">
        <v>0</v>
      </c>
      <c r="E389" s="9">
        <v>1.2</v>
      </c>
      <c r="F389" s="9">
        <v>137.41399999999999</v>
      </c>
      <c r="G389" s="9">
        <v>0</v>
      </c>
      <c r="H389" s="9">
        <v>0</v>
      </c>
      <c r="I389" s="9">
        <v>0.2</v>
      </c>
      <c r="J389" s="9">
        <v>72</v>
      </c>
      <c r="K389" s="158">
        <v>0.26388888888888901</v>
      </c>
      <c r="L389" s="9"/>
      <c r="M389" s="9"/>
      <c r="N389" s="9"/>
      <c r="O389" s="9"/>
      <c r="P389" s="278" t="str">
        <f t="shared" si="13"/>
        <v/>
      </c>
      <c r="Q389" s="276">
        <f t="shared" si="14"/>
        <v>60</v>
      </c>
      <c r="R389" s="9"/>
      <c r="S389" s="9"/>
      <c r="U389" s="367"/>
      <c r="AS389" s="9"/>
      <c r="AT389" s="9"/>
      <c r="AU389" s="426"/>
      <c r="AW389" s="9"/>
      <c r="AX389" s="470"/>
      <c r="AY389" s="467"/>
      <c r="BG389" s="373"/>
      <c r="BH389" s="373"/>
      <c r="BI389" s="9"/>
      <c r="BJ389" s="9"/>
      <c r="CJ389"/>
      <c r="CK389"/>
    </row>
    <row r="390" spans="1:89">
      <c r="A390" s="9">
        <v>1010</v>
      </c>
      <c r="B390" s="9" t="s">
        <v>383</v>
      </c>
      <c r="C390" s="9">
        <v>292</v>
      </c>
      <c r="D390" s="9">
        <v>0</v>
      </c>
      <c r="E390" s="9">
        <v>0</v>
      </c>
      <c r="F390" s="9">
        <v>137.41399999999999</v>
      </c>
      <c r="G390" s="9">
        <v>0</v>
      </c>
      <c r="H390" s="9">
        <v>0</v>
      </c>
      <c r="I390" s="9">
        <v>0.2</v>
      </c>
      <c r="J390" s="9">
        <v>72</v>
      </c>
      <c r="K390" s="158">
        <v>0.264583333333333</v>
      </c>
      <c r="L390" s="9"/>
      <c r="M390" s="9"/>
      <c r="N390" s="9"/>
      <c r="O390" s="9"/>
      <c r="P390" s="278" t="str">
        <f t="shared" si="13"/>
        <v/>
      </c>
      <c r="Q390" s="276">
        <f t="shared" si="14"/>
        <v>60</v>
      </c>
      <c r="R390" s="9"/>
      <c r="S390" s="9"/>
      <c r="U390" s="367"/>
      <c r="AS390" s="9"/>
      <c r="AT390" s="9"/>
      <c r="AU390" s="426"/>
      <c r="AW390" s="9"/>
      <c r="AX390" s="470"/>
      <c r="AY390" s="467"/>
      <c r="BG390" s="373"/>
      <c r="BH390" s="373"/>
      <c r="BI390" s="9"/>
      <c r="BJ390" s="9"/>
      <c r="CJ390"/>
      <c r="CK390"/>
    </row>
    <row r="391" spans="1:89">
      <c r="A391" s="9">
        <v>1010</v>
      </c>
      <c r="B391" s="9" t="s">
        <v>383</v>
      </c>
      <c r="C391" s="9">
        <v>292</v>
      </c>
      <c r="D391" s="9">
        <v>3.6</v>
      </c>
      <c r="E391" s="9">
        <v>2</v>
      </c>
      <c r="F391" s="9">
        <v>137.41399999999999</v>
      </c>
      <c r="G391" s="9">
        <v>0</v>
      </c>
      <c r="H391" s="9">
        <v>0</v>
      </c>
      <c r="I391" s="9">
        <v>0.2</v>
      </c>
      <c r="J391" s="9">
        <v>72</v>
      </c>
      <c r="K391" s="158">
        <v>0.265277777777778</v>
      </c>
      <c r="L391" s="9"/>
      <c r="M391" s="9"/>
      <c r="N391" s="9"/>
      <c r="O391" s="9"/>
      <c r="P391" s="278" t="str">
        <f t="shared" si="13"/>
        <v/>
      </c>
      <c r="Q391" s="276">
        <f t="shared" si="14"/>
        <v>60</v>
      </c>
      <c r="R391" s="9"/>
      <c r="S391" s="9"/>
      <c r="U391" s="367"/>
      <c r="AS391" s="9"/>
      <c r="AT391" s="9"/>
      <c r="AU391" s="426"/>
      <c r="AW391" s="9"/>
      <c r="AX391" s="470"/>
      <c r="AY391" s="467"/>
      <c r="BG391" s="373"/>
      <c r="BH391" s="373"/>
      <c r="BI391" s="9"/>
      <c r="BJ391" s="9"/>
      <c r="CJ391"/>
      <c r="CK391"/>
    </row>
    <row r="392" spans="1:89">
      <c r="A392" s="9">
        <v>1010</v>
      </c>
      <c r="B392" s="9" t="s">
        <v>383</v>
      </c>
      <c r="C392" s="9">
        <v>292</v>
      </c>
      <c r="D392" s="9">
        <v>0</v>
      </c>
      <c r="E392" s="9">
        <v>0</v>
      </c>
      <c r="F392" s="9">
        <v>137.41399999999999</v>
      </c>
      <c r="G392" s="9">
        <v>0</v>
      </c>
      <c r="H392" s="9">
        <v>0</v>
      </c>
      <c r="I392" s="9">
        <v>0.2</v>
      </c>
      <c r="J392" s="9">
        <v>72</v>
      </c>
      <c r="K392" s="158">
        <v>0.265972222222222</v>
      </c>
      <c r="L392" s="9"/>
      <c r="M392" s="9"/>
      <c r="N392" s="9"/>
      <c r="O392" s="9"/>
      <c r="P392" s="278" t="str">
        <f t="shared" si="13"/>
        <v/>
      </c>
      <c r="Q392" s="276">
        <f t="shared" si="14"/>
        <v>60</v>
      </c>
      <c r="R392" s="9"/>
      <c r="S392" s="9"/>
      <c r="U392" s="367"/>
      <c r="AS392" s="9"/>
      <c r="AT392" s="9"/>
      <c r="AU392" s="426"/>
      <c r="AW392" s="9"/>
      <c r="AX392" s="470"/>
      <c r="AY392" s="467"/>
      <c r="BG392" s="373"/>
      <c r="BH392" s="373"/>
      <c r="BI392" s="9"/>
      <c r="BJ392" s="9"/>
      <c r="CJ392"/>
      <c r="CK392"/>
    </row>
    <row r="393" spans="1:89">
      <c r="A393" s="9">
        <v>1010</v>
      </c>
      <c r="B393" s="9" t="s">
        <v>383</v>
      </c>
      <c r="C393" s="9">
        <v>292</v>
      </c>
      <c r="D393" s="9">
        <v>0</v>
      </c>
      <c r="E393" s="9">
        <v>0</v>
      </c>
      <c r="F393" s="9">
        <v>137.41399999999999</v>
      </c>
      <c r="G393" s="9">
        <v>0</v>
      </c>
      <c r="H393" s="9">
        <v>0</v>
      </c>
      <c r="I393" s="9">
        <v>0.2</v>
      </c>
      <c r="J393" s="9">
        <v>72</v>
      </c>
      <c r="K393" s="158">
        <v>0.266666666666667</v>
      </c>
      <c r="L393" s="9"/>
      <c r="M393" s="9"/>
      <c r="N393" s="9"/>
      <c r="O393" s="9"/>
      <c r="P393" s="278" t="str">
        <f t="shared" ref="P393:P456" si="15">IF(F393&lt;1.1,60,"")</f>
        <v/>
      </c>
      <c r="Q393" s="276">
        <f t="shared" si="14"/>
        <v>60</v>
      </c>
      <c r="R393" s="9"/>
      <c r="S393" s="9"/>
      <c r="U393" s="367"/>
      <c r="AS393" s="9"/>
      <c r="AT393" s="9"/>
      <c r="AU393" s="426"/>
      <c r="AW393" s="9"/>
      <c r="AX393" s="470"/>
      <c r="AY393" s="467"/>
      <c r="BG393" s="373"/>
      <c r="BH393" s="373"/>
      <c r="BI393" s="9"/>
      <c r="BJ393" s="9"/>
      <c r="CJ393"/>
      <c r="CK393"/>
    </row>
    <row r="394" spans="1:89">
      <c r="A394" s="9">
        <v>1010</v>
      </c>
      <c r="B394" s="9" t="s">
        <v>383</v>
      </c>
      <c r="C394" s="9">
        <v>292</v>
      </c>
      <c r="D394" s="9">
        <v>0</v>
      </c>
      <c r="E394" s="9">
        <v>0.4</v>
      </c>
      <c r="F394" s="9">
        <v>137.41399999999999</v>
      </c>
      <c r="G394" s="9">
        <v>0</v>
      </c>
      <c r="H394" s="9">
        <v>0</v>
      </c>
      <c r="I394" s="9">
        <v>0.2</v>
      </c>
      <c r="J394" s="9">
        <v>72</v>
      </c>
      <c r="K394" s="158">
        <v>0.26736111111111099</v>
      </c>
      <c r="L394" s="9"/>
      <c r="M394" s="9"/>
      <c r="N394" s="9"/>
      <c r="O394" s="9"/>
      <c r="P394" s="278" t="str">
        <f t="shared" si="15"/>
        <v/>
      </c>
      <c r="Q394" s="276">
        <f t="shared" ref="Q394:Q457" si="16">IF(J394&gt;0,60,"")</f>
        <v>60</v>
      </c>
      <c r="R394" s="9"/>
      <c r="S394" s="9"/>
      <c r="U394" s="367"/>
      <c r="AS394" s="9"/>
      <c r="AT394" s="9"/>
      <c r="AU394" s="426"/>
      <c r="AW394" s="9"/>
      <c r="AX394" s="470"/>
      <c r="AY394" s="467"/>
      <c r="BG394" s="373"/>
      <c r="BH394" s="373"/>
      <c r="BI394" s="9"/>
      <c r="BJ394" s="9"/>
      <c r="CJ394"/>
      <c r="CK394"/>
    </row>
    <row r="395" spans="1:89">
      <c r="A395" s="9">
        <v>1010</v>
      </c>
      <c r="B395" s="9" t="s">
        <v>383</v>
      </c>
      <c r="C395" s="9">
        <v>292</v>
      </c>
      <c r="D395" s="9">
        <v>2.8</v>
      </c>
      <c r="E395" s="9">
        <v>2.4</v>
      </c>
      <c r="F395" s="9">
        <v>137.41399999999999</v>
      </c>
      <c r="G395" s="9">
        <v>0</v>
      </c>
      <c r="H395" s="9">
        <v>0</v>
      </c>
      <c r="I395" s="9">
        <v>0.2</v>
      </c>
      <c r="J395" s="9">
        <v>72</v>
      </c>
      <c r="K395" s="158">
        <v>0.26805555555555599</v>
      </c>
      <c r="L395" s="9"/>
      <c r="M395" s="9"/>
      <c r="N395" s="9"/>
      <c r="O395" s="9"/>
      <c r="P395" s="278" t="str">
        <f t="shared" si="15"/>
        <v/>
      </c>
      <c r="Q395" s="276">
        <f t="shared" si="16"/>
        <v>60</v>
      </c>
      <c r="R395" s="9"/>
      <c r="S395" s="9"/>
      <c r="U395" s="367"/>
      <c r="AS395" s="9"/>
      <c r="AT395" s="9"/>
      <c r="AU395" s="426"/>
      <c r="AW395" s="9"/>
      <c r="AX395" s="470"/>
      <c r="AY395" s="467"/>
      <c r="BG395" s="373"/>
      <c r="BH395" s="373"/>
      <c r="BI395" s="9"/>
      <c r="BJ395" s="9"/>
      <c r="CJ395"/>
      <c r="CK395"/>
    </row>
    <row r="396" spans="1:89">
      <c r="A396" s="9">
        <v>1010</v>
      </c>
      <c r="B396" s="9" t="s">
        <v>383</v>
      </c>
      <c r="C396" s="9">
        <v>292</v>
      </c>
      <c r="D396" s="9">
        <v>0</v>
      </c>
      <c r="E396" s="9">
        <v>0.4</v>
      </c>
      <c r="F396" s="9">
        <v>137.41399999999999</v>
      </c>
      <c r="G396" s="9">
        <v>0</v>
      </c>
      <c r="H396" s="9">
        <v>0</v>
      </c>
      <c r="I396" s="9">
        <v>0.2</v>
      </c>
      <c r="J396" s="9">
        <v>72</v>
      </c>
      <c r="K396" s="158">
        <v>0.26874999999999999</v>
      </c>
      <c r="L396" s="9"/>
      <c r="M396" s="9"/>
      <c r="N396" s="9"/>
      <c r="O396" s="9"/>
      <c r="P396" s="278" t="str">
        <f t="shared" si="15"/>
        <v/>
      </c>
      <c r="Q396" s="276">
        <f t="shared" si="16"/>
        <v>60</v>
      </c>
      <c r="R396" s="9"/>
      <c r="S396" s="9"/>
      <c r="U396" s="367"/>
      <c r="AS396" s="9"/>
      <c r="AT396" s="9"/>
      <c r="AU396" s="426"/>
      <c r="AW396" s="9"/>
      <c r="AX396" s="470"/>
      <c r="AY396" s="467"/>
      <c r="BG396" s="373"/>
      <c r="BH396" s="373"/>
      <c r="BI396" s="9"/>
      <c r="BJ396" s="9"/>
      <c r="CJ396"/>
      <c r="CK396"/>
    </row>
    <row r="397" spans="1:89">
      <c r="A397" s="9">
        <v>1010</v>
      </c>
      <c r="B397" s="9" t="s">
        <v>383</v>
      </c>
      <c r="C397" s="9">
        <v>292</v>
      </c>
      <c r="D397" s="9">
        <v>0</v>
      </c>
      <c r="E397" s="9">
        <v>0</v>
      </c>
      <c r="F397" s="9">
        <v>137.41399999999999</v>
      </c>
      <c r="G397" s="9">
        <v>0</v>
      </c>
      <c r="H397" s="9">
        <v>0</v>
      </c>
      <c r="I397" s="9">
        <v>0.2</v>
      </c>
      <c r="J397" s="9">
        <v>72</v>
      </c>
      <c r="K397" s="158">
        <v>0.26944444444444399</v>
      </c>
      <c r="L397" s="9"/>
      <c r="M397" s="9"/>
      <c r="N397" s="9"/>
      <c r="O397" s="9"/>
      <c r="P397" s="278" t="str">
        <f t="shared" si="15"/>
        <v/>
      </c>
      <c r="Q397" s="276">
        <f t="shared" si="16"/>
        <v>60</v>
      </c>
      <c r="R397" s="9"/>
      <c r="S397" s="9"/>
      <c r="U397" s="367"/>
      <c r="AS397" s="9"/>
      <c r="AT397" s="9"/>
      <c r="AU397" s="426"/>
      <c r="AW397" s="9"/>
      <c r="AX397" s="470"/>
      <c r="AY397" s="467"/>
      <c r="BG397" s="373"/>
      <c r="BH397" s="373"/>
      <c r="BI397" s="9"/>
      <c r="BJ397" s="9"/>
      <c r="CJ397"/>
      <c r="CK397"/>
    </row>
    <row r="398" spans="1:89">
      <c r="A398" s="9">
        <v>1010</v>
      </c>
      <c r="B398" s="9" t="s">
        <v>383</v>
      </c>
      <c r="C398" s="9">
        <v>292</v>
      </c>
      <c r="D398" s="9">
        <v>0</v>
      </c>
      <c r="E398" s="9">
        <v>0</v>
      </c>
      <c r="F398" s="9">
        <v>137.41399999999999</v>
      </c>
      <c r="G398" s="9">
        <v>0</v>
      </c>
      <c r="H398" s="9">
        <v>0</v>
      </c>
      <c r="I398" s="9">
        <v>0.2</v>
      </c>
      <c r="J398" s="9">
        <v>72</v>
      </c>
      <c r="K398" s="158">
        <v>0.27013888888888898</v>
      </c>
      <c r="L398" s="9"/>
      <c r="M398" s="9"/>
      <c r="N398" s="9"/>
      <c r="O398" s="9"/>
      <c r="P398" s="278" t="str">
        <f t="shared" si="15"/>
        <v/>
      </c>
      <c r="Q398" s="276">
        <f t="shared" si="16"/>
        <v>60</v>
      </c>
      <c r="R398" s="9"/>
      <c r="S398" s="9"/>
      <c r="U398" s="367"/>
      <c r="AS398" s="9"/>
      <c r="AT398" s="9"/>
      <c r="AU398" s="426"/>
      <c r="AW398" s="9"/>
      <c r="AX398" s="470"/>
      <c r="AY398" s="467"/>
      <c r="BG398" s="373"/>
      <c r="BH398" s="373"/>
      <c r="BI398" s="9"/>
      <c r="BJ398" s="9"/>
      <c r="CJ398"/>
      <c r="CK398"/>
    </row>
    <row r="399" spans="1:89">
      <c r="A399" s="9">
        <v>1010</v>
      </c>
      <c r="B399" s="9" t="s">
        <v>383</v>
      </c>
      <c r="C399" s="9">
        <v>292</v>
      </c>
      <c r="D399" s="9">
        <v>0</v>
      </c>
      <c r="E399" s="9">
        <v>0</v>
      </c>
      <c r="F399" s="9">
        <v>137.41399999999999</v>
      </c>
      <c r="G399" s="9">
        <v>0</v>
      </c>
      <c r="H399" s="9">
        <v>0</v>
      </c>
      <c r="I399" s="9">
        <v>0.2</v>
      </c>
      <c r="J399" s="9">
        <v>72</v>
      </c>
      <c r="K399" s="158">
        <v>0.27083333333333298</v>
      </c>
      <c r="L399" s="9"/>
      <c r="M399" s="9"/>
      <c r="N399" s="9"/>
      <c r="O399" s="9"/>
      <c r="P399" s="278" t="str">
        <f t="shared" si="15"/>
        <v/>
      </c>
      <c r="Q399" s="276">
        <f t="shared" si="16"/>
        <v>60</v>
      </c>
      <c r="R399" s="9"/>
      <c r="S399" s="9"/>
      <c r="U399" s="367"/>
      <c r="AS399" s="9"/>
      <c r="AT399" s="9"/>
      <c r="AU399" s="426"/>
      <c r="AW399" s="9"/>
      <c r="AX399" s="470"/>
      <c r="AY399" s="467"/>
      <c r="BG399" s="373"/>
      <c r="BH399" s="373"/>
      <c r="BI399" s="9"/>
      <c r="BJ399" s="9"/>
      <c r="CJ399"/>
      <c r="CK399"/>
    </row>
    <row r="400" spans="1:89">
      <c r="A400" s="9">
        <v>1010</v>
      </c>
      <c r="B400" s="9" t="s">
        <v>383</v>
      </c>
      <c r="C400" s="9">
        <v>292</v>
      </c>
      <c r="D400" s="9">
        <v>0</v>
      </c>
      <c r="E400" s="9">
        <v>0</v>
      </c>
      <c r="F400" s="9">
        <v>137.41399999999999</v>
      </c>
      <c r="G400" s="9">
        <v>0</v>
      </c>
      <c r="H400" s="9">
        <v>0</v>
      </c>
      <c r="I400" s="9">
        <v>0.2</v>
      </c>
      <c r="J400" s="9">
        <v>72</v>
      </c>
      <c r="K400" s="158">
        <v>0.27152777777777798</v>
      </c>
      <c r="L400" s="9"/>
      <c r="M400" s="9"/>
      <c r="N400" s="9"/>
      <c r="O400" s="9"/>
      <c r="P400" s="278" t="str">
        <f t="shared" si="15"/>
        <v/>
      </c>
      <c r="Q400" s="276">
        <f t="shared" si="16"/>
        <v>60</v>
      </c>
      <c r="R400" s="9"/>
      <c r="S400" s="9"/>
      <c r="U400" s="367"/>
      <c r="AS400" s="9"/>
      <c r="AT400" s="9"/>
      <c r="AU400" s="426"/>
      <c r="AW400" s="9"/>
      <c r="AX400" s="470"/>
      <c r="AY400" s="467"/>
      <c r="BG400" s="373"/>
      <c r="BH400" s="373"/>
      <c r="BI400" s="9"/>
      <c r="BJ400" s="9"/>
      <c r="CJ400"/>
      <c r="CK400"/>
    </row>
    <row r="401" spans="1:89">
      <c r="A401" s="9">
        <v>1010</v>
      </c>
      <c r="B401" s="9" t="s">
        <v>383</v>
      </c>
      <c r="C401" s="9">
        <v>292</v>
      </c>
      <c r="D401" s="9">
        <v>0</v>
      </c>
      <c r="E401" s="9">
        <v>0</v>
      </c>
      <c r="F401" s="9">
        <v>137.41399999999999</v>
      </c>
      <c r="G401" s="9">
        <v>0</v>
      </c>
      <c r="H401" s="9">
        <v>0</v>
      </c>
      <c r="I401" s="9">
        <v>0.2</v>
      </c>
      <c r="J401" s="9">
        <v>72</v>
      </c>
      <c r="K401" s="158">
        <v>0.27222222222222198</v>
      </c>
      <c r="L401" s="9"/>
      <c r="M401" s="9"/>
      <c r="N401" s="9"/>
      <c r="O401" s="9"/>
      <c r="P401" s="278" t="str">
        <f t="shared" si="15"/>
        <v/>
      </c>
      <c r="Q401" s="276">
        <f t="shared" si="16"/>
        <v>60</v>
      </c>
      <c r="R401" s="9"/>
      <c r="S401" s="9"/>
      <c r="U401" s="367"/>
      <c r="AS401" s="9"/>
      <c r="AT401" s="9"/>
      <c r="AU401" s="426"/>
      <c r="AW401" s="9"/>
      <c r="AX401" s="470"/>
      <c r="AY401" s="467"/>
      <c r="BG401" s="373"/>
      <c r="BH401" s="373"/>
      <c r="BI401" s="9"/>
      <c r="BJ401" s="9"/>
      <c r="CJ401"/>
      <c r="CK401"/>
    </row>
    <row r="402" spans="1:89">
      <c r="A402" s="9">
        <v>1010</v>
      </c>
      <c r="B402" s="9" t="s">
        <v>383</v>
      </c>
      <c r="C402" s="9">
        <v>292</v>
      </c>
      <c r="D402" s="9">
        <v>0</v>
      </c>
      <c r="E402" s="9">
        <v>0</v>
      </c>
      <c r="F402" s="9">
        <v>137.41399999999999</v>
      </c>
      <c r="G402" s="9">
        <v>0</v>
      </c>
      <c r="H402" s="9">
        <v>0</v>
      </c>
      <c r="I402" s="9">
        <v>0.2</v>
      </c>
      <c r="J402" s="9">
        <v>72</v>
      </c>
      <c r="K402" s="158">
        <v>0.27291666666666697</v>
      </c>
      <c r="L402" s="9"/>
      <c r="M402" s="9"/>
      <c r="N402" s="9"/>
      <c r="O402" s="9"/>
      <c r="P402" s="278" t="str">
        <f t="shared" si="15"/>
        <v/>
      </c>
      <c r="Q402" s="276">
        <f t="shared" si="16"/>
        <v>60</v>
      </c>
      <c r="R402" s="9"/>
      <c r="S402" s="9"/>
      <c r="U402" s="367"/>
      <c r="AS402" s="9"/>
      <c r="AT402" s="9"/>
      <c r="AU402" s="426"/>
      <c r="AW402" s="9"/>
      <c r="AX402" s="470"/>
      <c r="AY402" s="467"/>
      <c r="BG402" s="373"/>
      <c r="BH402" s="373"/>
      <c r="BI402" s="9"/>
      <c r="BJ402" s="9"/>
      <c r="CJ402"/>
      <c r="CK402"/>
    </row>
    <row r="403" spans="1:89">
      <c r="A403" s="9">
        <v>1010</v>
      </c>
      <c r="B403" s="9" t="s">
        <v>383</v>
      </c>
      <c r="C403" s="9">
        <v>292</v>
      </c>
      <c r="D403" s="9">
        <v>0</v>
      </c>
      <c r="E403" s="9">
        <v>0</v>
      </c>
      <c r="F403" s="9">
        <v>137.41399999999999</v>
      </c>
      <c r="G403" s="9">
        <v>0</v>
      </c>
      <c r="H403" s="9">
        <v>0</v>
      </c>
      <c r="I403" s="9">
        <v>0.2</v>
      </c>
      <c r="J403" s="9">
        <v>72</v>
      </c>
      <c r="K403" s="158">
        <v>0.27361111111111103</v>
      </c>
      <c r="L403" s="9"/>
      <c r="M403" s="9"/>
      <c r="N403" s="9"/>
      <c r="O403" s="9"/>
      <c r="P403" s="278" t="str">
        <f t="shared" si="15"/>
        <v/>
      </c>
      <c r="Q403" s="276">
        <f t="shared" si="16"/>
        <v>60</v>
      </c>
      <c r="R403" s="9"/>
      <c r="S403" s="9"/>
      <c r="U403" s="367"/>
      <c r="AS403" s="9"/>
      <c r="AT403" s="9"/>
      <c r="AU403" s="426"/>
      <c r="AW403" s="9"/>
      <c r="AX403" s="470"/>
      <c r="AY403" s="467"/>
      <c r="BG403" s="373"/>
      <c r="BH403" s="373"/>
      <c r="BI403" s="9"/>
      <c r="BJ403" s="9"/>
      <c r="CJ403"/>
      <c r="CK403"/>
    </row>
    <row r="404" spans="1:89">
      <c r="A404" s="9">
        <v>1010</v>
      </c>
      <c r="B404" s="9" t="s">
        <v>383</v>
      </c>
      <c r="C404" s="9">
        <v>292</v>
      </c>
      <c r="D404" s="9">
        <v>0</v>
      </c>
      <c r="E404" s="9">
        <v>0</v>
      </c>
      <c r="F404" s="9">
        <v>137.41399999999999</v>
      </c>
      <c r="G404" s="9">
        <v>0</v>
      </c>
      <c r="H404" s="9">
        <v>0</v>
      </c>
      <c r="I404" s="9">
        <v>0.2</v>
      </c>
      <c r="J404" s="9">
        <v>72</v>
      </c>
      <c r="K404" s="158">
        <v>0.27430555555555602</v>
      </c>
      <c r="L404" s="9"/>
      <c r="M404" s="9"/>
      <c r="N404" s="9"/>
      <c r="O404" s="9"/>
      <c r="P404" s="278" t="str">
        <f t="shared" si="15"/>
        <v/>
      </c>
      <c r="Q404" s="276">
        <f t="shared" si="16"/>
        <v>60</v>
      </c>
      <c r="R404" s="9"/>
      <c r="S404" s="9"/>
      <c r="U404" s="367"/>
      <c r="AS404" s="9"/>
      <c r="AT404" s="9"/>
      <c r="AU404" s="426"/>
      <c r="AW404" s="9"/>
      <c r="AX404" s="470"/>
      <c r="AY404" s="467"/>
      <c r="BG404" s="373"/>
      <c r="BH404" s="373"/>
      <c r="BI404" s="9"/>
      <c r="BJ404" s="9"/>
      <c r="CJ404"/>
      <c r="CK404"/>
    </row>
    <row r="405" spans="1:89">
      <c r="A405" s="9">
        <v>1010</v>
      </c>
      <c r="B405" s="9" t="s">
        <v>383</v>
      </c>
      <c r="C405" s="9">
        <v>292</v>
      </c>
      <c r="D405" s="9">
        <v>0</v>
      </c>
      <c r="E405" s="9">
        <v>0</v>
      </c>
      <c r="F405" s="9">
        <v>137.41399999999999</v>
      </c>
      <c r="G405" s="9">
        <v>0</v>
      </c>
      <c r="H405" s="9">
        <v>0</v>
      </c>
      <c r="I405" s="9">
        <v>0.2</v>
      </c>
      <c r="J405" s="9">
        <v>72</v>
      </c>
      <c r="K405" s="158">
        <v>0.27500000000000002</v>
      </c>
      <c r="L405" s="9"/>
      <c r="M405" s="9"/>
      <c r="N405" s="9"/>
      <c r="O405" s="9"/>
      <c r="P405" s="278" t="str">
        <f t="shared" si="15"/>
        <v/>
      </c>
      <c r="Q405" s="276">
        <f t="shared" si="16"/>
        <v>60</v>
      </c>
      <c r="R405" s="9"/>
      <c r="S405" s="9"/>
      <c r="U405" s="367"/>
      <c r="AS405" s="9"/>
      <c r="AT405" s="9"/>
      <c r="AU405" s="426"/>
      <c r="AW405" s="9"/>
      <c r="AX405" s="470"/>
      <c r="AY405" s="467"/>
      <c r="BG405" s="373"/>
      <c r="BH405" s="373"/>
      <c r="BI405" s="9"/>
      <c r="BJ405" s="9"/>
      <c r="CJ405"/>
      <c r="CK405"/>
    </row>
    <row r="406" spans="1:89">
      <c r="A406" s="9">
        <v>1010</v>
      </c>
      <c r="B406" s="9" t="s">
        <v>383</v>
      </c>
      <c r="C406" s="9">
        <v>292</v>
      </c>
      <c r="D406" s="9">
        <v>0</v>
      </c>
      <c r="E406" s="9">
        <v>0</v>
      </c>
      <c r="F406" s="9">
        <v>137.41399999999999</v>
      </c>
      <c r="G406" s="9">
        <v>0</v>
      </c>
      <c r="H406" s="9">
        <v>0</v>
      </c>
      <c r="I406" s="9">
        <v>0.2</v>
      </c>
      <c r="J406" s="9">
        <v>72</v>
      </c>
      <c r="K406" s="158">
        <v>0.27569444444444402</v>
      </c>
      <c r="L406" s="9"/>
      <c r="M406" s="9"/>
      <c r="N406" s="9"/>
      <c r="O406" s="9"/>
      <c r="P406" s="278" t="str">
        <f t="shared" si="15"/>
        <v/>
      </c>
      <c r="Q406" s="276">
        <f t="shared" si="16"/>
        <v>60</v>
      </c>
      <c r="R406" s="9"/>
      <c r="S406" s="9"/>
      <c r="U406" s="367"/>
      <c r="AS406" s="9"/>
      <c r="AT406" s="9"/>
      <c r="AU406" s="426"/>
      <c r="AW406" s="9"/>
      <c r="AX406" s="470"/>
      <c r="AY406" s="467"/>
      <c r="BG406" s="373"/>
      <c r="BH406" s="373"/>
      <c r="BI406" s="9"/>
      <c r="BJ406" s="9"/>
      <c r="CJ406"/>
      <c r="CK406"/>
    </row>
    <row r="407" spans="1:89">
      <c r="A407" s="9">
        <v>1010</v>
      </c>
      <c r="B407" s="9" t="s">
        <v>383</v>
      </c>
      <c r="C407" s="9">
        <v>292</v>
      </c>
      <c r="D407" s="9">
        <v>0</v>
      </c>
      <c r="E407" s="9">
        <v>0</v>
      </c>
      <c r="F407" s="9">
        <v>137.41399999999999</v>
      </c>
      <c r="G407" s="9">
        <v>0</v>
      </c>
      <c r="H407" s="9">
        <v>0</v>
      </c>
      <c r="I407" s="9">
        <v>0.2</v>
      </c>
      <c r="J407" s="9">
        <v>72</v>
      </c>
      <c r="K407" s="158">
        <v>0.27638888888888902</v>
      </c>
      <c r="L407" s="9"/>
      <c r="M407" s="9"/>
      <c r="N407" s="9"/>
      <c r="O407" s="9"/>
      <c r="P407" s="278" t="str">
        <f t="shared" si="15"/>
        <v/>
      </c>
      <c r="Q407" s="276">
        <f t="shared" si="16"/>
        <v>60</v>
      </c>
      <c r="R407" s="9"/>
      <c r="S407" s="9"/>
      <c r="U407" s="367"/>
      <c r="AS407" s="9"/>
      <c r="AT407" s="9"/>
      <c r="AU407" s="426"/>
      <c r="AW407" s="9"/>
      <c r="AX407" s="470"/>
      <c r="AY407" s="467"/>
      <c r="BG407" s="373"/>
      <c r="BH407" s="373"/>
      <c r="BI407" s="9"/>
      <c r="BJ407" s="9"/>
      <c r="CJ407"/>
      <c r="CK407"/>
    </row>
    <row r="408" spans="1:89">
      <c r="A408" s="9">
        <v>1010</v>
      </c>
      <c r="B408" s="9" t="s">
        <v>383</v>
      </c>
      <c r="C408" s="9">
        <v>292</v>
      </c>
      <c r="D408" s="9">
        <v>0</v>
      </c>
      <c r="E408" s="9">
        <v>0</v>
      </c>
      <c r="F408" s="9">
        <v>137.41399999999999</v>
      </c>
      <c r="G408" s="9">
        <v>0</v>
      </c>
      <c r="H408" s="9">
        <v>0</v>
      </c>
      <c r="I408" s="9">
        <v>0.2</v>
      </c>
      <c r="J408" s="9">
        <v>72</v>
      </c>
      <c r="K408" s="158">
        <v>0.27708333333333302</v>
      </c>
      <c r="L408" s="9"/>
      <c r="M408" s="9"/>
      <c r="N408" s="9"/>
      <c r="O408" s="9"/>
      <c r="P408" s="278" t="str">
        <f t="shared" si="15"/>
        <v/>
      </c>
      <c r="Q408" s="276">
        <f t="shared" si="16"/>
        <v>60</v>
      </c>
      <c r="R408" s="9"/>
      <c r="S408" s="9"/>
      <c r="U408" s="367"/>
      <c r="AS408" s="9"/>
      <c r="AT408" s="9"/>
      <c r="AU408" s="426"/>
      <c r="AW408" s="9"/>
      <c r="AX408" s="470"/>
      <c r="AY408" s="467"/>
      <c r="BG408" s="373"/>
      <c r="BH408" s="373"/>
      <c r="BI408" s="9"/>
      <c r="BJ408" s="9"/>
      <c r="CJ408"/>
      <c r="CK408"/>
    </row>
    <row r="409" spans="1:89">
      <c r="A409" s="9">
        <v>1010</v>
      </c>
      <c r="B409" s="9" t="s">
        <v>383</v>
      </c>
      <c r="C409" s="9">
        <v>292</v>
      </c>
      <c r="D409" s="9">
        <v>0</v>
      </c>
      <c r="E409" s="9">
        <v>0</v>
      </c>
      <c r="F409" s="9">
        <v>137.41399999999999</v>
      </c>
      <c r="G409" s="9">
        <v>0</v>
      </c>
      <c r="H409" s="9">
        <v>0</v>
      </c>
      <c r="I409" s="9">
        <v>0.2</v>
      </c>
      <c r="J409" s="9">
        <v>72</v>
      </c>
      <c r="K409" s="158">
        <v>0.27777777777777801</v>
      </c>
      <c r="L409" s="9"/>
      <c r="M409" s="9"/>
      <c r="N409" s="9"/>
      <c r="O409" s="9"/>
      <c r="P409" s="278" t="str">
        <f t="shared" si="15"/>
        <v/>
      </c>
      <c r="Q409" s="276">
        <f t="shared" si="16"/>
        <v>60</v>
      </c>
      <c r="R409" s="9"/>
      <c r="S409" s="9"/>
      <c r="U409" s="367"/>
      <c r="AS409" s="9"/>
      <c r="AT409" s="9"/>
      <c r="AU409" s="426"/>
      <c r="AW409" s="9"/>
      <c r="AX409" s="470"/>
      <c r="AY409" s="467"/>
      <c r="BG409" s="373"/>
      <c r="BH409" s="373"/>
      <c r="BI409" s="9"/>
      <c r="BJ409" s="9"/>
      <c r="CJ409"/>
      <c r="CK409"/>
    </row>
    <row r="410" spans="1:89">
      <c r="A410" s="9">
        <v>1010</v>
      </c>
      <c r="B410" s="9" t="s">
        <v>383</v>
      </c>
      <c r="C410" s="9">
        <v>292</v>
      </c>
      <c r="D410" s="9">
        <v>3.2</v>
      </c>
      <c r="E410" s="9">
        <v>0.8</v>
      </c>
      <c r="F410" s="9">
        <v>137.41399999999999</v>
      </c>
      <c r="G410" s="9">
        <v>0</v>
      </c>
      <c r="H410" s="9">
        <v>0</v>
      </c>
      <c r="I410" s="9">
        <v>0.2</v>
      </c>
      <c r="J410" s="9">
        <v>72</v>
      </c>
      <c r="K410" s="158">
        <v>0.27847222222222201</v>
      </c>
      <c r="L410" s="9"/>
      <c r="M410" s="9"/>
      <c r="N410" s="9"/>
      <c r="O410" s="9"/>
      <c r="P410" s="278" t="str">
        <f t="shared" si="15"/>
        <v/>
      </c>
      <c r="Q410" s="276">
        <f t="shared" si="16"/>
        <v>60</v>
      </c>
      <c r="R410" s="9"/>
      <c r="S410" s="9"/>
      <c r="U410" s="367"/>
      <c r="AS410" s="9"/>
      <c r="AT410" s="9"/>
      <c r="AU410" s="426"/>
      <c r="AW410" s="9"/>
      <c r="AX410" s="470"/>
      <c r="AY410" s="467"/>
      <c r="BG410" s="373"/>
      <c r="BH410" s="373"/>
      <c r="BI410" s="9"/>
      <c r="BJ410" s="9"/>
      <c r="CJ410"/>
      <c r="CK410"/>
    </row>
    <row r="411" spans="1:89">
      <c r="A411" s="9">
        <v>1010</v>
      </c>
      <c r="B411" s="9" t="s">
        <v>383</v>
      </c>
      <c r="C411" s="9">
        <v>292</v>
      </c>
      <c r="D411" s="9">
        <v>3.2</v>
      </c>
      <c r="E411" s="9">
        <v>1.2</v>
      </c>
      <c r="F411" s="9">
        <v>137.41399999999999</v>
      </c>
      <c r="G411" s="9">
        <v>0</v>
      </c>
      <c r="H411" s="9">
        <v>0</v>
      </c>
      <c r="I411" s="9">
        <v>0.2</v>
      </c>
      <c r="J411" s="9">
        <v>72</v>
      </c>
      <c r="K411" s="158">
        <v>0.27916666666666701</v>
      </c>
      <c r="L411" s="9"/>
      <c r="M411" s="9"/>
      <c r="N411" s="9"/>
      <c r="O411" s="9"/>
      <c r="P411" s="278" t="str">
        <f t="shared" si="15"/>
        <v/>
      </c>
      <c r="Q411" s="276">
        <f t="shared" si="16"/>
        <v>60</v>
      </c>
      <c r="R411" s="9"/>
      <c r="S411" s="9"/>
      <c r="U411" s="367"/>
      <c r="AS411" s="9"/>
      <c r="AT411" s="9"/>
      <c r="AU411" s="426"/>
      <c r="AW411" s="9"/>
      <c r="AX411" s="470"/>
      <c r="AY411" s="467"/>
      <c r="BG411" s="373"/>
      <c r="BH411" s="373"/>
      <c r="BI411" s="9"/>
      <c r="BJ411" s="9"/>
      <c r="CJ411"/>
      <c r="CK411"/>
    </row>
    <row r="412" spans="1:89">
      <c r="A412" s="9">
        <v>1010</v>
      </c>
      <c r="B412" s="9" t="s">
        <v>383</v>
      </c>
      <c r="C412" s="9">
        <v>292</v>
      </c>
      <c r="D412" s="9">
        <v>0</v>
      </c>
      <c r="E412" s="9">
        <v>0.8</v>
      </c>
      <c r="F412" s="9">
        <v>137.41399999999999</v>
      </c>
      <c r="G412" s="9">
        <v>0</v>
      </c>
      <c r="H412" s="9">
        <v>0</v>
      </c>
      <c r="I412" s="9">
        <v>0.3</v>
      </c>
      <c r="J412" s="9">
        <v>72</v>
      </c>
      <c r="K412" s="158">
        <v>0.27986111111111101</v>
      </c>
      <c r="L412" s="9"/>
      <c r="M412" s="9"/>
      <c r="N412" s="9"/>
      <c r="O412" s="9"/>
      <c r="P412" s="278" t="str">
        <f t="shared" si="15"/>
        <v/>
      </c>
      <c r="Q412" s="276">
        <f t="shared" si="16"/>
        <v>60</v>
      </c>
      <c r="R412" s="9"/>
      <c r="S412" s="9"/>
      <c r="U412" s="367"/>
      <c r="AS412" s="9"/>
      <c r="AT412" s="9"/>
      <c r="AU412" s="426"/>
      <c r="AW412" s="9"/>
      <c r="AX412" s="470"/>
      <c r="AY412" s="467"/>
      <c r="BG412" s="373"/>
      <c r="BH412" s="373"/>
      <c r="BI412" s="9"/>
      <c r="BJ412" s="9"/>
      <c r="CJ412"/>
      <c r="CK412"/>
    </row>
    <row r="413" spans="1:89">
      <c r="A413" s="9">
        <v>1010</v>
      </c>
      <c r="B413" s="9" t="s">
        <v>383</v>
      </c>
      <c r="C413" s="9">
        <v>292</v>
      </c>
      <c r="D413" s="9">
        <v>0</v>
      </c>
      <c r="E413" s="9">
        <v>0</v>
      </c>
      <c r="F413" s="9">
        <v>137.41399999999999</v>
      </c>
      <c r="G413" s="9">
        <v>0</v>
      </c>
      <c r="H413" s="9">
        <v>0</v>
      </c>
      <c r="I413" s="9">
        <v>0.2</v>
      </c>
      <c r="J413" s="9">
        <v>72</v>
      </c>
      <c r="K413" s="158">
        <v>0.280555555555556</v>
      </c>
      <c r="L413" s="9"/>
      <c r="M413" s="9"/>
      <c r="N413" s="9"/>
      <c r="O413" s="9"/>
      <c r="P413" s="278" t="str">
        <f t="shared" si="15"/>
        <v/>
      </c>
      <c r="Q413" s="276">
        <f t="shared" si="16"/>
        <v>60</v>
      </c>
      <c r="R413" s="9"/>
      <c r="S413" s="9"/>
      <c r="U413" s="367"/>
      <c r="AS413" s="9"/>
      <c r="AT413" s="9"/>
      <c r="AU413" s="426"/>
      <c r="AW413" s="9"/>
      <c r="AX413" s="470"/>
      <c r="AY413" s="467"/>
      <c r="BG413" s="373"/>
      <c r="BH413" s="373"/>
      <c r="BI413" s="9"/>
      <c r="BJ413" s="9"/>
      <c r="CJ413"/>
      <c r="CK413"/>
    </row>
    <row r="414" spans="1:89">
      <c r="A414" s="9">
        <v>1010</v>
      </c>
      <c r="B414" s="9" t="s">
        <v>383</v>
      </c>
      <c r="C414" s="9">
        <v>292</v>
      </c>
      <c r="D414" s="9">
        <v>2.8</v>
      </c>
      <c r="E414" s="9">
        <v>0</v>
      </c>
      <c r="F414" s="9">
        <v>137.41399999999999</v>
      </c>
      <c r="G414" s="9">
        <v>0</v>
      </c>
      <c r="H414" s="9">
        <v>0</v>
      </c>
      <c r="I414" s="9">
        <v>0.2</v>
      </c>
      <c r="J414" s="9">
        <v>72</v>
      </c>
      <c r="K414" s="158">
        <v>0.28125</v>
      </c>
      <c r="L414" s="9"/>
      <c r="M414" s="9"/>
      <c r="N414" s="9"/>
      <c r="O414" s="9"/>
      <c r="P414" s="278" t="str">
        <f t="shared" si="15"/>
        <v/>
      </c>
      <c r="Q414" s="276">
        <f t="shared" si="16"/>
        <v>60</v>
      </c>
      <c r="R414" s="9"/>
      <c r="S414" s="9"/>
      <c r="U414" s="367"/>
      <c r="AS414" s="9"/>
      <c r="AT414" s="9"/>
      <c r="AU414" s="426"/>
      <c r="AW414" s="9"/>
      <c r="AX414" s="470"/>
      <c r="AY414" s="467"/>
      <c r="BG414" s="373"/>
      <c r="BH414" s="373"/>
      <c r="BI414" s="9"/>
      <c r="BJ414" s="9"/>
      <c r="CJ414"/>
      <c r="CK414"/>
    </row>
    <row r="415" spans="1:89">
      <c r="A415" s="9">
        <v>1010</v>
      </c>
      <c r="B415" s="9" t="s">
        <v>383</v>
      </c>
      <c r="C415" s="9">
        <v>292</v>
      </c>
      <c r="D415" s="9">
        <v>0</v>
      </c>
      <c r="E415" s="9">
        <v>0.4</v>
      </c>
      <c r="F415" s="9">
        <v>137.41399999999999</v>
      </c>
      <c r="G415" s="9">
        <v>0</v>
      </c>
      <c r="H415" s="9">
        <v>0</v>
      </c>
      <c r="I415" s="9">
        <v>0.3</v>
      </c>
      <c r="J415" s="9">
        <v>72</v>
      </c>
      <c r="K415" s="158">
        <v>0.281944444444444</v>
      </c>
      <c r="L415" s="9"/>
      <c r="M415" s="9"/>
      <c r="N415" s="9"/>
      <c r="O415" s="9"/>
      <c r="P415" s="278" t="str">
        <f t="shared" si="15"/>
        <v/>
      </c>
      <c r="Q415" s="276">
        <f t="shared" si="16"/>
        <v>60</v>
      </c>
      <c r="R415" s="9"/>
      <c r="S415" s="9"/>
      <c r="U415" s="367"/>
      <c r="AS415" s="9"/>
      <c r="AT415" s="9"/>
      <c r="AU415" s="426"/>
      <c r="AW415" s="9"/>
      <c r="AX415" s="470"/>
      <c r="AY415" s="467"/>
      <c r="BG415" s="373"/>
      <c r="BH415" s="373"/>
      <c r="BI415" s="9"/>
      <c r="BJ415" s="9"/>
      <c r="CJ415"/>
      <c r="CK415"/>
    </row>
    <row r="416" spans="1:89">
      <c r="A416" s="9">
        <v>1011</v>
      </c>
      <c r="B416" s="9" t="s">
        <v>383</v>
      </c>
      <c r="C416" s="9">
        <v>292</v>
      </c>
      <c r="D416" s="9">
        <v>6</v>
      </c>
      <c r="E416" s="9">
        <v>2</v>
      </c>
      <c r="F416" s="9">
        <v>137.41399999999999</v>
      </c>
      <c r="G416" s="9">
        <v>0</v>
      </c>
      <c r="H416" s="9">
        <v>0</v>
      </c>
      <c r="I416" s="9">
        <v>0.3</v>
      </c>
      <c r="J416" s="9">
        <v>72</v>
      </c>
      <c r="K416" s="158">
        <v>0.28263888888888899</v>
      </c>
      <c r="L416" s="9"/>
      <c r="M416" s="9"/>
      <c r="N416" s="9"/>
      <c r="O416" s="9"/>
      <c r="P416" s="278" t="str">
        <f t="shared" si="15"/>
        <v/>
      </c>
      <c r="Q416" s="276">
        <f t="shared" si="16"/>
        <v>60</v>
      </c>
      <c r="R416" s="9"/>
      <c r="S416" s="9"/>
      <c r="U416" s="367"/>
      <c r="AS416" s="9"/>
      <c r="AT416" s="9"/>
      <c r="AU416" s="426"/>
      <c r="AW416" s="9"/>
      <c r="AX416" s="470"/>
      <c r="AY416" s="467"/>
      <c r="BG416" s="373"/>
      <c r="BH416" s="373"/>
      <c r="BI416" s="9"/>
      <c r="BJ416" s="9"/>
      <c r="CJ416"/>
      <c r="CK416"/>
    </row>
    <row r="417" spans="1:89">
      <c r="A417" s="9">
        <v>1011</v>
      </c>
      <c r="B417" s="9" t="s">
        <v>383</v>
      </c>
      <c r="C417" s="9">
        <v>292</v>
      </c>
      <c r="D417" s="9">
        <v>0</v>
      </c>
      <c r="E417" s="9">
        <v>2</v>
      </c>
      <c r="F417" s="9">
        <v>137.41399999999999</v>
      </c>
      <c r="G417" s="9">
        <v>0</v>
      </c>
      <c r="H417" s="9">
        <v>0</v>
      </c>
      <c r="I417" s="9">
        <v>0.3</v>
      </c>
      <c r="J417" s="9">
        <v>72</v>
      </c>
      <c r="K417" s="158">
        <v>0.28333333333333299</v>
      </c>
      <c r="L417" s="9"/>
      <c r="M417" s="9"/>
      <c r="N417" s="9"/>
      <c r="O417" s="9"/>
      <c r="P417" s="278" t="str">
        <f t="shared" si="15"/>
        <v/>
      </c>
      <c r="Q417" s="276">
        <f t="shared" si="16"/>
        <v>60</v>
      </c>
      <c r="R417" s="9"/>
      <c r="S417" s="9"/>
      <c r="U417" s="367"/>
      <c r="AS417" s="9"/>
      <c r="AT417" s="9"/>
      <c r="AU417" s="426"/>
      <c r="AW417" s="9"/>
      <c r="AX417" s="470"/>
      <c r="AY417" s="467"/>
      <c r="BG417" s="373"/>
      <c r="BH417" s="373"/>
      <c r="BI417" s="9"/>
      <c r="BJ417" s="9"/>
      <c r="CJ417"/>
      <c r="CK417"/>
    </row>
    <row r="418" spans="1:89">
      <c r="A418" s="9">
        <v>1011</v>
      </c>
      <c r="B418" s="9" t="s">
        <v>383</v>
      </c>
      <c r="C418" s="9">
        <v>292</v>
      </c>
      <c r="D418" s="9">
        <v>2</v>
      </c>
      <c r="E418" s="9">
        <v>0</v>
      </c>
      <c r="F418" s="9">
        <v>137.41399999999999</v>
      </c>
      <c r="G418" s="9">
        <v>0</v>
      </c>
      <c r="H418" s="9">
        <v>0</v>
      </c>
      <c r="I418" s="9">
        <v>0.3</v>
      </c>
      <c r="J418" s="9">
        <v>72</v>
      </c>
      <c r="K418" s="158">
        <v>0.28402777777777799</v>
      </c>
      <c r="L418" s="9"/>
      <c r="M418" s="9"/>
      <c r="N418" s="9"/>
      <c r="O418" s="9"/>
      <c r="P418" s="278" t="str">
        <f t="shared" si="15"/>
        <v/>
      </c>
      <c r="Q418" s="276">
        <f t="shared" si="16"/>
        <v>60</v>
      </c>
      <c r="R418" s="9"/>
      <c r="S418" s="9"/>
      <c r="U418" s="367"/>
      <c r="AS418" s="9"/>
      <c r="AT418" s="9"/>
      <c r="AU418" s="426"/>
      <c r="AW418" s="9"/>
      <c r="AX418" s="470"/>
      <c r="AY418" s="467"/>
      <c r="BG418" s="373"/>
      <c r="BH418" s="373"/>
      <c r="BI418" s="9"/>
      <c r="BJ418" s="9"/>
      <c r="CJ418"/>
      <c r="CK418"/>
    </row>
    <row r="419" spans="1:89">
      <c r="A419" s="9">
        <v>1011</v>
      </c>
      <c r="B419" s="9" t="s">
        <v>383</v>
      </c>
      <c r="C419" s="9">
        <v>292</v>
      </c>
      <c r="D419" s="9">
        <v>0</v>
      </c>
      <c r="E419" s="9">
        <v>0.8</v>
      </c>
      <c r="F419" s="9">
        <v>137.41399999999999</v>
      </c>
      <c r="G419" s="9">
        <v>0</v>
      </c>
      <c r="H419" s="9">
        <v>0</v>
      </c>
      <c r="I419" s="9">
        <v>0.3</v>
      </c>
      <c r="J419" s="9">
        <v>72</v>
      </c>
      <c r="K419" s="158">
        <v>0.28472222222222199</v>
      </c>
      <c r="L419" s="9"/>
      <c r="M419" s="9"/>
      <c r="N419" s="9"/>
      <c r="O419" s="9"/>
      <c r="P419" s="278" t="str">
        <f t="shared" si="15"/>
        <v/>
      </c>
      <c r="Q419" s="276">
        <f t="shared" si="16"/>
        <v>60</v>
      </c>
      <c r="R419" s="9"/>
      <c r="S419" s="9"/>
      <c r="U419" s="367"/>
      <c r="AS419" s="9"/>
      <c r="AT419" s="9"/>
      <c r="AU419" s="426"/>
      <c r="AW419" s="9"/>
      <c r="AX419" s="470"/>
      <c r="AY419" s="467"/>
      <c r="BG419" s="373"/>
      <c r="BH419" s="373"/>
      <c r="BI419" s="9"/>
      <c r="BJ419" s="9"/>
      <c r="CJ419"/>
      <c r="CK419"/>
    </row>
    <row r="420" spans="1:89">
      <c r="A420" s="9">
        <v>1011</v>
      </c>
      <c r="B420" s="9" t="s">
        <v>383</v>
      </c>
      <c r="C420" s="9">
        <v>292</v>
      </c>
      <c r="D420" s="9">
        <v>3.6</v>
      </c>
      <c r="E420" s="9">
        <v>0.4</v>
      </c>
      <c r="F420" s="9">
        <v>137.41399999999999</v>
      </c>
      <c r="G420" s="9">
        <v>0</v>
      </c>
      <c r="H420" s="9">
        <v>0</v>
      </c>
      <c r="I420" s="9">
        <v>0.3</v>
      </c>
      <c r="J420" s="9">
        <v>72</v>
      </c>
      <c r="K420" s="158">
        <v>0.28541666666666698</v>
      </c>
      <c r="L420" s="9"/>
      <c r="M420" s="9"/>
      <c r="N420" s="9"/>
      <c r="O420" s="9"/>
      <c r="P420" s="278" t="str">
        <f t="shared" si="15"/>
        <v/>
      </c>
      <c r="Q420" s="276">
        <f t="shared" si="16"/>
        <v>60</v>
      </c>
      <c r="R420" s="9"/>
      <c r="S420" s="9"/>
      <c r="U420" s="367"/>
      <c r="AS420" s="9"/>
      <c r="AT420" s="9"/>
      <c r="AU420" s="426"/>
      <c r="AW420" s="9"/>
      <c r="AX420" s="470"/>
      <c r="AY420" s="467"/>
      <c r="BG420" s="373"/>
      <c r="BH420" s="373"/>
      <c r="BI420" s="9"/>
      <c r="BJ420" s="9"/>
      <c r="CJ420"/>
      <c r="CK420"/>
    </row>
    <row r="421" spans="1:89">
      <c r="A421" s="9">
        <v>1011</v>
      </c>
      <c r="B421" s="9" t="s">
        <v>383</v>
      </c>
      <c r="C421" s="9">
        <v>292</v>
      </c>
      <c r="D421" s="9">
        <v>3.6</v>
      </c>
      <c r="E421" s="9">
        <v>3.2</v>
      </c>
      <c r="F421" s="9">
        <v>137.41399999999999</v>
      </c>
      <c r="G421" s="9">
        <v>0</v>
      </c>
      <c r="H421" s="9">
        <v>0</v>
      </c>
      <c r="I421" s="9">
        <v>0.3</v>
      </c>
      <c r="J421" s="9">
        <v>72</v>
      </c>
      <c r="K421" s="158">
        <v>0.28611111111111098</v>
      </c>
      <c r="L421" s="9"/>
      <c r="M421" s="9"/>
      <c r="N421" s="9"/>
      <c r="O421" s="9"/>
      <c r="P421" s="278" t="str">
        <f t="shared" si="15"/>
        <v/>
      </c>
      <c r="Q421" s="276">
        <f t="shared" si="16"/>
        <v>60</v>
      </c>
      <c r="R421" s="9"/>
      <c r="S421" s="9"/>
      <c r="U421" s="367"/>
      <c r="AS421" s="9"/>
      <c r="AT421" s="9"/>
      <c r="AU421" s="426"/>
      <c r="AW421" s="9"/>
      <c r="AX421" s="470"/>
      <c r="AY421" s="467"/>
      <c r="BG421" s="373"/>
      <c r="BH421" s="373"/>
      <c r="BI421" s="9"/>
      <c r="BJ421" s="9"/>
      <c r="CJ421"/>
      <c r="CK421"/>
    </row>
    <row r="422" spans="1:89">
      <c r="A422" s="9">
        <v>1011</v>
      </c>
      <c r="B422" s="9" t="s">
        <v>383</v>
      </c>
      <c r="C422" s="9">
        <v>292</v>
      </c>
      <c r="D422" s="9">
        <v>3.2</v>
      </c>
      <c r="E422" s="9">
        <v>3.2</v>
      </c>
      <c r="F422" s="9">
        <v>137.41399999999999</v>
      </c>
      <c r="G422" s="9">
        <v>0</v>
      </c>
      <c r="H422" s="9">
        <v>0</v>
      </c>
      <c r="I422" s="9">
        <v>0.2</v>
      </c>
      <c r="J422" s="9">
        <v>72</v>
      </c>
      <c r="K422" s="158">
        <v>0.28680555555555598</v>
      </c>
      <c r="L422" s="9"/>
      <c r="M422" s="9"/>
      <c r="N422" s="9"/>
      <c r="O422" s="9"/>
      <c r="P422" s="278" t="str">
        <f t="shared" si="15"/>
        <v/>
      </c>
      <c r="Q422" s="276">
        <f t="shared" si="16"/>
        <v>60</v>
      </c>
      <c r="R422" s="9"/>
      <c r="S422" s="9"/>
      <c r="U422" s="367"/>
      <c r="AS422" s="9"/>
      <c r="AT422" s="9"/>
      <c r="AU422" s="426"/>
      <c r="AW422" s="9"/>
      <c r="AX422" s="470"/>
      <c r="AY422" s="467"/>
      <c r="BG422" s="373"/>
      <c r="BH422" s="373"/>
      <c r="BI422" s="9"/>
      <c r="BJ422" s="9"/>
      <c r="CJ422"/>
      <c r="CK422"/>
    </row>
    <row r="423" spans="1:89">
      <c r="A423" s="9">
        <v>1011</v>
      </c>
      <c r="B423" s="9" t="s">
        <v>383</v>
      </c>
      <c r="C423" s="9">
        <v>292</v>
      </c>
      <c r="D423" s="9">
        <v>2.8</v>
      </c>
      <c r="E423" s="9">
        <v>3.6</v>
      </c>
      <c r="F423" s="9">
        <v>137.41399999999999</v>
      </c>
      <c r="G423" s="9">
        <v>0</v>
      </c>
      <c r="H423" s="9">
        <v>0</v>
      </c>
      <c r="I423" s="9">
        <v>0.2</v>
      </c>
      <c r="J423" s="9">
        <v>72</v>
      </c>
      <c r="K423" s="158">
        <v>0.28749999999999998</v>
      </c>
      <c r="L423" s="9"/>
      <c r="M423" s="9"/>
      <c r="N423" s="9"/>
      <c r="O423" s="9"/>
      <c r="P423" s="278" t="str">
        <f t="shared" si="15"/>
        <v/>
      </c>
      <c r="Q423" s="276">
        <f t="shared" si="16"/>
        <v>60</v>
      </c>
      <c r="R423" s="9"/>
      <c r="S423" s="9"/>
      <c r="U423" s="367"/>
      <c r="AS423" s="9"/>
      <c r="AT423" s="9"/>
      <c r="AU423" s="426"/>
      <c r="AW423" s="9"/>
      <c r="AX423" s="470"/>
      <c r="AY423" s="467"/>
      <c r="BG423" s="373"/>
      <c r="BH423" s="373"/>
      <c r="BI423" s="9"/>
      <c r="BJ423" s="9"/>
      <c r="CJ423"/>
      <c r="CK423"/>
    </row>
    <row r="424" spans="1:89">
      <c r="A424" s="9">
        <v>1011</v>
      </c>
      <c r="B424" s="9" t="s">
        <v>383</v>
      </c>
      <c r="C424" s="9">
        <v>292</v>
      </c>
      <c r="D424" s="9">
        <v>4.8</v>
      </c>
      <c r="E424" s="9">
        <v>4</v>
      </c>
      <c r="F424" s="9">
        <v>137.41399999999999</v>
      </c>
      <c r="G424" s="9">
        <v>0</v>
      </c>
      <c r="H424" s="9">
        <v>0</v>
      </c>
      <c r="I424" s="9">
        <v>0.2</v>
      </c>
      <c r="J424" s="9">
        <v>72</v>
      </c>
      <c r="K424" s="158">
        <v>0.28819444444444398</v>
      </c>
      <c r="L424" s="9"/>
      <c r="M424" s="9"/>
      <c r="N424" s="9"/>
      <c r="O424" s="9"/>
      <c r="P424" s="278" t="str">
        <f t="shared" si="15"/>
        <v/>
      </c>
      <c r="Q424" s="276">
        <f t="shared" si="16"/>
        <v>60</v>
      </c>
      <c r="R424" s="9"/>
      <c r="S424" s="9"/>
      <c r="U424" s="367"/>
      <c r="AS424" s="9"/>
      <c r="AT424" s="9"/>
      <c r="AU424" s="426"/>
      <c r="AW424" s="9"/>
      <c r="AX424" s="470"/>
      <c r="AY424" s="467"/>
      <c r="BG424" s="373"/>
      <c r="BH424" s="373"/>
      <c r="BI424" s="9"/>
      <c r="BJ424" s="9"/>
      <c r="CJ424"/>
      <c r="CK424"/>
    </row>
    <row r="425" spans="1:89">
      <c r="A425" s="9">
        <v>1011</v>
      </c>
      <c r="B425" s="9" t="s">
        <v>383</v>
      </c>
      <c r="C425" s="9">
        <v>292</v>
      </c>
      <c r="D425" s="9">
        <v>0</v>
      </c>
      <c r="E425" s="9">
        <v>2.4</v>
      </c>
      <c r="F425" s="9">
        <v>137.41399999999999</v>
      </c>
      <c r="G425" s="9">
        <v>0</v>
      </c>
      <c r="H425" s="9">
        <v>0</v>
      </c>
      <c r="I425" s="9">
        <v>0.3</v>
      </c>
      <c r="J425" s="9">
        <v>72</v>
      </c>
      <c r="K425" s="158">
        <v>0.28888888888888897</v>
      </c>
      <c r="L425" s="9"/>
      <c r="M425" s="9"/>
      <c r="N425" s="9"/>
      <c r="O425" s="9"/>
      <c r="P425" s="278" t="str">
        <f t="shared" si="15"/>
        <v/>
      </c>
      <c r="Q425" s="276">
        <f t="shared" si="16"/>
        <v>60</v>
      </c>
      <c r="R425" s="9"/>
      <c r="S425" s="9"/>
      <c r="U425" s="367"/>
      <c r="AS425" s="9"/>
      <c r="AT425" s="9"/>
      <c r="AU425" s="426"/>
      <c r="AW425" s="9"/>
      <c r="AX425" s="470"/>
      <c r="AY425" s="467"/>
      <c r="BG425" s="373"/>
      <c r="BH425" s="373"/>
      <c r="BI425" s="9"/>
      <c r="BJ425" s="9"/>
      <c r="CJ425"/>
      <c r="CK425"/>
    </row>
    <row r="426" spans="1:89">
      <c r="A426" s="9">
        <v>1011</v>
      </c>
      <c r="B426" s="9" t="s">
        <v>383</v>
      </c>
      <c r="C426" s="9">
        <v>292</v>
      </c>
      <c r="D426" s="9">
        <v>0</v>
      </c>
      <c r="E426" s="9">
        <v>0</v>
      </c>
      <c r="F426" s="9">
        <v>137.41399999999999</v>
      </c>
      <c r="G426" s="9">
        <v>0</v>
      </c>
      <c r="H426" s="9">
        <v>0</v>
      </c>
      <c r="I426" s="9">
        <v>0.2</v>
      </c>
      <c r="J426" s="9">
        <v>72</v>
      </c>
      <c r="K426" s="158">
        <v>0.28958333333333303</v>
      </c>
      <c r="L426" s="9"/>
      <c r="M426" s="9"/>
      <c r="N426" s="9"/>
      <c r="O426" s="9"/>
      <c r="P426" s="278" t="str">
        <f t="shared" si="15"/>
        <v/>
      </c>
      <c r="Q426" s="276">
        <f t="shared" si="16"/>
        <v>60</v>
      </c>
      <c r="R426" s="9"/>
      <c r="S426" s="9"/>
      <c r="U426" s="367"/>
      <c r="AS426" s="9"/>
      <c r="AT426" s="9"/>
      <c r="AU426" s="426"/>
      <c r="AW426" s="9"/>
      <c r="AX426" s="470"/>
      <c r="AY426" s="467"/>
      <c r="BG426" s="373"/>
      <c r="BH426" s="373"/>
      <c r="BI426" s="9"/>
      <c r="BJ426" s="9"/>
      <c r="CJ426"/>
      <c r="CK426"/>
    </row>
    <row r="427" spans="1:89">
      <c r="A427" s="9">
        <v>1011</v>
      </c>
      <c r="B427" s="9" t="s">
        <v>383</v>
      </c>
      <c r="C427" s="9">
        <v>292</v>
      </c>
      <c r="D427" s="9">
        <v>0</v>
      </c>
      <c r="E427" s="9">
        <v>0</v>
      </c>
      <c r="F427" s="9">
        <v>137.41399999999999</v>
      </c>
      <c r="G427" s="9">
        <v>0</v>
      </c>
      <c r="H427" s="9">
        <v>0</v>
      </c>
      <c r="I427" s="9">
        <v>0.2</v>
      </c>
      <c r="J427" s="9">
        <v>72</v>
      </c>
      <c r="K427" s="158">
        <v>0.29027777777777802</v>
      </c>
      <c r="L427" s="9"/>
      <c r="M427" s="9"/>
      <c r="N427" s="9"/>
      <c r="O427" s="9"/>
      <c r="P427" s="278" t="str">
        <f t="shared" si="15"/>
        <v/>
      </c>
      <c r="Q427" s="276">
        <f t="shared" si="16"/>
        <v>60</v>
      </c>
      <c r="R427" s="9"/>
      <c r="S427" s="9"/>
      <c r="U427" s="367"/>
      <c r="AS427" s="9"/>
      <c r="AT427" s="9"/>
      <c r="AU427" s="426"/>
      <c r="AW427" s="9"/>
      <c r="AX427" s="470"/>
      <c r="AY427" s="467"/>
      <c r="BG427" s="373"/>
      <c r="BH427" s="373"/>
      <c r="BI427" s="9"/>
      <c r="BJ427" s="9"/>
      <c r="CJ427"/>
      <c r="CK427"/>
    </row>
    <row r="428" spans="1:89">
      <c r="A428" s="9">
        <v>1011</v>
      </c>
      <c r="B428" s="9" t="s">
        <v>383</v>
      </c>
      <c r="C428" s="9">
        <v>292</v>
      </c>
      <c r="D428" s="9">
        <v>4.8</v>
      </c>
      <c r="E428" s="9">
        <v>0.4</v>
      </c>
      <c r="F428" s="9">
        <v>137.41399999999999</v>
      </c>
      <c r="G428" s="9">
        <v>0</v>
      </c>
      <c r="H428" s="9">
        <v>0</v>
      </c>
      <c r="I428" s="9">
        <v>0.2</v>
      </c>
      <c r="J428" s="9">
        <v>72</v>
      </c>
      <c r="K428" s="158">
        <v>0.29097222222222202</v>
      </c>
      <c r="L428" s="9"/>
      <c r="M428" s="9"/>
      <c r="N428" s="9"/>
      <c r="O428" s="9"/>
      <c r="P428" s="278" t="str">
        <f t="shared" si="15"/>
        <v/>
      </c>
      <c r="Q428" s="276">
        <f t="shared" si="16"/>
        <v>60</v>
      </c>
      <c r="R428" s="9"/>
      <c r="S428" s="9"/>
      <c r="U428" s="367"/>
      <c r="AS428" s="9"/>
      <c r="AT428" s="9"/>
      <c r="AU428" s="426"/>
      <c r="AW428" s="9"/>
      <c r="AX428" s="470"/>
      <c r="AY428" s="467"/>
      <c r="BG428" s="373"/>
      <c r="BH428" s="373"/>
      <c r="BI428" s="9"/>
      <c r="BJ428" s="9"/>
      <c r="CJ428"/>
      <c r="CK428"/>
    </row>
    <row r="429" spans="1:89">
      <c r="A429" s="9">
        <v>1011</v>
      </c>
      <c r="B429" s="9" t="s">
        <v>383</v>
      </c>
      <c r="C429" s="9">
        <v>292</v>
      </c>
      <c r="D429" s="9">
        <v>0</v>
      </c>
      <c r="E429" s="9">
        <v>0.8</v>
      </c>
      <c r="F429" s="9">
        <v>137.41399999999999</v>
      </c>
      <c r="G429" s="9">
        <v>0</v>
      </c>
      <c r="H429" s="9">
        <v>0</v>
      </c>
      <c r="I429" s="9">
        <v>0.3</v>
      </c>
      <c r="J429" s="9">
        <v>72</v>
      </c>
      <c r="K429" s="158">
        <v>0.29166666666666702</v>
      </c>
      <c r="L429" s="9"/>
      <c r="M429" s="9"/>
      <c r="N429" s="9"/>
      <c r="O429" s="9"/>
      <c r="P429" s="278" t="str">
        <f t="shared" si="15"/>
        <v/>
      </c>
      <c r="Q429" s="276">
        <f t="shared" si="16"/>
        <v>60</v>
      </c>
      <c r="R429" s="9"/>
      <c r="S429" s="9"/>
      <c r="U429" s="367"/>
      <c r="AS429" s="9"/>
      <c r="AT429" s="9"/>
      <c r="AU429" s="426"/>
      <c r="AW429" s="9"/>
      <c r="AX429" s="470"/>
      <c r="AY429" s="467"/>
      <c r="BG429" s="373"/>
      <c r="BH429" s="373"/>
      <c r="BI429" s="9"/>
      <c r="BJ429" s="9"/>
      <c r="CJ429"/>
      <c r="CK429"/>
    </row>
    <row r="430" spans="1:89">
      <c r="A430" s="9">
        <v>1011</v>
      </c>
      <c r="B430" s="9" t="s">
        <v>383</v>
      </c>
      <c r="C430" s="9">
        <v>292</v>
      </c>
      <c r="D430" s="9">
        <v>4.8</v>
      </c>
      <c r="E430" s="9">
        <v>2.4</v>
      </c>
      <c r="F430" s="9">
        <v>137.41399999999999</v>
      </c>
      <c r="G430" s="9">
        <v>0</v>
      </c>
      <c r="H430" s="9">
        <v>0</v>
      </c>
      <c r="I430" s="9">
        <v>0.3</v>
      </c>
      <c r="J430" s="9">
        <v>72</v>
      </c>
      <c r="K430" s="158">
        <v>0.29236111111111102</v>
      </c>
      <c r="L430" s="9"/>
      <c r="M430" s="9"/>
      <c r="N430" s="9"/>
      <c r="O430" s="9"/>
      <c r="P430" s="278" t="str">
        <f t="shared" si="15"/>
        <v/>
      </c>
      <c r="Q430" s="276">
        <f t="shared" si="16"/>
        <v>60</v>
      </c>
      <c r="R430" s="9"/>
      <c r="S430" s="9"/>
      <c r="U430" s="367"/>
      <c r="AS430" s="9"/>
      <c r="AT430" s="9"/>
      <c r="AU430" s="426"/>
      <c r="AW430" s="9"/>
      <c r="AX430" s="470"/>
      <c r="AY430" s="467"/>
      <c r="BG430" s="373"/>
      <c r="BH430" s="373"/>
      <c r="BI430" s="9"/>
      <c r="BJ430" s="9"/>
      <c r="CJ430"/>
      <c r="CK430"/>
    </row>
    <row r="431" spans="1:89">
      <c r="A431" s="9">
        <v>1011</v>
      </c>
      <c r="B431" s="9" t="s">
        <v>383</v>
      </c>
      <c r="C431" s="9">
        <v>292</v>
      </c>
      <c r="D431" s="9">
        <v>0</v>
      </c>
      <c r="E431" s="9">
        <v>2.8</v>
      </c>
      <c r="F431" s="9">
        <v>137.41399999999999</v>
      </c>
      <c r="G431" s="9">
        <v>0</v>
      </c>
      <c r="H431" s="9">
        <v>0</v>
      </c>
      <c r="I431" s="9">
        <v>0.2</v>
      </c>
      <c r="J431" s="9">
        <v>72</v>
      </c>
      <c r="K431" s="158">
        <v>0.29305555555555601</v>
      </c>
      <c r="L431" s="9"/>
      <c r="M431" s="9"/>
      <c r="N431" s="9"/>
      <c r="O431" s="9"/>
      <c r="P431" s="278" t="str">
        <f t="shared" si="15"/>
        <v/>
      </c>
      <c r="Q431" s="276">
        <f t="shared" si="16"/>
        <v>60</v>
      </c>
      <c r="R431" s="9"/>
      <c r="S431" s="9"/>
      <c r="U431" s="367"/>
      <c r="AS431" s="9"/>
      <c r="AT431" s="9"/>
      <c r="AU431" s="426"/>
      <c r="AW431" s="9"/>
      <c r="AX431" s="470"/>
      <c r="AY431" s="467"/>
      <c r="BG431" s="373"/>
      <c r="BH431" s="373"/>
      <c r="BI431" s="9"/>
      <c r="BJ431" s="9"/>
      <c r="CJ431"/>
      <c r="CK431"/>
    </row>
    <row r="432" spans="1:89">
      <c r="A432" s="9">
        <v>1011</v>
      </c>
      <c r="B432" s="9" t="s">
        <v>383</v>
      </c>
      <c r="C432" s="9">
        <v>292</v>
      </c>
      <c r="D432" s="9">
        <v>0</v>
      </c>
      <c r="E432" s="9">
        <v>0</v>
      </c>
      <c r="F432" s="9">
        <v>137.41399999999999</v>
      </c>
      <c r="G432" s="9">
        <v>0</v>
      </c>
      <c r="H432" s="9">
        <v>0</v>
      </c>
      <c r="I432" s="9">
        <v>0.3</v>
      </c>
      <c r="J432" s="9">
        <v>72</v>
      </c>
      <c r="K432" s="158">
        <v>0.29375000000000001</v>
      </c>
      <c r="L432" s="9"/>
      <c r="M432" s="9"/>
      <c r="N432" s="9"/>
      <c r="O432" s="9"/>
      <c r="P432" s="278" t="str">
        <f t="shared" si="15"/>
        <v/>
      </c>
      <c r="Q432" s="276">
        <f t="shared" si="16"/>
        <v>60</v>
      </c>
      <c r="R432" s="9"/>
      <c r="S432" s="9"/>
      <c r="U432" s="367"/>
      <c r="AS432" s="9"/>
      <c r="AT432" s="9"/>
      <c r="AU432" s="426"/>
      <c r="AW432" s="9"/>
      <c r="AX432" s="470"/>
      <c r="AY432" s="467"/>
      <c r="BG432" s="373"/>
      <c r="BH432" s="373"/>
      <c r="BI432" s="9"/>
      <c r="BJ432" s="9"/>
      <c r="CJ432"/>
      <c r="CK432"/>
    </row>
    <row r="433" spans="1:89">
      <c r="A433" s="9">
        <v>1011</v>
      </c>
      <c r="B433" s="9" t="s">
        <v>383</v>
      </c>
      <c r="C433" s="9">
        <v>292</v>
      </c>
      <c r="D433" s="9">
        <v>0</v>
      </c>
      <c r="E433" s="9">
        <v>0</v>
      </c>
      <c r="F433" s="9">
        <v>137.41399999999999</v>
      </c>
      <c r="G433" s="9">
        <v>0</v>
      </c>
      <c r="H433" s="9">
        <v>0</v>
      </c>
      <c r="I433" s="9">
        <v>0.3</v>
      </c>
      <c r="J433" s="9">
        <v>72</v>
      </c>
      <c r="K433" s="158">
        <v>0.29444444444444401</v>
      </c>
      <c r="L433" s="9"/>
      <c r="M433" s="9"/>
      <c r="N433" s="9"/>
      <c r="O433" s="9"/>
      <c r="P433" s="278" t="str">
        <f t="shared" si="15"/>
        <v/>
      </c>
      <c r="Q433" s="276">
        <f t="shared" si="16"/>
        <v>60</v>
      </c>
      <c r="R433" s="9"/>
      <c r="S433" s="9"/>
      <c r="U433" s="367"/>
      <c r="AS433" s="9"/>
      <c r="AT433" s="9"/>
      <c r="AU433" s="426"/>
      <c r="AW433" s="9"/>
      <c r="AX433" s="470"/>
      <c r="AY433" s="467"/>
      <c r="BG433" s="373"/>
      <c r="BH433" s="373"/>
      <c r="BI433" s="9"/>
      <c r="BJ433" s="9"/>
      <c r="CJ433"/>
      <c r="CK433"/>
    </row>
    <row r="434" spans="1:89">
      <c r="A434" s="9">
        <v>1011</v>
      </c>
      <c r="B434" s="9" t="s">
        <v>383</v>
      </c>
      <c r="C434" s="9">
        <v>292</v>
      </c>
      <c r="D434" s="9">
        <v>2.8</v>
      </c>
      <c r="E434" s="9">
        <v>2.4</v>
      </c>
      <c r="F434" s="9">
        <v>137.41399999999999</v>
      </c>
      <c r="G434" s="9">
        <v>0</v>
      </c>
      <c r="H434" s="9">
        <v>0</v>
      </c>
      <c r="I434" s="9">
        <v>0.3</v>
      </c>
      <c r="J434" s="9">
        <v>72</v>
      </c>
      <c r="K434" s="158">
        <v>0.29513888888888901</v>
      </c>
      <c r="L434" s="9"/>
      <c r="M434" s="9"/>
      <c r="N434" s="9"/>
      <c r="O434" s="9"/>
      <c r="P434" s="278" t="str">
        <f t="shared" si="15"/>
        <v/>
      </c>
      <c r="Q434" s="276">
        <f t="shared" si="16"/>
        <v>60</v>
      </c>
      <c r="R434" s="9"/>
      <c r="S434" s="9"/>
      <c r="U434" s="367"/>
      <c r="AS434" s="9"/>
      <c r="AT434" s="9"/>
      <c r="AU434" s="426"/>
      <c r="AW434" s="9"/>
      <c r="AX434" s="470"/>
      <c r="AY434" s="467"/>
      <c r="BG434" s="373"/>
      <c r="BH434" s="373"/>
      <c r="BI434" s="9"/>
      <c r="BJ434" s="9"/>
      <c r="CJ434"/>
      <c r="CK434"/>
    </row>
    <row r="435" spans="1:89">
      <c r="A435" s="9">
        <v>1011</v>
      </c>
      <c r="B435" s="9" t="s">
        <v>383</v>
      </c>
      <c r="C435" s="9">
        <v>292</v>
      </c>
      <c r="D435" s="9">
        <v>0</v>
      </c>
      <c r="E435" s="9">
        <v>1.2</v>
      </c>
      <c r="F435" s="9">
        <v>137.41399999999999</v>
      </c>
      <c r="G435" s="9">
        <v>0</v>
      </c>
      <c r="H435" s="9">
        <v>0</v>
      </c>
      <c r="I435" s="9">
        <v>0.2</v>
      </c>
      <c r="J435" s="9">
        <v>72</v>
      </c>
      <c r="K435" s="158">
        <v>0.295833333333333</v>
      </c>
      <c r="L435" s="9"/>
      <c r="M435" s="9"/>
      <c r="N435" s="9"/>
      <c r="O435" s="9"/>
      <c r="P435" s="278" t="str">
        <f t="shared" si="15"/>
        <v/>
      </c>
      <c r="Q435" s="276">
        <f t="shared" si="16"/>
        <v>60</v>
      </c>
      <c r="R435" s="9"/>
      <c r="S435" s="9"/>
      <c r="U435" s="367"/>
      <c r="AS435" s="9"/>
      <c r="AT435" s="9"/>
      <c r="AU435" s="426"/>
      <c r="AW435" s="9"/>
      <c r="AX435" s="470"/>
      <c r="AY435" s="467"/>
      <c r="BG435" s="373"/>
      <c r="BH435" s="373"/>
      <c r="BI435" s="9"/>
      <c r="BJ435" s="9"/>
      <c r="CJ435"/>
      <c r="CK435"/>
    </row>
    <row r="436" spans="1:89">
      <c r="A436" s="9">
        <v>1011</v>
      </c>
      <c r="B436" s="9" t="s">
        <v>383</v>
      </c>
      <c r="C436" s="9">
        <v>292</v>
      </c>
      <c r="D436" s="9">
        <v>0</v>
      </c>
      <c r="E436" s="9">
        <v>0</v>
      </c>
      <c r="F436" s="9">
        <v>137.41399999999999</v>
      </c>
      <c r="G436" s="9">
        <v>0</v>
      </c>
      <c r="H436" s="9">
        <v>0</v>
      </c>
      <c r="I436" s="9">
        <v>0.3</v>
      </c>
      <c r="J436" s="9">
        <v>72</v>
      </c>
      <c r="K436" s="158">
        <v>0.296527777777778</v>
      </c>
      <c r="L436" s="9"/>
      <c r="M436" s="9"/>
      <c r="N436" s="9"/>
      <c r="O436" s="9"/>
      <c r="P436" s="278" t="str">
        <f t="shared" si="15"/>
        <v/>
      </c>
      <c r="Q436" s="276">
        <f t="shared" si="16"/>
        <v>60</v>
      </c>
      <c r="R436" s="9"/>
      <c r="S436" s="9"/>
      <c r="U436" s="367"/>
      <c r="AS436" s="9"/>
      <c r="AT436" s="9"/>
      <c r="AU436" s="426"/>
      <c r="AW436" s="9"/>
      <c r="AX436" s="470"/>
      <c r="AY436" s="467"/>
      <c r="BG436" s="373"/>
      <c r="BH436" s="373"/>
      <c r="BI436" s="9"/>
      <c r="BJ436" s="9"/>
      <c r="CJ436"/>
      <c r="CK436"/>
    </row>
    <row r="437" spans="1:89">
      <c r="A437" s="9">
        <v>1011</v>
      </c>
      <c r="B437" s="9" t="s">
        <v>383</v>
      </c>
      <c r="C437" s="9">
        <v>292</v>
      </c>
      <c r="D437" s="9">
        <v>4.4000000000000004</v>
      </c>
      <c r="E437" s="9">
        <v>2</v>
      </c>
      <c r="F437" s="9">
        <v>137.41399999999999</v>
      </c>
      <c r="G437" s="9">
        <v>0</v>
      </c>
      <c r="H437" s="9">
        <v>0</v>
      </c>
      <c r="I437" s="9">
        <v>0.3</v>
      </c>
      <c r="J437" s="9">
        <v>72</v>
      </c>
      <c r="K437" s="158">
        <v>0.297222222222222</v>
      </c>
      <c r="L437" s="9"/>
      <c r="M437" s="9"/>
      <c r="N437" s="9"/>
      <c r="O437" s="9"/>
      <c r="P437" s="278" t="str">
        <f t="shared" si="15"/>
        <v/>
      </c>
      <c r="Q437" s="276">
        <f t="shared" si="16"/>
        <v>60</v>
      </c>
      <c r="R437" s="9"/>
      <c r="S437" s="9"/>
      <c r="U437" s="367"/>
      <c r="AS437" s="9"/>
      <c r="AT437" s="9"/>
      <c r="AU437" s="426"/>
      <c r="AW437" s="9"/>
      <c r="AX437" s="470"/>
      <c r="AY437" s="467"/>
      <c r="BG437" s="373"/>
      <c r="BH437" s="373"/>
      <c r="BI437" s="9"/>
      <c r="BJ437" s="9"/>
      <c r="CJ437"/>
      <c r="CK437"/>
    </row>
    <row r="438" spans="1:89">
      <c r="A438" s="9">
        <v>1011</v>
      </c>
      <c r="B438" s="9" t="s">
        <v>383</v>
      </c>
      <c r="C438" s="9">
        <v>292</v>
      </c>
      <c r="D438" s="9">
        <v>4.8</v>
      </c>
      <c r="E438" s="9">
        <v>4.4000000000000004</v>
      </c>
      <c r="F438" s="9">
        <v>137.41399999999999</v>
      </c>
      <c r="G438" s="9">
        <v>0</v>
      </c>
      <c r="H438" s="9">
        <v>0</v>
      </c>
      <c r="I438" s="9">
        <v>0.3</v>
      </c>
      <c r="J438" s="9">
        <v>72</v>
      </c>
      <c r="K438" s="158">
        <v>0.297916666666667</v>
      </c>
      <c r="L438" s="9"/>
      <c r="M438" s="9"/>
      <c r="N438" s="9"/>
      <c r="O438" s="9"/>
      <c r="P438" s="278" t="str">
        <f t="shared" si="15"/>
        <v/>
      </c>
      <c r="Q438" s="276">
        <f t="shared" si="16"/>
        <v>60</v>
      </c>
      <c r="R438" s="9"/>
      <c r="S438" s="9"/>
      <c r="U438" s="367"/>
      <c r="AS438" s="9"/>
      <c r="AT438" s="9"/>
      <c r="AU438" s="426"/>
      <c r="AW438" s="9"/>
      <c r="AX438" s="470"/>
      <c r="AY438" s="467"/>
      <c r="BG438" s="373"/>
      <c r="BH438" s="373"/>
      <c r="BI438" s="9"/>
      <c r="BJ438" s="9"/>
      <c r="CJ438"/>
      <c r="CK438"/>
    </row>
    <row r="439" spans="1:89">
      <c r="A439" s="9">
        <v>1011</v>
      </c>
      <c r="B439" s="9" t="s">
        <v>383</v>
      </c>
      <c r="C439" s="9">
        <v>292</v>
      </c>
      <c r="D439" s="9">
        <v>3.6</v>
      </c>
      <c r="E439" s="9">
        <v>4</v>
      </c>
      <c r="F439" s="9">
        <v>137.41399999999999</v>
      </c>
      <c r="G439" s="9">
        <v>0</v>
      </c>
      <c r="H439" s="9">
        <v>0</v>
      </c>
      <c r="I439" s="9">
        <v>0.3</v>
      </c>
      <c r="J439" s="9">
        <v>72</v>
      </c>
      <c r="K439" s="158">
        <v>0.29861111111111099</v>
      </c>
      <c r="L439" s="9"/>
      <c r="M439" s="9"/>
      <c r="N439" s="9"/>
      <c r="O439" s="9"/>
      <c r="P439" s="278" t="str">
        <f t="shared" si="15"/>
        <v/>
      </c>
      <c r="Q439" s="276">
        <f t="shared" si="16"/>
        <v>60</v>
      </c>
      <c r="R439" s="9"/>
      <c r="S439" s="9"/>
      <c r="U439" s="367"/>
      <c r="AS439" s="9"/>
      <c r="AT439" s="9"/>
      <c r="AU439" s="426"/>
      <c r="AW439" s="9"/>
      <c r="AX439" s="470"/>
      <c r="AY439" s="467"/>
      <c r="BG439" s="373"/>
      <c r="BH439" s="373"/>
      <c r="BI439" s="9"/>
      <c r="BJ439" s="9"/>
      <c r="CJ439"/>
      <c r="CK439"/>
    </row>
    <row r="440" spans="1:89">
      <c r="A440" s="9">
        <v>1011</v>
      </c>
      <c r="B440" s="9" t="s">
        <v>383</v>
      </c>
      <c r="C440" s="9">
        <v>292</v>
      </c>
      <c r="D440" s="9">
        <v>4.8</v>
      </c>
      <c r="E440" s="9">
        <v>4</v>
      </c>
      <c r="F440" s="9">
        <v>137.41399999999999</v>
      </c>
      <c r="G440" s="9">
        <v>0</v>
      </c>
      <c r="H440" s="9">
        <v>0</v>
      </c>
      <c r="I440" s="9">
        <v>0.3</v>
      </c>
      <c r="J440" s="9">
        <v>72</v>
      </c>
      <c r="K440" s="158">
        <v>0.29930555555555599</v>
      </c>
      <c r="L440" s="9"/>
      <c r="M440" s="9"/>
      <c r="N440" s="9"/>
      <c r="O440" s="9"/>
      <c r="P440" s="278" t="str">
        <f t="shared" si="15"/>
        <v/>
      </c>
      <c r="Q440" s="276">
        <f t="shared" si="16"/>
        <v>60</v>
      </c>
      <c r="R440" s="9"/>
      <c r="S440" s="9"/>
      <c r="U440" s="367"/>
      <c r="AS440" s="9"/>
      <c r="AT440" s="9"/>
      <c r="AU440" s="426"/>
      <c r="AW440" s="9"/>
      <c r="AX440" s="470"/>
      <c r="AY440" s="467"/>
      <c r="BG440" s="373"/>
      <c r="BH440" s="373"/>
      <c r="BI440" s="9"/>
      <c r="BJ440" s="9"/>
      <c r="CJ440"/>
      <c r="CK440"/>
    </row>
    <row r="441" spans="1:89">
      <c r="A441" s="9">
        <v>1011</v>
      </c>
      <c r="B441" s="9" t="s">
        <v>383</v>
      </c>
      <c r="C441" s="9">
        <v>292</v>
      </c>
      <c r="D441" s="9">
        <v>4.8</v>
      </c>
      <c r="E441" s="9">
        <v>5.2</v>
      </c>
      <c r="F441" s="9">
        <v>137.41399999999999</v>
      </c>
      <c r="G441" s="9">
        <v>0</v>
      </c>
      <c r="H441" s="9">
        <v>0</v>
      </c>
      <c r="I441" s="9">
        <v>0.3</v>
      </c>
      <c r="J441" s="9">
        <v>72</v>
      </c>
      <c r="K441" s="158">
        <v>0.3</v>
      </c>
      <c r="L441" s="9"/>
      <c r="M441" s="9"/>
      <c r="N441" s="9"/>
      <c r="O441" s="9"/>
      <c r="P441" s="278" t="str">
        <f t="shared" si="15"/>
        <v/>
      </c>
      <c r="Q441" s="276">
        <f t="shared" si="16"/>
        <v>60</v>
      </c>
      <c r="R441" s="9"/>
      <c r="S441" s="9"/>
      <c r="U441" s="367"/>
      <c r="AS441" s="9"/>
      <c r="AT441" s="9"/>
      <c r="AU441" s="426"/>
      <c r="AW441" s="9"/>
      <c r="AX441" s="470"/>
      <c r="AY441" s="467"/>
      <c r="BG441" s="373"/>
      <c r="BH441" s="373"/>
      <c r="BI441" s="9"/>
      <c r="BJ441" s="9"/>
      <c r="CJ441"/>
      <c r="CK441"/>
    </row>
    <row r="442" spans="1:89">
      <c r="A442" s="9">
        <v>1011</v>
      </c>
      <c r="B442" s="9" t="s">
        <v>383</v>
      </c>
      <c r="C442" s="9">
        <v>292</v>
      </c>
      <c r="D442" s="9">
        <v>4.8</v>
      </c>
      <c r="E442" s="9">
        <v>4.8</v>
      </c>
      <c r="F442" s="9">
        <v>137.41399999999999</v>
      </c>
      <c r="G442" s="9">
        <v>0</v>
      </c>
      <c r="H442" s="9">
        <v>0</v>
      </c>
      <c r="I442" s="9">
        <v>0.3</v>
      </c>
      <c r="J442" s="9">
        <v>72</v>
      </c>
      <c r="K442" s="158">
        <v>0.30069444444444399</v>
      </c>
      <c r="L442" s="9"/>
      <c r="M442" s="9"/>
      <c r="N442" s="9"/>
      <c r="O442" s="9"/>
      <c r="P442" s="278" t="str">
        <f t="shared" si="15"/>
        <v/>
      </c>
      <c r="Q442" s="276">
        <f t="shared" si="16"/>
        <v>60</v>
      </c>
      <c r="R442" s="9"/>
      <c r="S442" s="9"/>
      <c r="U442" s="367"/>
      <c r="AS442" s="9"/>
      <c r="AT442" s="9"/>
      <c r="AU442" s="426"/>
      <c r="AW442" s="9"/>
      <c r="AX442" s="470"/>
      <c r="AY442" s="467"/>
      <c r="BG442" s="373"/>
      <c r="BH442" s="373"/>
      <c r="BI442" s="9"/>
      <c r="BJ442" s="9"/>
      <c r="CJ442"/>
      <c r="CK442"/>
    </row>
    <row r="443" spans="1:89">
      <c r="A443" s="9">
        <v>1011</v>
      </c>
      <c r="B443" s="9" t="s">
        <v>383</v>
      </c>
      <c r="C443" s="9">
        <v>292</v>
      </c>
      <c r="D443" s="9">
        <v>6.8</v>
      </c>
      <c r="E443" s="9">
        <v>6</v>
      </c>
      <c r="F443" s="9">
        <v>137.41399999999999</v>
      </c>
      <c r="G443" s="9">
        <v>0</v>
      </c>
      <c r="H443" s="9">
        <v>0</v>
      </c>
      <c r="I443" s="9">
        <v>0.3</v>
      </c>
      <c r="J443" s="9">
        <v>72</v>
      </c>
      <c r="K443" s="158">
        <v>0.30138888888888898</v>
      </c>
      <c r="L443" s="9"/>
      <c r="M443" s="9"/>
      <c r="N443" s="9"/>
      <c r="O443" s="9"/>
      <c r="P443" s="278" t="str">
        <f t="shared" si="15"/>
        <v/>
      </c>
      <c r="Q443" s="276">
        <f t="shared" si="16"/>
        <v>60</v>
      </c>
      <c r="R443" s="9"/>
      <c r="S443" s="9"/>
      <c r="U443" s="367"/>
      <c r="AS443" s="9"/>
      <c r="AT443" s="9"/>
      <c r="AU443" s="426"/>
      <c r="AW443" s="9"/>
      <c r="AX443" s="470"/>
      <c r="AY443" s="467"/>
      <c r="BG443" s="373"/>
      <c r="BH443" s="373"/>
      <c r="BI443" s="9"/>
      <c r="BJ443" s="9"/>
      <c r="CJ443"/>
      <c r="CK443"/>
    </row>
    <row r="444" spans="1:89">
      <c r="A444" s="9">
        <v>1011</v>
      </c>
      <c r="B444" s="9" t="s">
        <v>383</v>
      </c>
      <c r="C444" s="9">
        <v>292</v>
      </c>
      <c r="D444" s="9">
        <v>7.6</v>
      </c>
      <c r="E444" s="9">
        <v>6.8</v>
      </c>
      <c r="F444" s="9">
        <v>137.41399999999999</v>
      </c>
      <c r="G444" s="9">
        <v>0</v>
      </c>
      <c r="H444" s="9">
        <v>0</v>
      </c>
      <c r="I444" s="9">
        <v>0.4</v>
      </c>
      <c r="J444" s="9">
        <v>72</v>
      </c>
      <c r="K444" s="158">
        <v>0.30208333333333298</v>
      </c>
      <c r="L444" s="9"/>
      <c r="M444" s="9"/>
      <c r="N444" s="9"/>
      <c r="O444" s="9"/>
      <c r="P444" s="278" t="str">
        <f t="shared" si="15"/>
        <v/>
      </c>
      <c r="Q444" s="276">
        <f t="shared" si="16"/>
        <v>60</v>
      </c>
      <c r="R444" s="9"/>
      <c r="S444" s="9"/>
      <c r="U444" s="367"/>
      <c r="AS444" s="9"/>
      <c r="AT444" s="9"/>
      <c r="AU444" s="426"/>
      <c r="AW444" s="9"/>
      <c r="AX444" s="470"/>
      <c r="AY444" s="467"/>
      <c r="BG444" s="373"/>
      <c r="BH444" s="373"/>
      <c r="BI444" s="9"/>
      <c r="BJ444" s="9"/>
      <c r="CJ444"/>
      <c r="CK444"/>
    </row>
    <row r="445" spans="1:89">
      <c r="A445" s="9">
        <v>1011</v>
      </c>
      <c r="B445" s="9" t="s">
        <v>383</v>
      </c>
      <c r="C445" s="9">
        <v>292</v>
      </c>
      <c r="D445" s="9">
        <v>5.2</v>
      </c>
      <c r="E445" s="9">
        <v>5.2</v>
      </c>
      <c r="F445" s="9">
        <v>137.41399999999999</v>
      </c>
      <c r="G445" s="9">
        <v>0</v>
      </c>
      <c r="H445" s="9">
        <v>0</v>
      </c>
      <c r="I445" s="9">
        <v>0.4</v>
      </c>
      <c r="J445" s="9">
        <v>72</v>
      </c>
      <c r="K445" s="158">
        <v>0.30277777777777798</v>
      </c>
      <c r="L445" s="9"/>
      <c r="M445" s="9"/>
      <c r="N445" s="9"/>
      <c r="O445" s="9"/>
      <c r="P445" s="278" t="str">
        <f t="shared" si="15"/>
        <v/>
      </c>
      <c r="Q445" s="276">
        <f t="shared" si="16"/>
        <v>60</v>
      </c>
      <c r="R445" s="9"/>
      <c r="S445" s="9"/>
      <c r="U445" s="367"/>
      <c r="AS445" s="9"/>
      <c r="AT445" s="9"/>
      <c r="AU445" s="426"/>
      <c r="AW445" s="9"/>
      <c r="AX445" s="470"/>
      <c r="AY445" s="467"/>
      <c r="BG445" s="373"/>
      <c r="BH445" s="373"/>
      <c r="BI445" s="9"/>
      <c r="BJ445" s="9"/>
      <c r="CJ445"/>
      <c r="CK445"/>
    </row>
    <row r="446" spans="1:89">
      <c r="A446" s="9">
        <v>1011</v>
      </c>
      <c r="B446" s="9" t="s">
        <v>383</v>
      </c>
      <c r="C446" s="9">
        <v>292</v>
      </c>
      <c r="D446" s="9">
        <v>5.6</v>
      </c>
      <c r="E446" s="9">
        <v>4.4000000000000004</v>
      </c>
      <c r="F446" s="9">
        <v>137.41399999999999</v>
      </c>
      <c r="G446" s="9">
        <v>0</v>
      </c>
      <c r="H446" s="9">
        <v>0</v>
      </c>
      <c r="I446" s="9">
        <v>0.4</v>
      </c>
      <c r="J446" s="9">
        <v>72</v>
      </c>
      <c r="K446" s="158">
        <v>0.30347222222222198</v>
      </c>
      <c r="L446" s="9"/>
      <c r="M446" s="9"/>
      <c r="N446" s="9"/>
      <c r="O446" s="9"/>
      <c r="P446" s="278" t="str">
        <f t="shared" si="15"/>
        <v/>
      </c>
      <c r="Q446" s="276">
        <f t="shared" si="16"/>
        <v>60</v>
      </c>
      <c r="R446" s="9"/>
      <c r="S446" s="9"/>
      <c r="U446" s="367"/>
      <c r="AS446" s="9"/>
      <c r="AT446" s="9"/>
      <c r="AU446" s="426"/>
      <c r="AW446" s="9"/>
      <c r="AX446" s="470"/>
      <c r="AY446" s="467"/>
      <c r="BG446" s="373"/>
      <c r="BH446" s="373"/>
      <c r="BI446" s="9"/>
      <c r="BJ446" s="9"/>
      <c r="CJ446"/>
      <c r="CK446"/>
    </row>
    <row r="447" spans="1:89">
      <c r="A447" s="9">
        <v>1011</v>
      </c>
      <c r="B447" s="9" t="s">
        <v>383</v>
      </c>
      <c r="C447" s="9">
        <v>292</v>
      </c>
      <c r="D447" s="9">
        <v>6.4</v>
      </c>
      <c r="E447" s="9">
        <v>5.2</v>
      </c>
      <c r="F447" s="9">
        <v>137.41399999999999</v>
      </c>
      <c r="G447" s="9">
        <v>0</v>
      </c>
      <c r="H447" s="9">
        <v>0</v>
      </c>
      <c r="I447" s="9">
        <v>0.4</v>
      </c>
      <c r="J447" s="9">
        <v>72</v>
      </c>
      <c r="K447" s="158">
        <v>0.30416666666666697</v>
      </c>
      <c r="L447" s="9"/>
      <c r="M447" s="9"/>
      <c r="N447" s="9"/>
      <c r="O447" s="9"/>
      <c r="P447" s="278" t="str">
        <f t="shared" si="15"/>
        <v/>
      </c>
      <c r="Q447" s="276">
        <f t="shared" si="16"/>
        <v>60</v>
      </c>
      <c r="R447" s="9"/>
      <c r="S447" s="9"/>
      <c r="U447" s="367"/>
      <c r="AS447" s="9"/>
      <c r="AT447" s="9"/>
      <c r="AU447" s="426"/>
      <c r="AW447" s="9"/>
      <c r="AX447" s="470"/>
      <c r="AY447" s="467"/>
      <c r="BG447" s="373"/>
      <c r="BH447" s="373"/>
      <c r="BI447" s="9"/>
      <c r="BJ447" s="9"/>
      <c r="CJ447"/>
      <c r="CK447"/>
    </row>
    <row r="448" spans="1:89">
      <c r="A448" s="9">
        <v>1011</v>
      </c>
      <c r="B448" s="9" t="s">
        <v>383</v>
      </c>
      <c r="C448" s="9">
        <v>292</v>
      </c>
      <c r="D448" s="9">
        <v>4.4000000000000004</v>
      </c>
      <c r="E448" s="9">
        <v>4.8</v>
      </c>
      <c r="F448" s="9">
        <v>137.41399999999999</v>
      </c>
      <c r="G448" s="9">
        <v>0</v>
      </c>
      <c r="H448" s="9">
        <v>0</v>
      </c>
      <c r="I448" s="9">
        <v>0.4</v>
      </c>
      <c r="J448" s="9">
        <v>72</v>
      </c>
      <c r="K448" s="158">
        <v>0.30486111111111103</v>
      </c>
      <c r="L448" s="9"/>
      <c r="M448" s="9"/>
      <c r="N448" s="9"/>
      <c r="O448" s="9"/>
      <c r="P448" s="278" t="str">
        <f t="shared" si="15"/>
        <v/>
      </c>
      <c r="Q448" s="276">
        <f t="shared" si="16"/>
        <v>60</v>
      </c>
      <c r="R448" s="9"/>
      <c r="S448" s="9"/>
      <c r="U448" s="367"/>
      <c r="AS448" s="9"/>
      <c r="AT448" s="9"/>
      <c r="AU448" s="426"/>
      <c r="AW448" s="9"/>
      <c r="AX448" s="470"/>
      <c r="AY448" s="467"/>
      <c r="BG448" s="373"/>
      <c r="BH448" s="373"/>
      <c r="BI448" s="9"/>
      <c r="BJ448" s="9"/>
      <c r="CJ448"/>
      <c r="CK448"/>
    </row>
    <row r="449" spans="1:89">
      <c r="A449" s="9">
        <v>1011</v>
      </c>
      <c r="B449" s="9" t="s">
        <v>383</v>
      </c>
      <c r="C449" s="9">
        <v>292</v>
      </c>
      <c r="D449" s="9">
        <v>4.8</v>
      </c>
      <c r="E449" s="9">
        <v>4</v>
      </c>
      <c r="F449" s="9">
        <v>137.41399999999999</v>
      </c>
      <c r="G449" s="9">
        <v>0</v>
      </c>
      <c r="H449" s="9">
        <v>0</v>
      </c>
      <c r="I449" s="9">
        <v>0.4</v>
      </c>
      <c r="J449" s="9">
        <v>72</v>
      </c>
      <c r="K449" s="158">
        <v>0.30555555555555602</v>
      </c>
      <c r="L449" s="9"/>
      <c r="M449" s="9"/>
      <c r="N449" s="9"/>
      <c r="O449" s="9"/>
      <c r="P449" s="278" t="str">
        <f t="shared" si="15"/>
        <v/>
      </c>
      <c r="Q449" s="276">
        <f t="shared" si="16"/>
        <v>60</v>
      </c>
      <c r="R449" s="9"/>
      <c r="S449" s="9"/>
      <c r="U449" s="367"/>
      <c r="AS449" s="9"/>
      <c r="AT449" s="9"/>
      <c r="AU449" s="426"/>
      <c r="AW449" s="9"/>
      <c r="AX449" s="470"/>
      <c r="AY449" s="467"/>
      <c r="BG449" s="373"/>
      <c r="BH449" s="373"/>
      <c r="BI449" s="9"/>
      <c r="BJ449" s="9"/>
      <c r="CJ449"/>
      <c r="CK449"/>
    </row>
    <row r="450" spans="1:89">
      <c r="A450" s="9">
        <v>1011</v>
      </c>
      <c r="B450" s="9" t="s">
        <v>383</v>
      </c>
      <c r="C450" s="9">
        <v>292</v>
      </c>
      <c r="D450" s="9">
        <v>3.6</v>
      </c>
      <c r="E450" s="9">
        <v>3.6</v>
      </c>
      <c r="F450" s="9">
        <v>137.41399999999999</v>
      </c>
      <c r="G450" s="9">
        <v>0</v>
      </c>
      <c r="H450" s="9">
        <v>0</v>
      </c>
      <c r="I450" s="9">
        <v>0.4</v>
      </c>
      <c r="J450" s="9">
        <v>72</v>
      </c>
      <c r="K450" s="158">
        <v>0.30625000000000002</v>
      </c>
      <c r="L450" s="9"/>
      <c r="M450" s="9"/>
      <c r="N450" s="9"/>
      <c r="O450" s="9"/>
      <c r="P450" s="278" t="str">
        <f t="shared" si="15"/>
        <v/>
      </c>
      <c r="Q450" s="276">
        <f t="shared" si="16"/>
        <v>60</v>
      </c>
      <c r="R450" s="9"/>
      <c r="S450" s="9"/>
      <c r="U450" s="367"/>
      <c r="AS450" s="9"/>
      <c r="AT450" s="9"/>
      <c r="AU450" s="426"/>
      <c r="AW450" s="9"/>
      <c r="AX450" s="470"/>
      <c r="AY450" s="467"/>
      <c r="BG450" s="373"/>
      <c r="BH450" s="373"/>
      <c r="BI450" s="9"/>
      <c r="BJ450" s="9"/>
      <c r="CJ450"/>
      <c r="CK450"/>
    </row>
    <row r="451" spans="1:89">
      <c r="A451" s="9">
        <v>1011</v>
      </c>
      <c r="B451" s="9" t="s">
        <v>383</v>
      </c>
      <c r="C451" s="9">
        <v>292</v>
      </c>
      <c r="D451" s="9">
        <v>3.6</v>
      </c>
      <c r="E451" s="9">
        <v>3.6</v>
      </c>
      <c r="F451" s="9">
        <v>137.41399999999999</v>
      </c>
      <c r="G451" s="9">
        <v>0</v>
      </c>
      <c r="H451" s="9">
        <v>0</v>
      </c>
      <c r="I451" s="9">
        <v>0.4</v>
      </c>
      <c r="J451" s="9">
        <v>72</v>
      </c>
      <c r="K451" s="158">
        <v>0.30694444444444402</v>
      </c>
      <c r="L451" s="9"/>
      <c r="M451" s="9"/>
      <c r="N451" s="9"/>
      <c r="O451" s="9"/>
      <c r="P451" s="278" t="str">
        <f t="shared" si="15"/>
        <v/>
      </c>
      <c r="Q451" s="276">
        <f t="shared" si="16"/>
        <v>60</v>
      </c>
      <c r="R451" s="9"/>
      <c r="S451" s="9"/>
      <c r="U451" s="367"/>
      <c r="AS451" s="9"/>
      <c r="AT451" s="9"/>
      <c r="AU451" s="426"/>
      <c r="AW451" s="9"/>
      <c r="AX451" s="470"/>
      <c r="AY451" s="467"/>
      <c r="BG451" s="373"/>
      <c r="BH451" s="373"/>
      <c r="BI451" s="9"/>
      <c r="BJ451" s="9"/>
      <c r="CJ451"/>
      <c r="CK451"/>
    </row>
    <row r="452" spans="1:89">
      <c r="A452" s="9">
        <v>1011</v>
      </c>
      <c r="B452" s="9" t="s">
        <v>383</v>
      </c>
      <c r="C452" s="9">
        <v>292</v>
      </c>
      <c r="D452" s="9">
        <v>6</v>
      </c>
      <c r="E452" s="9">
        <v>4</v>
      </c>
      <c r="F452" s="9">
        <v>137.41399999999999</v>
      </c>
      <c r="G452" s="9">
        <v>0</v>
      </c>
      <c r="H452" s="9">
        <v>0</v>
      </c>
      <c r="I452" s="9">
        <v>0.4</v>
      </c>
      <c r="J452" s="9">
        <v>72</v>
      </c>
      <c r="K452" s="158">
        <v>0.30763888888888902</v>
      </c>
      <c r="L452" s="9"/>
      <c r="M452" s="9"/>
      <c r="N452" s="9"/>
      <c r="O452" s="9"/>
      <c r="P452" s="278" t="str">
        <f t="shared" si="15"/>
        <v/>
      </c>
      <c r="Q452" s="276">
        <f t="shared" si="16"/>
        <v>60</v>
      </c>
      <c r="R452" s="9"/>
      <c r="S452" s="9"/>
      <c r="U452" s="367"/>
      <c r="AS452" s="9"/>
      <c r="AT452" s="9"/>
      <c r="AU452" s="426"/>
      <c r="AW452" s="9"/>
      <c r="AX452" s="470"/>
      <c r="AY452" s="467"/>
      <c r="BG452" s="373"/>
      <c r="BH452" s="373"/>
      <c r="BI452" s="9"/>
      <c r="BJ452" s="9"/>
      <c r="CJ452"/>
      <c r="CK452"/>
    </row>
    <row r="453" spans="1:89">
      <c r="A453" s="9">
        <v>1011</v>
      </c>
      <c r="B453" s="9" t="s">
        <v>383</v>
      </c>
      <c r="C453" s="9">
        <v>292</v>
      </c>
      <c r="D453" s="9">
        <v>4.8</v>
      </c>
      <c r="E453" s="9">
        <v>6</v>
      </c>
      <c r="F453" s="9">
        <v>137.41399999999999</v>
      </c>
      <c r="G453" s="9">
        <v>0</v>
      </c>
      <c r="H453" s="9">
        <v>0</v>
      </c>
      <c r="I453" s="9">
        <v>0.4</v>
      </c>
      <c r="J453" s="9">
        <v>72</v>
      </c>
      <c r="K453" s="158">
        <v>0.30833333333333302</v>
      </c>
      <c r="L453" s="9"/>
      <c r="M453" s="9"/>
      <c r="N453" s="9"/>
      <c r="O453" s="9"/>
      <c r="P453" s="278" t="str">
        <f t="shared" si="15"/>
        <v/>
      </c>
      <c r="Q453" s="276">
        <f t="shared" si="16"/>
        <v>60</v>
      </c>
      <c r="R453" s="9"/>
      <c r="S453" s="9"/>
      <c r="U453" s="367"/>
      <c r="AS453" s="9"/>
      <c r="AT453" s="9"/>
      <c r="AU453" s="426"/>
      <c r="AW453" s="9"/>
      <c r="AX453" s="470"/>
      <c r="AY453" s="467"/>
      <c r="BG453" s="373"/>
      <c r="BH453" s="373"/>
      <c r="BI453" s="9"/>
      <c r="BJ453" s="9"/>
      <c r="CJ453"/>
      <c r="CK453"/>
    </row>
    <row r="454" spans="1:89">
      <c r="A454" s="9">
        <v>1011</v>
      </c>
      <c r="B454" s="9" t="s">
        <v>383</v>
      </c>
      <c r="C454" s="9">
        <v>292</v>
      </c>
      <c r="D454" s="9">
        <v>3.2</v>
      </c>
      <c r="E454" s="9">
        <v>4.8</v>
      </c>
      <c r="F454" s="9">
        <v>137.41399999999999</v>
      </c>
      <c r="G454" s="9">
        <v>0</v>
      </c>
      <c r="H454" s="9">
        <v>0</v>
      </c>
      <c r="I454" s="9">
        <v>0.4</v>
      </c>
      <c r="J454" s="9">
        <v>72</v>
      </c>
      <c r="K454" s="158">
        <v>0.30902777777777801</v>
      </c>
      <c r="L454" s="9"/>
      <c r="M454" s="9"/>
      <c r="N454" s="9"/>
      <c r="O454" s="9"/>
      <c r="P454" s="278" t="str">
        <f t="shared" si="15"/>
        <v/>
      </c>
      <c r="Q454" s="276">
        <f t="shared" si="16"/>
        <v>60</v>
      </c>
      <c r="R454" s="9"/>
      <c r="S454" s="9"/>
      <c r="U454" s="367"/>
      <c r="AS454" s="9"/>
      <c r="AT454" s="9"/>
      <c r="AU454" s="426"/>
      <c r="AW454" s="9"/>
      <c r="AX454" s="470"/>
      <c r="AY454" s="467"/>
      <c r="BG454" s="373"/>
      <c r="BH454" s="373"/>
      <c r="BI454" s="9"/>
      <c r="BJ454" s="9"/>
      <c r="CJ454"/>
      <c r="CK454"/>
    </row>
    <row r="455" spans="1:89">
      <c r="A455" s="9">
        <v>1011</v>
      </c>
      <c r="B455" s="9" t="s">
        <v>383</v>
      </c>
      <c r="C455" s="9">
        <v>292</v>
      </c>
      <c r="D455" s="9">
        <v>4.8</v>
      </c>
      <c r="E455" s="9">
        <v>4</v>
      </c>
      <c r="F455" s="9">
        <v>137.41399999999999</v>
      </c>
      <c r="G455" s="9">
        <v>0</v>
      </c>
      <c r="H455" s="9">
        <v>0</v>
      </c>
      <c r="I455" s="9">
        <v>0.4</v>
      </c>
      <c r="J455" s="9">
        <v>72</v>
      </c>
      <c r="K455" s="158">
        <v>0.30972222222222201</v>
      </c>
      <c r="L455" s="9"/>
      <c r="M455" s="9"/>
      <c r="N455" s="9"/>
      <c r="O455" s="9"/>
      <c r="P455" s="278" t="str">
        <f t="shared" si="15"/>
        <v/>
      </c>
      <c r="Q455" s="276">
        <f t="shared" si="16"/>
        <v>60</v>
      </c>
      <c r="R455" s="9"/>
      <c r="S455" s="9"/>
      <c r="U455" s="367"/>
      <c r="AS455" s="9"/>
      <c r="AT455" s="9"/>
      <c r="AU455" s="426"/>
      <c r="AW455" s="9"/>
      <c r="AX455" s="470"/>
      <c r="AY455" s="467"/>
      <c r="BG455" s="373"/>
      <c r="BH455" s="373"/>
      <c r="BI455" s="9"/>
      <c r="BJ455" s="9"/>
      <c r="CJ455"/>
      <c r="CK455"/>
    </row>
    <row r="456" spans="1:89">
      <c r="A456" s="9">
        <v>1011</v>
      </c>
      <c r="B456" s="9" t="s">
        <v>383</v>
      </c>
      <c r="C456" s="9">
        <v>292</v>
      </c>
      <c r="D456" s="9">
        <v>5.2</v>
      </c>
      <c r="E456" s="9">
        <v>4.4000000000000004</v>
      </c>
      <c r="F456" s="9">
        <v>137.41399999999999</v>
      </c>
      <c r="G456" s="9">
        <v>0</v>
      </c>
      <c r="H456" s="9">
        <v>0</v>
      </c>
      <c r="I456" s="9">
        <v>0.4</v>
      </c>
      <c r="J456" s="9">
        <v>72</v>
      </c>
      <c r="K456" s="158">
        <v>0.31041666666666701</v>
      </c>
      <c r="L456" s="9"/>
      <c r="M456" s="9"/>
      <c r="N456" s="9"/>
      <c r="O456" s="9"/>
      <c r="P456" s="278" t="str">
        <f t="shared" si="15"/>
        <v/>
      </c>
      <c r="Q456" s="276">
        <f t="shared" si="16"/>
        <v>60</v>
      </c>
      <c r="R456" s="9"/>
      <c r="S456" s="9"/>
      <c r="U456" s="367"/>
      <c r="AS456" s="9"/>
      <c r="AT456" s="9"/>
      <c r="AU456" s="426"/>
      <c r="AW456" s="9"/>
      <c r="AX456" s="470"/>
      <c r="AY456" s="467"/>
      <c r="BG456" s="373"/>
      <c r="BH456" s="373"/>
      <c r="BI456" s="9"/>
      <c r="BJ456" s="9"/>
      <c r="CJ456"/>
      <c r="CK456"/>
    </row>
    <row r="457" spans="1:89">
      <c r="A457" s="9">
        <v>1011</v>
      </c>
      <c r="B457" s="9" t="s">
        <v>383</v>
      </c>
      <c r="C457" s="9">
        <v>292</v>
      </c>
      <c r="D457" s="9">
        <v>3.2</v>
      </c>
      <c r="E457" s="9">
        <v>3.6</v>
      </c>
      <c r="F457" s="9">
        <v>137.41399999999999</v>
      </c>
      <c r="G457" s="9">
        <v>0</v>
      </c>
      <c r="H457" s="9">
        <v>0</v>
      </c>
      <c r="I457" s="9">
        <v>0.4</v>
      </c>
      <c r="J457" s="9">
        <v>72</v>
      </c>
      <c r="K457" s="158">
        <v>0.31111111111111101</v>
      </c>
      <c r="L457" s="9"/>
      <c r="M457" s="9"/>
      <c r="N457" s="9"/>
      <c r="O457" s="9"/>
      <c r="P457" s="278" t="str">
        <f t="shared" ref="P457:P520" si="17">IF(F457&lt;1.1,60,"")</f>
        <v/>
      </c>
      <c r="Q457" s="276">
        <f t="shared" si="16"/>
        <v>60</v>
      </c>
      <c r="R457" s="9"/>
      <c r="S457" s="9"/>
      <c r="U457" s="367"/>
      <c r="AS457" s="9"/>
      <c r="AT457" s="9"/>
      <c r="AU457" s="426"/>
      <c r="AW457" s="9"/>
      <c r="AX457" s="470"/>
      <c r="AY457" s="467"/>
      <c r="BG457" s="373"/>
      <c r="BH457" s="373"/>
      <c r="BI457" s="9"/>
      <c r="BJ457" s="9"/>
      <c r="CJ457"/>
      <c r="CK457"/>
    </row>
    <row r="458" spans="1:89">
      <c r="A458" s="9">
        <v>1011</v>
      </c>
      <c r="B458" s="9" t="s">
        <v>383</v>
      </c>
      <c r="C458" s="9">
        <v>292</v>
      </c>
      <c r="D458" s="9">
        <v>0</v>
      </c>
      <c r="E458" s="9">
        <v>2</v>
      </c>
      <c r="F458" s="9">
        <v>137.41399999999999</v>
      </c>
      <c r="G458" s="9">
        <v>0</v>
      </c>
      <c r="H458" s="9">
        <v>0</v>
      </c>
      <c r="I458" s="9">
        <v>0.4</v>
      </c>
      <c r="J458" s="9">
        <v>72</v>
      </c>
      <c r="K458" s="158">
        <v>0.311805555555556</v>
      </c>
      <c r="L458" s="9"/>
      <c r="M458" s="9"/>
      <c r="N458" s="9"/>
      <c r="O458" s="9"/>
      <c r="P458" s="278" t="str">
        <f t="shared" si="17"/>
        <v/>
      </c>
      <c r="Q458" s="276">
        <f t="shared" ref="Q458:Q521" si="18">IF(J458&gt;0,60,"")</f>
        <v>60</v>
      </c>
      <c r="R458" s="9"/>
      <c r="S458" s="9"/>
      <c r="U458" s="367"/>
      <c r="AS458" s="9"/>
      <c r="AT458" s="9"/>
      <c r="AU458" s="426"/>
      <c r="AW458" s="9"/>
      <c r="AX458" s="470"/>
      <c r="AY458" s="467"/>
      <c r="BG458" s="373"/>
      <c r="BH458" s="373"/>
      <c r="BI458" s="9"/>
      <c r="BJ458" s="9"/>
      <c r="CJ458"/>
      <c r="CK458"/>
    </row>
    <row r="459" spans="1:89">
      <c r="A459" s="9">
        <v>1011</v>
      </c>
      <c r="B459" s="9" t="s">
        <v>383</v>
      </c>
      <c r="C459" s="9">
        <v>292</v>
      </c>
      <c r="D459" s="9">
        <v>3.6</v>
      </c>
      <c r="E459" s="9">
        <v>3.2</v>
      </c>
      <c r="F459" s="9">
        <v>137.41399999999999</v>
      </c>
      <c r="G459" s="9">
        <v>0</v>
      </c>
      <c r="H459" s="9">
        <v>0</v>
      </c>
      <c r="I459" s="9">
        <v>0.4</v>
      </c>
      <c r="J459" s="9">
        <v>72</v>
      </c>
      <c r="K459" s="158">
        <v>0.3125</v>
      </c>
      <c r="L459" s="9"/>
      <c r="M459" s="9"/>
      <c r="N459" s="9"/>
      <c r="O459" s="9"/>
      <c r="P459" s="278" t="str">
        <f t="shared" si="17"/>
        <v/>
      </c>
      <c r="Q459" s="276">
        <f t="shared" si="18"/>
        <v>60</v>
      </c>
      <c r="R459" s="9"/>
      <c r="S459" s="9"/>
      <c r="U459" s="367"/>
      <c r="AS459" s="9"/>
      <c r="AT459" s="9"/>
      <c r="AU459" s="426"/>
      <c r="AW459" s="9"/>
      <c r="AX459" s="470"/>
      <c r="AY459" s="467"/>
      <c r="BG459" s="373"/>
      <c r="BH459" s="373"/>
      <c r="BI459" s="9"/>
      <c r="BJ459" s="9"/>
      <c r="CJ459"/>
      <c r="CK459"/>
    </row>
    <row r="460" spans="1:89">
      <c r="A460" s="9">
        <v>1011</v>
      </c>
      <c r="B460" s="9" t="s">
        <v>383</v>
      </c>
      <c r="C460" s="9">
        <v>292</v>
      </c>
      <c r="D460" s="9">
        <v>0</v>
      </c>
      <c r="E460" s="9">
        <v>1.2</v>
      </c>
      <c r="F460" s="9">
        <v>137.41399999999999</v>
      </c>
      <c r="G460" s="9">
        <v>0</v>
      </c>
      <c r="H460" s="9">
        <v>0</v>
      </c>
      <c r="I460" s="9">
        <v>0.4</v>
      </c>
      <c r="J460" s="9">
        <v>72</v>
      </c>
      <c r="K460" s="158">
        <v>0.313194444444444</v>
      </c>
      <c r="L460" s="9"/>
      <c r="M460" s="9"/>
      <c r="N460" s="9"/>
      <c r="O460" s="9"/>
      <c r="P460" s="278" t="str">
        <f t="shared" si="17"/>
        <v/>
      </c>
      <c r="Q460" s="276">
        <f t="shared" si="18"/>
        <v>60</v>
      </c>
      <c r="R460" s="9"/>
      <c r="S460" s="9"/>
      <c r="U460" s="367"/>
      <c r="AS460" s="9"/>
      <c r="AT460" s="9"/>
      <c r="AU460" s="426"/>
      <c r="AW460" s="9"/>
      <c r="AX460" s="470"/>
      <c r="AY460" s="467"/>
      <c r="BG460" s="373"/>
      <c r="BH460" s="373"/>
      <c r="BI460" s="9"/>
      <c r="BJ460" s="9"/>
      <c r="CJ460"/>
      <c r="CK460"/>
    </row>
    <row r="461" spans="1:89">
      <c r="A461" s="9">
        <v>1011</v>
      </c>
      <c r="B461" s="9" t="s">
        <v>383</v>
      </c>
      <c r="C461" s="9">
        <v>292</v>
      </c>
      <c r="D461" s="9">
        <v>0</v>
      </c>
      <c r="E461" s="9">
        <v>0</v>
      </c>
      <c r="F461" s="9">
        <v>137.41399999999999</v>
      </c>
      <c r="G461" s="9">
        <v>0</v>
      </c>
      <c r="H461" s="9">
        <v>0</v>
      </c>
      <c r="I461" s="9">
        <v>0.4</v>
      </c>
      <c r="J461" s="9">
        <v>72</v>
      </c>
      <c r="K461" s="158">
        <v>0.31388888888888899</v>
      </c>
      <c r="L461" s="9"/>
      <c r="M461" s="9"/>
      <c r="N461" s="9"/>
      <c r="O461" s="9"/>
      <c r="P461" s="278" t="str">
        <f t="shared" si="17"/>
        <v/>
      </c>
      <c r="Q461" s="276">
        <f t="shared" si="18"/>
        <v>60</v>
      </c>
      <c r="R461" s="9"/>
      <c r="S461" s="9"/>
      <c r="U461" s="367"/>
      <c r="AS461" s="9"/>
      <c r="AT461" s="9"/>
      <c r="AU461" s="426"/>
      <c r="AW461" s="9"/>
      <c r="AX461" s="470"/>
      <c r="AY461" s="467"/>
      <c r="BG461" s="373"/>
      <c r="BH461" s="373"/>
      <c r="BI461" s="9"/>
      <c r="BJ461" s="9"/>
      <c r="CJ461"/>
      <c r="CK461"/>
    </row>
    <row r="462" spans="1:89">
      <c r="A462" s="9">
        <v>1011</v>
      </c>
      <c r="B462" s="9" t="s">
        <v>383</v>
      </c>
      <c r="C462" s="9">
        <v>292</v>
      </c>
      <c r="D462" s="9">
        <v>0</v>
      </c>
      <c r="E462" s="9">
        <v>0</v>
      </c>
      <c r="F462" s="9">
        <v>137.41399999999999</v>
      </c>
      <c r="G462" s="9">
        <v>0</v>
      </c>
      <c r="H462" s="9">
        <v>0</v>
      </c>
      <c r="I462" s="9">
        <v>0.4</v>
      </c>
      <c r="J462" s="9">
        <v>72</v>
      </c>
      <c r="K462" s="158">
        <v>0.31458333333333299</v>
      </c>
      <c r="L462" s="9"/>
      <c r="M462" s="9"/>
      <c r="N462" s="9"/>
      <c r="O462" s="9"/>
      <c r="P462" s="278" t="str">
        <f t="shared" si="17"/>
        <v/>
      </c>
      <c r="Q462" s="276">
        <f t="shared" si="18"/>
        <v>60</v>
      </c>
      <c r="R462" s="9"/>
      <c r="S462" s="9"/>
      <c r="U462" s="367"/>
      <c r="AS462" s="9"/>
      <c r="AT462" s="9"/>
      <c r="AU462" s="426"/>
      <c r="AW462" s="9"/>
      <c r="AX462" s="470"/>
      <c r="AY462" s="467"/>
      <c r="BG462" s="373"/>
      <c r="BH462" s="373"/>
      <c r="BI462" s="9"/>
      <c r="BJ462" s="9"/>
      <c r="CJ462"/>
      <c r="CK462"/>
    </row>
    <row r="463" spans="1:89">
      <c r="A463" s="9">
        <v>1011</v>
      </c>
      <c r="B463" s="9" t="s">
        <v>383</v>
      </c>
      <c r="C463" s="9">
        <v>292</v>
      </c>
      <c r="D463" s="9">
        <v>0</v>
      </c>
      <c r="E463" s="9">
        <v>0</v>
      </c>
      <c r="F463" s="9">
        <v>137.41399999999999</v>
      </c>
      <c r="G463" s="9">
        <v>0</v>
      </c>
      <c r="H463" s="9">
        <v>0</v>
      </c>
      <c r="I463" s="9">
        <v>0.4</v>
      </c>
      <c r="J463" s="9">
        <v>72</v>
      </c>
      <c r="K463" s="158">
        <v>0.31527777777777799</v>
      </c>
      <c r="L463" s="9"/>
      <c r="M463" s="9"/>
      <c r="N463" s="9"/>
      <c r="O463" s="9"/>
      <c r="P463" s="278" t="str">
        <f t="shared" si="17"/>
        <v/>
      </c>
      <c r="Q463" s="276">
        <f t="shared" si="18"/>
        <v>60</v>
      </c>
      <c r="R463" s="9"/>
      <c r="S463" s="9"/>
      <c r="U463" s="367"/>
      <c r="AS463" s="9"/>
      <c r="AT463" s="9"/>
      <c r="AU463" s="426"/>
      <c r="AW463" s="9"/>
      <c r="AX463" s="470"/>
      <c r="AY463" s="467"/>
      <c r="BG463" s="373"/>
      <c r="BH463" s="373"/>
      <c r="BI463" s="9"/>
      <c r="BJ463" s="9"/>
      <c r="CJ463"/>
      <c r="CK463"/>
    </row>
    <row r="464" spans="1:89">
      <c r="A464" s="9">
        <v>1011</v>
      </c>
      <c r="B464" s="9" t="s">
        <v>383</v>
      </c>
      <c r="C464" s="9">
        <v>292</v>
      </c>
      <c r="D464" s="9">
        <v>0</v>
      </c>
      <c r="E464" s="9">
        <v>0.4</v>
      </c>
      <c r="F464" s="9">
        <v>137.41399999999999</v>
      </c>
      <c r="G464" s="9">
        <v>0</v>
      </c>
      <c r="H464" s="9">
        <v>0</v>
      </c>
      <c r="I464" s="9">
        <v>0.4</v>
      </c>
      <c r="J464" s="9">
        <v>72</v>
      </c>
      <c r="K464" s="158">
        <v>0.31597222222222199</v>
      </c>
      <c r="L464" s="9"/>
      <c r="M464" s="9"/>
      <c r="N464" s="9"/>
      <c r="O464" s="9"/>
      <c r="P464" s="278" t="str">
        <f t="shared" si="17"/>
        <v/>
      </c>
      <c r="Q464" s="276">
        <f t="shared" si="18"/>
        <v>60</v>
      </c>
      <c r="R464" s="9"/>
      <c r="S464" s="9"/>
      <c r="U464" s="367"/>
      <c r="AS464" s="9"/>
      <c r="AT464" s="9"/>
      <c r="AU464" s="426"/>
      <c r="AW464" s="9"/>
      <c r="AX464" s="470"/>
      <c r="AY464" s="467"/>
      <c r="BG464" s="373"/>
      <c r="BH464" s="373"/>
      <c r="BI464" s="9"/>
      <c r="BJ464" s="9"/>
      <c r="CJ464"/>
      <c r="CK464"/>
    </row>
    <row r="465" spans="1:89">
      <c r="A465" s="9">
        <v>1011</v>
      </c>
      <c r="B465" s="9" t="s">
        <v>383</v>
      </c>
      <c r="C465" s="9">
        <v>292</v>
      </c>
      <c r="D465" s="9">
        <v>6.8</v>
      </c>
      <c r="E465" s="9">
        <v>4.4000000000000004</v>
      </c>
      <c r="F465" s="9">
        <v>137.41399999999999</v>
      </c>
      <c r="G465" s="9">
        <v>0</v>
      </c>
      <c r="H465" s="9">
        <v>0</v>
      </c>
      <c r="I465" s="9">
        <v>0.3</v>
      </c>
      <c r="J465" s="9">
        <v>72</v>
      </c>
      <c r="K465" s="158">
        <v>0.31666666666666698</v>
      </c>
      <c r="L465" s="9"/>
      <c r="M465" s="9"/>
      <c r="N465" s="9"/>
      <c r="O465" s="9"/>
      <c r="P465" s="278" t="str">
        <f t="shared" si="17"/>
        <v/>
      </c>
      <c r="Q465" s="276">
        <f t="shared" si="18"/>
        <v>60</v>
      </c>
      <c r="R465" s="9"/>
      <c r="S465" s="9"/>
      <c r="U465" s="367"/>
      <c r="AS465" s="9"/>
      <c r="AT465" s="9"/>
      <c r="AU465" s="426"/>
      <c r="AW465" s="9"/>
      <c r="AX465" s="470"/>
      <c r="AY465" s="467"/>
      <c r="BG465" s="373"/>
      <c r="BH465" s="373"/>
      <c r="BI465" s="9"/>
      <c r="BJ465" s="9"/>
      <c r="CJ465"/>
      <c r="CK465"/>
    </row>
    <row r="466" spans="1:89">
      <c r="A466" s="9">
        <v>1011</v>
      </c>
      <c r="B466" s="9" t="s">
        <v>383</v>
      </c>
      <c r="C466" s="9">
        <v>292</v>
      </c>
      <c r="D466" s="9">
        <v>7.6</v>
      </c>
      <c r="E466" s="9">
        <v>6</v>
      </c>
      <c r="F466" s="9">
        <v>137.41399999999999</v>
      </c>
      <c r="G466" s="9">
        <v>0</v>
      </c>
      <c r="H466" s="9">
        <v>0</v>
      </c>
      <c r="I466" s="9">
        <v>0.3</v>
      </c>
      <c r="J466" s="9">
        <v>72</v>
      </c>
      <c r="K466" s="158">
        <v>0.31736111111111098</v>
      </c>
      <c r="L466" s="9"/>
      <c r="M466" s="9"/>
      <c r="N466" s="9"/>
      <c r="O466" s="9"/>
      <c r="P466" s="278" t="str">
        <f t="shared" si="17"/>
        <v/>
      </c>
      <c r="Q466" s="276">
        <f t="shared" si="18"/>
        <v>60</v>
      </c>
      <c r="R466" s="9"/>
      <c r="S466" s="9"/>
      <c r="U466" s="367"/>
      <c r="AS466" s="9"/>
      <c r="AT466" s="9"/>
      <c r="AU466" s="426"/>
      <c r="AW466" s="9"/>
      <c r="AX466" s="470"/>
      <c r="AY466" s="467"/>
      <c r="BG466" s="373"/>
      <c r="BH466" s="373"/>
      <c r="BI466" s="9"/>
      <c r="BJ466" s="9"/>
      <c r="CJ466"/>
      <c r="CK466"/>
    </row>
    <row r="467" spans="1:89">
      <c r="A467" s="9">
        <v>1011</v>
      </c>
      <c r="B467" s="9" t="s">
        <v>383</v>
      </c>
      <c r="C467" s="9">
        <v>292</v>
      </c>
      <c r="D467" s="9">
        <v>0</v>
      </c>
      <c r="E467" s="9">
        <v>4.4000000000000004</v>
      </c>
      <c r="F467" s="9">
        <v>137.41399999999999</v>
      </c>
      <c r="G467" s="9">
        <v>0</v>
      </c>
      <c r="H467" s="9">
        <v>0</v>
      </c>
      <c r="I467" s="9">
        <v>0.3</v>
      </c>
      <c r="J467" s="9">
        <v>72</v>
      </c>
      <c r="K467" s="158">
        <v>0.31805555555555598</v>
      </c>
      <c r="L467" s="9"/>
      <c r="M467" s="9"/>
      <c r="N467" s="9"/>
      <c r="O467" s="9"/>
      <c r="P467" s="278" t="str">
        <f t="shared" si="17"/>
        <v/>
      </c>
      <c r="Q467" s="276">
        <f t="shared" si="18"/>
        <v>60</v>
      </c>
      <c r="R467" s="9"/>
      <c r="S467" s="9"/>
      <c r="U467" s="367"/>
      <c r="AS467" s="9"/>
      <c r="AT467" s="9"/>
      <c r="AU467" s="426"/>
      <c r="AW467" s="9"/>
      <c r="AX467" s="470"/>
      <c r="AY467" s="467"/>
      <c r="BG467" s="373"/>
      <c r="BH467" s="373"/>
      <c r="BI467" s="9"/>
      <c r="BJ467" s="9"/>
      <c r="CJ467"/>
      <c r="CK467"/>
    </row>
    <row r="468" spans="1:89">
      <c r="A468" s="9">
        <v>1011</v>
      </c>
      <c r="B468" s="9" t="s">
        <v>383</v>
      </c>
      <c r="C468" s="9">
        <v>292</v>
      </c>
      <c r="D468" s="9">
        <v>0</v>
      </c>
      <c r="E468" s="9">
        <v>0</v>
      </c>
      <c r="F468" s="9">
        <v>137.41399999999999</v>
      </c>
      <c r="G468" s="9">
        <v>0</v>
      </c>
      <c r="H468" s="9">
        <v>0</v>
      </c>
      <c r="I468" s="9">
        <v>0.4</v>
      </c>
      <c r="J468" s="9">
        <v>72</v>
      </c>
      <c r="K468" s="158">
        <v>0.31874999999999998</v>
      </c>
      <c r="L468" s="9"/>
      <c r="M468" s="9"/>
      <c r="N468" s="9"/>
      <c r="O468" s="9"/>
      <c r="P468" s="278" t="str">
        <f t="shared" si="17"/>
        <v/>
      </c>
      <c r="Q468" s="276">
        <f t="shared" si="18"/>
        <v>60</v>
      </c>
      <c r="R468" s="9"/>
      <c r="S468" s="9"/>
      <c r="U468" s="367"/>
      <c r="AS468" s="9"/>
      <c r="AT468" s="9"/>
      <c r="AU468" s="426"/>
      <c r="AW468" s="9"/>
      <c r="AX468" s="470"/>
      <c r="AY468" s="467"/>
      <c r="BG468" s="373"/>
      <c r="BH468" s="373"/>
      <c r="BI468" s="9"/>
      <c r="BJ468" s="9"/>
      <c r="CJ468"/>
      <c r="CK468"/>
    </row>
    <row r="469" spans="1:89">
      <c r="A469" s="9">
        <v>1011</v>
      </c>
      <c r="B469" s="9" t="s">
        <v>383</v>
      </c>
      <c r="C469" s="9">
        <v>292</v>
      </c>
      <c r="D469" s="9">
        <v>3.6</v>
      </c>
      <c r="E469" s="9">
        <v>2.4</v>
      </c>
      <c r="F469" s="9">
        <v>137.41399999999999</v>
      </c>
      <c r="G469" s="9">
        <v>0</v>
      </c>
      <c r="H469" s="9">
        <v>0</v>
      </c>
      <c r="I469" s="9">
        <v>0.4</v>
      </c>
      <c r="J469" s="9">
        <v>72</v>
      </c>
      <c r="K469" s="158">
        <v>0.31944444444444398</v>
      </c>
      <c r="L469" s="9"/>
      <c r="M469" s="9"/>
      <c r="N469" s="9"/>
      <c r="O469" s="9"/>
      <c r="P469" s="278" t="str">
        <f t="shared" si="17"/>
        <v/>
      </c>
      <c r="Q469" s="276">
        <f t="shared" si="18"/>
        <v>60</v>
      </c>
      <c r="R469" s="9"/>
      <c r="S469" s="9"/>
      <c r="U469" s="367"/>
      <c r="AS469" s="9"/>
      <c r="AT469" s="9"/>
      <c r="AU469" s="426"/>
      <c r="AW469" s="9"/>
      <c r="AX469" s="470"/>
      <c r="AY469" s="467"/>
      <c r="BG469" s="373"/>
      <c r="BH469" s="373"/>
      <c r="BI469" s="9"/>
      <c r="BJ469" s="9"/>
      <c r="CJ469"/>
      <c r="CK469"/>
    </row>
    <row r="470" spans="1:89">
      <c r="A470" s="9">
        <v>1011</v>
      </c>
      <c r="B470" s="9" t="s">
        <v>383</v>
      </c>
      <c r="C470" s="9">
        <v>292</v>
      </c>
      <c r="D470" s="9">
        <v>2</v>
      </c>
      <c r="E470" s="9">
        <v>0.8</v>
      </c>
      <c r="F470" s="9">
        <v>137.41399999999999</v>
      </c>
      <c r="G470" s="9">
        <v>0</v>
      </c>
      <c r="H470" s="9">
        <v>0</v>
      </c>
      <c r="I470" s="9">
        <v>0.4</v>
      </c>
      <c r="J470" s="9">
        <v>72</v>
      </c>
      <c r="K470" s="158">
        <v>0.32013888888888897</v>
      </c>
      <c r="L470" s="9"/>
      <c r="M470" s="9"/>
      <c r="N470" s="9"/>
      <c r="O470" s="9"/>
      <c r="P470" s="278" t="str">
        <f t="shared" si="17"/>
        <v/>
      </c>
      <c r="Q470" s="276">
        <f t="shared" si="18"/>
        <v>60</v>
      </c>
      <c r="R470" s="9"/>
      <c r="S470" s="9"/>
      <c r="U470" s="367"/>
      <c r="AS470" s="9"/>
      <c r="AT470" s="9"/>
      <c r="AU470" s="426"/>
      <c r="AW470" s="9"/>
      <c r="AX470" s="470"/>
      <c r="AY470" s="467"/>
      <c r="BG470" s="373"/>
      <c r="BH470" s="373"/>
      <c r="BI470" s="9"/>
      <c r="BJ470" s="9"/>
      <c r="CJ470"/>
      <c r="CK470"/>
    </row>
    <row r="471" spans="1:89">
      <c r="A471" s="9">
        <v>1011</v>
      </c>
      <c r="B471" s="9" t="s">
        <v>383</v>
      </c>
      <c r="C471" s="9">
        <v>292</v>
      </c>
      <c r="D471" s="9">
        <v>5.2</v>
      </c>
      <c r="E471" s="9">
        <v>4.4000000000000004</v>
      </c>
      <c r="F471" s="9">
        <v>137.41399999999999</v>
      </c>
      <c r="G471" s="9">
        <v>0</v>
      </c>
      <c r="H471" s="9">
        <v>0</v>
      </c>
      <c r="I471" s="9">
        <v>0.4</v>
      </c>
      <c r="J471" s="9">
        <v>72</v>
      </c>
      <c r="K471" s="158">
        <v>0.32083333333333303</v>
      </c>
      <c r="L471" s="9"/>
      <c r="M471" s="9"/>
      <c r="N471" s="9"/>
      <c r="O471" s="9"/>
      <c r="P471" s="278" t="str">
        <f t="shared" si="17"/>
        <v/>
      </c>
      <c r="Q471" s="276">
        <f t="shared" si="18"/>
        <v>60</v>
      </c>
      <c r="R471" s="9"/>
      <c r="S471" s="9"/>
      <c r="U471" s="367"/>
      <c r="AS471" s="9"/>
      <c r="AT471" s="9"/>
      <c r="AU471" s="426"/>
      <c r="AW471" s="9"/>
      <c r="AX471" s="470"/>
      <c r="AY471" s="467"/>
      <c r="BG471" s="373"/>
      <c r="BH471" s="373"/>
      <c r="BI471" s="9"/>
      <c r="BJ471" s="9"/>
      <c r="CJ471"/>
      <c r="CK471"/>
    </row>
    <row r="472" spans="1:89">
      <c r="A472" s="9">
        <v>1011</v>
      </c>
      <c r="B472" s="9" t="s">
        <v>383</v>
      </c>
      <c r="C472" s="9">
        <v>292</v>
      </c>
      <c r="D472" s="9">
        <v>3.2</v>
      </c>
      <c r="E472" s="9">
        <v>2.8</v>
      </c>
      <c r="F472" s="9">
        <v>137.41399999999999</v>
      </c>
      <c r="G472" s="9">
        <v>0</v>
      </c>
      <c r="H472" s="9">
        <v>0</v>
      </c>
      <c r="I472" s="9">
        <v>0.4</v>
      </c>
      <c r="J472" s="9">
        <v>72</v>
      </c>
      <c r="K472" s="158">
        <v>0.32152777777777802</v>
      </c>
      <c r="L472" s="9"/>
      <c r="M472" s="9"/>
      <c r="N472" s="9"/>
      <c r="O472" s="9"/>
      <c r="P472" s="278" t="str">
        <f t="shared" si="17"/>
        <v/>
      </c>
      <c r="Q472" s="276">
        <f t="shared" si="18"/>
        <v>60</v>
      </c>
      <c r="R472" s="9"/>
      <c r="S472" s="9"/>
      <c r="U472" s="367"/>
      <c r="AS472" s="9"/>
      <c r="AT472" s="9"/>
      <c r="AU472" s="426"/>
      <c r="AW472" s="9"/>
      <c r="AX472" s="470"/>
      <c r="AY472" s="467"/>
      <c r="BG472" s="373"/>
      <c r="BH472" s="373"/>
      <c r="BI472" s="9"/>
      <c r="BJ472" s="9"/>
      <c r="CJ472"/>
      <c r="CK472"/>
    </row>
    <row r="473" spans="1:89">
      <c r="A473" s="9">
        <v>1011</v>
      </c>
      <c r="B473" s="9" t="s">
        <v>383</v>
      </c>
      <c r="C473" s="9">
        <v>292</v>
      </c>
      <c r="D473" s="9">
        <v>3.6</v>
      </c>
      <c r="E473" s="9">
        <v>2.8</v>
      </c>
      <c r="F473" s="9">
        <v>137.41399999999999</v>
      </c>
      <c r="G473" s="9">
        <v>0</v>
      </c>
      <c r="H473" s="9">
        <v>0</v>
      </c>
      <c r="I473" s="9">
        <v>0.4</v>
      </c>
      <c r="J473" s="9">
        <v>72</v>
      </c>
      <c r="K473" s="158">
        <v>0.32222222222222202</v>
      </c>
      <c r="L473" s="9"/>
      <c r="M473" s="9"/>
      <c r="N473" s="9"/>
      <c r="O473" s="9"/>
      <c r="P473" s="278" t="str">
        <f t="shared" si="17"/>
        <v/>
      </c>
      <c r="Q473" s="276">
        <f t="shared" si="18"/>
        <v>60</v>
      </c>
      <c r="R473" s="9"/>
      <c r="S473" s="9"/>
      <c r="U473" s="367"/>
      <c r="AS473" s="9"/>
      <c r="AT473" s="9"/>
      <c r="AU473" s="426"/>
      <c r="AW473" s="9"/>
      <c r="AX473" s="470"/>
      <c r="AY473" s="467"/>
      <c r="BG473" s="373"/>
      <c r="BH473" s="373"/>
      <c r="BI473" s="9"/>
      <c r="BJ473" s="9"/>
      <c r="CJ473"/>
      <c r="CK473"/>
    </row>
    <row r="474" spans="1:89">
      <c r="A474" s="9">
        <v>1011</v>
      </c>
      <c r="B474" s="9" t="s">
        <v>383</v>
      </c>
      <c r="C474" s="9">
        <v>292</v>
      </c>
      <c r="D474" s="9">
        <v>2.8</v>
      </c>
      <c r="E474" s="9">
        <v>2</v>
      </c>
      <c r="F474" s="9">
        <v>137.41399999999999</v>
      </c>
      <c r="G474" s="9">
        <v>0</v>
      </c>
      <c r="H474" s="9">
        <v>0</v>
      </c>
      <c r="I474" s="9">
        <v>0.3</v>
      </c>
      <c r="J474" s="9">
        <v>72</v>
      </c>
      <c r="K474" s="158">
        <v>0.32291666666666702</v>
      </c>
      <c r="L474" s="9"/>
      <c r="M474" s="9"/>
      <c r="N474" s="9"/>
      <c r="O474" s="9"/>
      <c r="P474" s="278" t="str">
        <f t="shared" si="17"/>
        <v/>
      </c>
      <c r="Q474" s="276">
        <f t="shared" si="18"/>
        <v>60</v>
      </c>
      <c r="R474" s="9"/>
      <c r="S474" s="9"/>
      <c r="U474" s="367"/>
      <c r="AS474" s="9"/>
      <c r="AT474" s="9"/>
      <c r="AU474" s="426"/>
      <c r="AW474" s="9"/>
      <c r="AX474" s="470"/>
      <c r="AY474" s="467"/>
      <c r="BG474" s="373"/>
      <c r="BH474" s="373"/>
      <c r="BI474" s="9"/>
      <c r="BJ474" s="9"/>
      <c r="CJ474"/>
      <c r="CK474"/>
    </row>
    <row r="475" spans="1:89">
      <c r="A475" s="9">
        <v>1011</v>
      </c>
      <c r="B475" s="9" t="s">
        <v>383</v>
      </c>
      <c r="C475" s="9">
        <v>292</v>
      </c>
      <c r="D475" s="9">
        <v>4.8</v>
      </c>
      <c r="E475" s="9">
        <v>4.4000000000000004</v>
      </c>
      <c r="F475" s="9">
        <v>137.41399999999999</v>
      </c>
      <c r="G475" s="9">
        <v>0</v>
      </c>
      <c r="H475" s="9">
        <v>0</v>
      </c>
      <c r="I475" s="9">
        <v>0.4</v>
      </c>
      <c r="J475" s="9">
        <v>72</v>
      </c>
      <c r="K475" s="158">
        <v>0.32361111111111102</v>
      </c>
      <c r="L475" s="9"/>
      <c r="M475" s="9"/>
      <c r="N475" s="9"/>
      <c r="O475" s="9"/>
      <c r="P475" s="278" t="str">
        <f t="shared" si="17"/>
        <v/>
      </c>
      <c r="Q475" s="276">
        <f t="shared" si="18"/>
        <v>60</v>
      </c>
      <c r="R475" s="9"/>
      <c r="S475" s="9"/>
      <c r="U475" s="367"/>
      <c r="AS475" s="9"/>
      <c r="AT475" s="9"/>
      <c r="AU475" s="426"/>
      <c r="AW475" s="9"/>
      <c r="AX475" s="470"/>
      <c r="AY475" s="467"/>
      <c r="BG475" s="373"/>
      <c r="BH475" s="373"/>
      <c r="BI475" s="9"/>
      <c r="BJ475" s="9"/>
      <c r="CJ475"/>
      <c r="CK475"/>
    </row>
    <row r="476" spans="1:89">
      <c r="A476" s="9">
        <v>1011</v>
      </c>
      <c r="B476" s="9" t="s">
        <v>383</v>
      </c>
      <c r="C476" s="9">
        <v>292</v>
      </c>
      <c r="D476" s="9">
        <v>2.8</v>
      </c>
      <c r="E476" s="9">
        <v>2.8</v>
      </c>
      <c r="F476" s="9">
        <v>137.41399999999999</v>
      </c>
      <c r="G476" s="9">
        <v>0</v>
      </c>
      <c r="H476" s="9">
        <v>0</v>
      </c>
      <c r="I476" s="9">
        <v>0.4</v>
      </c>
      <c r="J476" s="9">
        <v>72</v>
      </c>
      <c r="K476" s="158">
        <v>0.32430555555555601</v>
      </c>
      <c r="L476" s="9"/>
      <c r="M476" s="9"/>
      <c r="N476" s="9"/>
      <c r="O476" s="9"/>
      <c r="P476" s="278" t="str">
        <f t="shared" si="17"/>
        <v/>
      </c>
      <c r="Q476" s="276">
        <f t="shared" si="18"/>
        <v>60</v>
      </c>
      <c r="R476" s="9"/>
      <c r="S476" s="9"/>
      <c r="U476" s="367"/>
      <c r="AS476" s="9"/>
      <c r="AT476" s="9"/>
      <c r="AU476" s="426"/>
      <c r="AW476" s="9"/>
      <c r="AX476" s="470"/>
      <c r="AY476" s="467"/>
      <c r="BG476" s="373"/>
      <c r="BH476" s="373"/>
      <c r="BI476" s="9"/>
      <c r="BJ476" s="9"/>
      <c r="CJ476"/>
      <c r="CK476"/>
    </row>
    <row r="477" spans="1:89">
      <c r="A477" s="9">
        <v>1011</v>
      </c>
      <c r="B477" s="9" t="s">
        <v>383</v>
      </c>
      <c r="C477" s="9">
        <v>292</v>
      </c>
      <c r="D477" s="9">
        <v>0</v>
      </c>
      <c r="E477" s="9">
        <v>2</v>
      </c>
      <c r="F477" s="9">
        <v>137.41399999999999</v>
      </c>
      <c r="G477" s="9">
        <v>0</v>
      </c>
      <c r="H477" s="9">
        <v>0</v>
      </c>
      <c r="I477" s="9">
        <v>0.4</v>
      </c>
      <c r="J477" s="9">
        <v>72</v>
      </c>
      <c r="K477" s="158">
        <v>0.32500000000000001</v>
      </c>
      <c r="L477" s="9"/>
      <c r="M477" s="9"/>
      <c r="N477" s="9"/>
      <c r="O477" s="9"/>
      <c r="P477" s="278" t="str">
        <f t="shared" si="17"/>
        <v/>
      </c>
      <c r="Q477" s="276">
        <f t="shared" si="18"/>
        <v>60</v>
      </c>
      <c r="R477" s="9"/>
      <c r="S477" s="9"/>
      <c r="U477" s="367"/>
      <c r="AS477" s="9"/>
      <c r="AT477" s="9"/>
      <c r="AU477" s="426"/>
      <c r="AW477" s="9"/>
      <c r="AX477" s="470"/>
      <c r="AY477" s="467"/>
      <c r="BG477" s="373"/>
      <c r="BH477" s="373"/>
      <c r="BI477" s="9"/>
      <c r="BJ477" s="9"/>
      <c r="CJ477"/>
      <c r="CK477"/>
    </row>
    <row r="478" spans="1:89">
      <c r="A478" s="9">
        <v>1011</v>
      </c>
      <c r="B478" s="9" t="s">
        <v>383</v>
      </c>
      <c r="C478" s="9">
        <v>292</v>
      </c>
      <c r="D478" s="9">
        <v>3.2</v>
      </c>
      <c r="E478" s="9">
        <v>4</v>
      </c>
      <c r="F478" s="9">
        <v>137.41399999999999</v>
      </c>
      <c r="G478" s="9">
        <v>0</v>
      </c>
      <c r="H478" s="9">
        <v>0</v>
      </c>
      <c r="I478" s="9">
        <v>0.4</v>
      </c>
      <c r="J478" s="9">
        <v>72</v>
      </c>
      <c r="K478" s="158">
        <v>0.32569444444444401</v>
      </c>
      <c r="L478" s="9"/>
      <c r="M478" s="9"/>
      <c r="N478" s="9"/>
      <c r="O478" s="9"/>
      <c r="P478" s="278" t="str">
        <f t="shared" si="17"/>
        <v/>
      </c>
      <c r="Q478" s="276">
        <f t="shared" si="18"/>
        <v>60</v>
      </c>
      <c r="R478" s="9"/>
      <c r="S478" s="9"/>
      <c r="U478" s="367"/>
      <c r="AS478" s="9"/>
      <c r="AT478" s="9"/>
      <c r="AU478" s="426"/>
      <c r="AW478" s="9"/>
      <c r="AX478" s="470"/>
      <c r="AY478" s="467"/>
      <c r="BG478" s="373"/>
      <c r="BH478" s="373"/>
      <c r="BI478" s="9"/>
      <c r="BJ478" s="9"/>
      <c r="CJ478"/>
      <c r="CK478"/>
    </row>
    <row r="479" spans="1:89">
      <c r="A479" s="9">
        <v>1011</v>
      </c>
      <c r="B479" s="9" t="s">
        <v>383</v>
      </c>
      <c r="C479" s="9">
        <v>292</v>
      </c>
      <c r="D479" s="9">
        <v>4.8</v>
      </c>
      <c r="E479" s="9">
        <v>3.2</v>
      </c>
      <c r="F479" s="9">
        <v>137.41399999999999</v>
      </c>
      <c r="G479" s="9">
        <v>0</v>
      </c>
      <c r="H479" s="9">
        <v>0</v>
      </c>
      <c r="I479" s="9">
        <v>0.4</v>
      </c>
      <c r="J479" s="9">
        <v>72</v>
      </c>
      <c r="K479" s="158">
        <v>0.32638888888888901</v>
      </c>
      <c r="L479" s="9"/>
      <c r="M479" s="9"/>
      <c r="N479" s="9"/>
      <c r="O479" s="9"/>
      <c r="P479" s="278" t="str">
        <f t="shared" si="17"/>
        <v/>
      </c>
      <c r="Q479" s="276">
        <f t="shared" si="18"/>
        <v>60</v>
      </c>
      <c r="R479" s="9"/>
      <c r="S479" s="9"/>
      <c r="U479" s="367"/>
      <c r="AS479" s="9"/>
      <c r="AT479" s="9"/>
      <c r="AU479" s="426"/>
      <c r="AW479" s="9"/>
      <c r="AX479" s="470"/>
      <c r="AY479" s="467"/>
      <c r="BG479" s="373"/>
      <c r="BH479" s="373"/>
      <c r="BI479" s="9"/>
      <c r="BJ479" s="9"/>
      <c r="CJ479"/>
      <c r="CK479"/>
    </row>
    <row r="480" spans="1:89">
      <c r="A480" s="9">
        <v>1011</v>
      </c>
      <c r="B480" s="9" t="s">
        <v>383</v>
      </c>
      <c r="C480" s="9">
        <v>292</v>
      </c>
      <c r="D480" s="9">
        <v>5.2</v>
      </c>
      <c r="E480" s="9">
        <v>4.8</v>
      </c>
      <c r="F480" s="9">
        <v>137.41399999999999</v>
      </c>
      <c r="G480" s="9">
        <v>0</v>
      </c>
      <c r="H480" s="9">
        <v>0</v>
      </c>
      <c r="I480" s="9">
        <v>0.4</v>
      </c>
      <c r="J480" s="9">
        <v>72</v>
      </c>
      <c r="K480" s="158">
        <v>0.327083333333333</v>
      </c>
      <c r="L480" s="9"/>
      <c r="M480" s="9"/>
      <c r="N480" s="9"/>
      <c r="O480" s="9"/>
      <c r="P480" s="278" t="str">
        <f t="shared" si="17"/>
        <v/>
      </c>
      <c r="Q480" s="276">
        <f t="shared" si="18"/>
        <v>60</v>
      </c>
      <c r="R480" s="9"/>
      <c r="S480" s="9"/>
      <c r="U480" s="367"/>
      <c r="AS480" s="9"/>
      <c r="AT480" s="9"/>
      <c r="AU480" s="426"/>
      <c r="AW480" s="9"/>
      <c r="AX480" s="470"/>
      <c r="AY480" s="467"/>
      <c r="BG480" s="373"/>
      <c r="BH480" s="373"/>
      <c r="BI480" s="9"/>
      <c r="BJ480" s="9"/>
      <c r="CJ480"/>
      <c r="CK480"/>
    </row>
    <row r="481" spans="1:89">
      <c r="A481" s="9">
        <v>1011</v>
      </c>
      <c r="B481" s="9" t="s">
        <v>383</v>
      </c>
      <c r="C481" s="9">
        <v>292</v>
      </c>
      <c r="D481" s="9">
        <v>5.2</v>
      </c>
      <c r="E481" s="9">
        <v>3.2</v>
      </c>
      <c r="F481" s="9">
        <v>137.41399999999999</v>
      </c>
      <c r="G481" s="9">
        <v>0</v>
      </c>
      <c r="H481" s="9">
        <v>0</v>
      </c>
      <c r="I481" s="9">
        <v>0.4</v>
      </c>
      <c r="J481" s="9">
        <v>72</v>
      </c>
      <c r="K481" s="158">
        <v>0.327777777777778</v>
      </c>
      <c r="L481" s="9"/>
      <c r="M481" s="9"/>
      <c r="N481" s="9"/>
      <c r="O481" s="9"/>
      <c r="P481" s="278" t="str">
        <f t="shared" si="17"/>
        <v/>
      </c>
      <c r="Q481" s="276">
        <f t="shared" si="18"/>
        <v>60</v>
      </c>
      <c r="R481" s="9"/>
      <c r="S481" s="9"/>
      <c r="U481" s="367"/>
      <c r="AS481" s="9"/>
      <c r="AT481" s="9"/>
      <c r="AU481" s="426"/>
      <c r="AW481" s="9"/>
      <c r="AX481" s="470"/>
      <c r="AY481" s="467"/>
      <c r="BG481" s="373"/>
      <c r="BH481" s="373"/>
      <c r="BI481" s="9"/>
      <c r="BJ481" s="9"/>
      <c r="CJ481"/>
      <c r="CK481"/>
    </row>
    <row r="482" spans="1:89">
      <c r="A482" s="9">
        <v>1011</v>
      </c>
      <c r="B482" s="9" t="s">
        <v>383</v>
      </c>
      <c r="C482" s="9">
        <v>0</v>
      </c>
      <c r="D482" s="9">
        <v>3.2</v>
      </c>
      <c r="E482" s="9">
        <v>4.4000000000000004</v>
      </c>
      <c r="F482" s="9">
        <v>137.41399999999999</v>
      </c>
      <c r="G482" s="9">
        <v>0</v>
      </c>
      <c r="H482" s="9">
        <v>0</v>
      </c>
      <c r="I482" s="9">
        <v>0.4</v>
      </c>
      <c r="J482" s="9">
        <v>72</v>
      </c>
      <c r="K482" s="158">
        <v>0.328472222222222</v>
      </c>
      <c r="L482" s="9"/>
      <c r="M482" s="9"/>
      <c r="N482" s="9"/>
      <c r="O482" s="9"/>
      <c r="P482" s="278" t="str">
        <f t="shared" si="17"/>
        <v/>
      </c>
      <c r="Q482" s="276">
        <f t="shared" si="18"/>
        <v>60</v>
      </c>
      <c r="R482" s="9"/>
      <c r="S482" s="9"/>
      <c r="U482" s="367"/>
      <c r="AS482" s="9"/>
      <c r="AT482" s="9"/>
      <c r="AU482" s="426"/>
      <c r="AW482" s="9"/>
      <c r="AX482" s="470"/>
      <c r="AY482" s="467"/>
      <c r="BG482" s="373"/>
      <c r="BH482" s="373"/>
      <c r="BI482" s="9"/>
      <c r="BJ482" s="9"/>
      <c r="CJ482"/>
      <c r="CK482"/>
    </row>
    <row r="483" spans="1:89">
      <c r="A483" s="9">
        <v>1011</v>
      </c>
      <c r="B483" s="9" t="s">
        <v>383</v>
      </c>
      <c r="C483" s="9">
        <v>0</v>
      </c>
      <c r="D483" s="9">
        <v>0</v>
      </c>
      <c r="E483" s="9">
        <v>2.8</v>
      </c>
      <c r="F483" s="9">
        <v>137.41399999999999</v>
      </c>
      <c r="G483" s="9">
        <v>0</v>
      </c>
      <c r="H483" s="9">
        <v>0</v>
      </c>
      <c r="I483" s="9">
        <v>0.4</v>
      </c>
      <c r="J483" s="9">
        <v>72</v>
      </c>
      <c r="K483" s="158">
        <v>0.329166666666667</v>
      </c>
      <c r="L483" s="9"/>
      <c r="M483" s="9"/>
      <c r="N483" s="9"/>
      <c r="O483" s="9"/>
      <c r="P483" s="278" t="str">
        <f t="shared" si="17"/>
        <v/>
      </c>
      <c r="Q483" s="276">
        <f t="shared" si="18"/>
        <v>60</v>
      </c>
      <c r="R483" s="9"/>
      <c r="S483" s="9"/>
      <c r="U483" s="367"/>
      <c r="AS483" s="9"/>
      <c r="AT483" s="9"/>
      <c r="AU483" s="426"/>
      <c r="AW483" s="9"/>
      <c r="AX483" s="470"/>
      <c r="AY483" s="467"/>
      <c r="BG483" s="373"/>
      <c r="BH483" s="373"/>
      <c r="BI483" s="9"/>
      <c r="BJ483" s="9"/>
      <c r="CJ483"/>
      <c r="CK483"/>
    </row>
    <row r="484" spans="1:89">
      <c r="A484" s="9">
        <v>1011</v>
      </c>
      <c r="B484" s="9" t="s">
        <v>383</v>
      </c>
      <c r="C484" s="9">
        <v>0</v>
      </c>
      <c r="D484" s="9">
        <v>0</v>
      </c>
      <c r="E484" s="9">
        <v>0</v>
      </c>
      <c r="F484" s="9">
        <v>137.41399999999999</v>
      </c>
      <c r="G484" s="9">
        <v>0</v>
      </c>
      <c r="H484" s="9">
        <v>0</v>
      </c>
      <c r="I484" s="9">
        <v>0.4</v>
      </c>
      <c r="J484" s="9">
        <v>72</v>
      </c>
      <c r="K484" s="158">
        <v>0.32986111111111099</v>
      </c>
      <c r="L484" s="9"/>
      <c r="M484" s="9"/>
      <c r="N484" s="9"/>
      <c r="O484" s="9"/>
      <c r="P484" s="278" t="str">
        <f t="shared" si="17"/>
        <v/>
      </c>
      <c r="Q484" s="276">
        <f t="shared" si="18"/>
        <v>60</v>
      </c>
      <c r="R484" s="9"/>
      <c r="S484" s="9"/>
      <c r="U484" s="367"/>
      <c r="AS484" s="9"/>
      <c r="AT484" s="9"/>
      <c r="AU484" s="426"/>
      <c r="AW484" s="9"/>
      <c r="AX484" s="470"/>
      <c r="AY484" s="467"/>
      <c r="BG484" s="373"/>
      <c r="BH484" s="373"/>
      <c r="BI484" s="9"/>
      <c r="BJ484" s="9"/>
      <c r="CJ484"/>
      <c r="CK484"/>
    </row>
    <row r="485" spans="1:89">
      <c r="A485" s="9">
        <v>1011</v>
      </c>
      <c r="B485" s="9" t="s">
        <v>383</v>
      </c>
      <c r="C485" s="9">
        <v>0</v>
      </c>
      <c r="D485" s="9">
        <v>3.6</v>
      </c>
      <c r="E485" s="9">
        <v>3.6</v>
      </c>
      <c r="F485" s="9">
        <v>137.41399999999999</v>
      </c>
      <c r="G485" s="9">
        <v>0</v>
      </c>
      <c r="H485" s="9">
        <v>0</v>
      </c>
      <c r="I485" s="9">
        <v>0.4</v>
      </c>
      <c r="J485" s="9">
        <v>72</v>
      </c>
      <c r="K485" s="158">
        <v>0.33055555555555599</v>
      </c>
      <c r="L485" s="9"/>
      <c r="M485" s="9"/>
      <c r="N485" s="9"/>
      <c r="O485" s="9"/>
      <c r="P485" s="278" t="str">
        <f t="shared" si="17"/>
        <v/>
      </c>
      <c r="Q485" s="276">
        <f t="shared" si="18"/>
        <v>60</v>
      </c>
      <c r="R485" s="9"/>
      <c r="S485" s="9"/>
      <c r="U485" s="367"/>
      <c r="AS485" s="9"/>
      <c r="AT485" s="9"/>
      <c r="AU485" s="426"/>
      <c r="AW485" s="9"/>
      <c r="AX485" s="470"/>
      <c r="AY485" s="467"/>
      <c r="BG485" s="373"/>
      <c r="BH485" s="373"/>
      <c r="BI485" s="9"/>
      <c r="BJ485" s="9"/>
      <c r="CJ485"/>
      <c r="CK485"/>
    </row>
    <row r="486" spans="1:89">
      <c r="A486" s="9">
        <v>1011</v>
      </c>
      <c r="B486" s="9" t="s">
        <v>383</v>
      </c>
      <c r="C486" s="9">
        <v>0</v>
      </c>
      <c r="D486" s="9">
        <v>3.6</v>
      </c>
      <c r="E486" s="9">
        <v>3.2</v>
      </c>
      <c r="F486" s="9">
        <v>137.41399999999999</v>
      </c>
      <c r="G486" s="9">
        <v>0</v>
      </c>
      <c r="H486" s="9">
        <v>0</v>
      </c>
      <c r="I486" s="9">
        <v>0.4</v>
      </c>
      <c r="J486" s="9">
        <v>72</v>
      </c>
      <c r="K486" s="158">
        <v>0.33124999999999999</v>
      </c>
      <c r="L486" s="9"/>
      <c r="M486" s="9"/>
      <c r="N486" s="9"/>
      <c r="O486" s="9"/>
      <c r="P486" s="278" t="str">
        <f t="shared" si="17"/>
        <v/>
      </c>
      <c r="Q486" s="276">
        <f t="shared" si="18"/>
        <v>60</v>
      </c>
      <c r="R486" s="9"/>
      <c r="S486" s="9"/>
      <c r="U486" s="367"/>
      <c r="AS486" s="9"/>
      <c r="AT486" s="9"/>
      <c r="AU486" s="426"/>
      <c r="AW486" s="9"/>
      <c r="AX486" s="470"/>
      <c r="AY486" s="467"/>
      <c r="BG486" s="373"/>
      <c r="BH486" s="373"/>
      <c r="BI486" s="9"/>
      <c r="BJ486" s="9"/>
      <c r="CJ486"/>
      <c r="CK486"/>
    </row>
    <row r="487" spans="1:89">
      <c r="A487" s="9">
        <v>1011</v>
      </c>
      <c r="B487" s="9" t="s">
        <v>383</v>
      </c>
      <c r="C487" s="9">
        <v>337</v>
      </c>
      <c r="D487" s="9">
        <v>4.8</v>
      </c>
      <c r="E487" s="9">
        <v>3.2</v>
      </c>
      <c r="F487" s="9">
        <v>137.41399999999999</v>
      </c>
      <c r="G487" s="9">
        <v>0</v>
      </c>
      <c r="H487" s="9">
        <v>0</v>
      </c>
      <c r="I487" s="9">
        <v>0.4</v>
      </c>
      <c r="J487" s="9">
        <v>72</v>
      </c>
      <c r="K487" s="158">
        <v>0.33194444444444399</v>
      </c>
      <c r="L487" s="9"/>
      <c r="M487" s="9"/>
      <c r="N487" s="9"/>
      <c r="O487" s="9"/>
      <c r="P487" s="278" t="str">
        <f t="shared" si="17"/>
        <v/>
      </c>
      <c r="Q487" s="276">
        <f t="shared" si="18"/>
        <v>60</v>
      </c>
      <c r="R487" s="9"/>
      <c r="S487" s="9"/>
      <c r="U487" s="367"/>
      <c r="AS487" s="9"/>
      <c r="AT487" s="9"/>
      <c r="AU487" s="426"/>
      <c r="AW487" s="9"/>
      <c r="AX487" s="470"/>
      <c r="AY487" s="467"/>
      <c r="BG487" s="373"/>
      <c r="BH487" s="373"/>
      <c r="BI487" s="9"/>
      <c r="BJ487" s="9"/>
      <c r="CJ487"/>
      <c r="CK487"/>
    </row>
    <row r="488" spans="1:89">
      <c r="A488" s="9">
        <v>1011</v>
      </c>
      <c r="B488" s="9" t="s">
        <v>383</v>
      </c>
      <c r="C488" s="9">
        <v>315</v>
      </c>
      <c r="D488" s="9">
        <v>3.6</v>
      </c>
      <c r="E488" s="9">
        <v>4.8</v>
      </c>
      <c r="F488" s="9">
        <v>137.41399999999999</v>
      </c>
      <c r="G488" s="9">
        <v>0</v>
      </c>
      <c r="H488" s="9">
        <v>0</v>
      </c>
      <c r="I488" s="9">
        <v>0.4</v>
      </c>
      <c r="J488" s="9">
        <v>72</v>
      </c>
      <c r="K488" s="158">
        <v>0.33263888888888898</v>
      </c>
      <c r="L488" s="9"/>
      <c r="M488" s="9"/>
      <c r="N488" s="9"/>
      <c r="O488" s="9"/>
      <c r="P488" s="278" t="str">
        <f t="shared" si="17"/>
        <v/>
      </c>
      <c r="Q488" s="276">
        <f t="shared" si="18"/>
        <v>60</v>
      </c>
      <c r="R488" s="9"/>
      <c r="S488" s="9"/>
      <c r="U488" s="367"/>
      <c r="AS488" s="9"/>
      <c r="AT488" s="9"/>
      <c r="AU488" s="426"/>
      <c r="AW488" s="9"/>
      <c r="AX488" s="470"/>
      <c r="AY488" s="467"/>
      <c r="BG488" s="373"/>
      <c r="BH488" s="373"/>
      <c r="BI488" s="9"/>
      <c r="BJ488" s="9"/>
      <c r="CJ488"/>
      <c r="CK488"/>
    </row>
    <row r="489" spans="1:89">
      <c r="A489" s="9">
        <v>1011</v>
      </c>
      <c r="B489" s="9" t="s">
        <v>383</v>
      </c>
      <c r="C489" s="9">
        <v>315</v>
      </c>
      <c r="D489" s="9">
        <v>2.4</v>
      </c>
      <c r="E489" s="9">
        <v>4.4000000000000004</v>
      </c>
      <c r="F489" s="9">
        <v>137.41399999999999</v>
      </c>
      <c r="G489" s="9">
        <v>0</v>
      </c>
      <c r="H489" s="9">
        <v>0</v>
      </c>
      <c r="I489" s="9">
        <v>0.4</v>
      </c>
      <c r="J489" s="9">
        <v>72</v>
      </c>
      <c r="K489" s="158">
        <v>0.33333333333333298</v>
      </c>
      <c r="L489" s="9"/>
      <c r="M489" s="9"/>
      <c r="N489" s="9"/>
      <c r="O489" s="9"/>
      <c r="P489" s="278" t="str">
        <f t="shared" si="17"/>
        <v/>
      </c>
      <c r="Q489" s="276">
        <f t="shared" si="18"/>
        <v>60</v>
      </c>
      <c r="R489" s="9"/>
      <c r="S489" s="9"/>
      <c r="U489" s="367"/>
      <c r="AS489" s="9"/>
      <c r="AT489" s="9"/>
      <c r="AU489" s="426"/>
      <c r="AW489" s="9"/>
      <c r="AX489" s="470"/>
      <c r="AY489" s="467"/>
      <c r="BG489" s="373"/>
      <c r="BH489" s="373"/>
      <c r="BI489" s="9"/>
      <c r="BJ489" s="9"/>
      <c r="CJ489"/>
      <c r="CK489"/>
    </row>
    <row r="490" spans="1:89">
      <c r="A490" s="9">
        <v>1011</v>
      </c>
      <c r="B490" s="9" t="s">
        <v>383</v>
      </c>
      <c r="C490" s="9">
        <v>315</v>
      </c>
      <c r="D490" s="9">
        <v>2.8</v>
      </c>
      <c r="E490" s="9">
        <v>3.2</v>
      </c>
      <c r="F490" s="9">
        <v>137.41399999999999</v>
      </c>
      <c r="G490" s="9">
        <v>0</v>
      </c>
      <c r="H490" s="9">
        <v>0</v>
      </c>
      <c r="I490" s="9">
        <v>0.4</v>
      </c>
      <c r="J490" s="9">
        <v>72</v>
      </c>
      <c r="K490" s="158">
        <v>0.33402777777777798</v>
      </c>
      <c r="L490" s="9"/>
      <c r="M490" s="9"/>
      <c r="N490" s="9"/>
      <c r="O490" s="9"/>
      <c r="P490" s="278" t="str">
        <f t="shared" si="17"/>
        <v/>
      </c>
      <c r="Q490" s="276">
        <f t="shared" si="18"/>
        <v>60</v>
      </c>
      <c r="R490" s="9"/>
      <c r="S490" s="9"/>
      <c r="U490" s="367"/>
      <c r="AS490" s="9"/>
      <c r="AT490" s="9"/>
      <c r="AU490" s="426"/>
      <c r="AW490" s="9"/>
      <c r="AX490" s="470"/>
      <c r="AY490" s="467"/>
      <c r="BG490" s="373"/>
      <c r="BH490" s="373"/>
      <c r="BI490" s="9"/>
      <c r="BJ490" s="9"/>
      <c r="CJ490"/>
      <c r="CK490"/>
    </row>
    <row r="491" spans="1:89">
      <c r="A491" s="9">
        <v>1010</v>
      </c>
      <c r="B491" s="9" t="s">
        <v>383</v>
      </c>
      <c r="C491" s="9">
        <v>315</v>
      </c>
      <c r="D491" s="9">
        <v>0</v>
      </c>
      <c r="E491" s="9">
        <v>0.4</v>
      </c>
      <c r="F491" s="9">
        <v>137.41399999999999</v>
      </c>
      <c r="G491" s="9">
        <v>0</v>
      </c>
      <c r="H491" s="9">
        <v>0</v>
      </c>
      <c r="I491" s="9">
        <v>0.4</v>
      </c>
      <c r="J491" s="9">
        <v>72</v>
      </c>
      <c r="K491" s="158">
        <v>0.33472222222222198</v>
      </c>
      <c r="L491" s="9"/>
      <c r="M491" s="9"/>
      <c r="N491" s="9"/>
      <c r="O491" s="9"/>
      <c r="P491" s="278" t="str">
        <f t="shared" si="17"/>
        <v/>
      </c>
      <c r="Q491" s="276">
        <f t="shared" si="18"/>
        <v>60</v>
      </c>
      <c r="R491" s="9"/>
      <c r="S491" s="9"/>
      <c r="U491" s="367"/>
      <c r="AS491" s="9"/>
      <c r="AT491" s="9"/>
      <c r="AU491" s="426"/>
      <c r="AW491" s="9"/>
      <c r="AX491" s="470"/>
      <c r="AY491" s="467"/>
      <c r="BG491" s="373"/>
      <c r="BH491" s="373"/>
      <c r="BI491" s="9"/>
      <c r="BJ491" s="9"/>
      <c r="CJ491"/>
      <c r="CK491"/>
    </row>
    <row r="492" spans="1:89">
      <c r="A492" s="9">
        <v>1010</v>
      </c>
      <c r="B492" s="9" t="s">
        <v>383</v>
      </c>
      <c r="C492" s="9">
        <v>315</v>
      </c>
      <c r="D492" s="9">
        <v>2</v>
      </c>
      <c r="E492" s="9">
        <v>0</v>
      </c>
      <c r="F492" s="9">
        <v>137.41399999999999</v>
      </c>
      <c r="G492" s="9">
        <v>0</v>
      </c>
      <c r="H492" s="9">
        <v>0</v>
      </c>
      <c r="I492" s="9">
        <v>0.4</v>
      </c>
      <c r="J492" s="9">
        <v>73</v>
      </c>
      <c r="K492" s="158">
        <v>0.33541666666666697</v>
      </c>
      <c r="L492" s="9"/>
      <c r="M492" s="9"/>
      <c r="N492" s="9"/>
      <c r="O492" s="9"/>
      <c r="P492" s="278" t="str">
        <f t="shared" si="17"/>
        <v/>
      </c>
      <c r="Q492" s="276">
        <f t="shared" si="18"/>
        <v>60</v>
      </c>
      <c r="R492" s="9"/>
      <c r="S492" s="9"/>
      <c r="U492" s="367"/>
      <c r="AS492" s="9"/>
      <c r="AT492" s="9"/>
      <c r="AU492" s="426"/>
      <c r="AW492" s="9"/>
      <c r="AX492" s="470"/>
      <c r="AY492" s="467"/>
      <c r="BG492" s="373"/>
      <c r="BH492" s="373"/>
      <c r="BI492" s="9"/>
      <c r="BJ492" s="9"/>
      <c r="CJ492"/>
      <c r="CK492"/>
    </row>
    <row r="493" spans="1:89">
      <c r="A493" s="9">
        <v>1010</v>
      </c>
      <c r="B493" s="9" t="s">
        <v>383</v>
      </c>
      <c r="C493" s="9">
        <v>315</v>
      </c>
      <c r="D493" s="9">
        <v>3.2</v>
      </c>
      <c r="E493" s="9">
        <v>2.4</v>
      </c>
      <c r="F493" s="9">
        <v>137.41399999999999</v>
      </c>
      <c r="G493" s="9">
        <v>0</v>
      </c>
      <c r="H493" s="9">
        <v>0</v>
      </c>
      <c r="I493" s="9">
        <v>0.4</v>
      </c>
      <c r="J493" s="9">
        <v>72</v>
      </c>
      <c r="K493" s="158">
        <v>0.33611111111111103</v>
      </c>
      <c r="L493" s="9"/>
      <c r="M493" s="9"/>
      <c r="N493" s="9"/>
      <c r="O493" s="9"/>
      <c r="P493" s="278" t="str">
        <f t="shared" si="17"/>
        <v/>
      </c>
      <c r="Q493" s="276">
        <f t="shared" si="18"/>
        <v>60</v>
      </c>
      <c r="R493" s="9"/>
      <c r="S493" s="9"/>
      <c r="U493" s="367"/>
      <c r="AS493" s="9"/>
      <c r="AT493" s="9"/>
      <c r="AU493" s="426"/>
      <c r="AW493" s="9"/>
      <c r="AX493" s="470"/>
      <c r="AY493" s="467"/>
      <c r="BG493" s="373"/>
      <c r="BH493" s="373"/>
      <c r="BI493" s="9"/>
      <c r="BJ493" s="9"/>
      <c r="CJ493"/>
      <c r="CK493"/>
    </row>
    <row r="494" spans="1:89">
      <c r="A494" s="9">
        <v>1010</v>
      </c>
      <c r="B494" s="9" t="s">
        <v>383</v>
      </c>
      <c r="C494" s="9">
        <v>315</v>
      </c>
      <c r="D494" s="9">
        <v>4.4000000000000004</v>
      </c>
      <c r="E494" s="9">
        <v>2.8</v>
      </c>
      <c r="F494" s="9">
        <v>137.41399999999999</v>
      </c>
      <c r="G494" s="9">
        <v>0</v>
      </c>
      <c r="H494" s="9">
        <v>0</v>
      </c>
      <c r="I494" s="9">
        <v>0.4</v>
      </c>
      <c r="J494" s="9">
        <v>72</v>
      </c>
      <c r="K494" s="158">
        <v>0.33680555555555602</v>
      </c>
      <c r="L494" s="9"/>
      <c r="M494" s="9"/>
      <c r="N494" s="9"/>
      <c r="O494" s="9"/>
      <c r="P494" s="278" t="str">
        <f t="shared" si="17"/>
        <v/>
      </c>
      <c r="Q494" s="276">
        <f t="shared" si="18"/>
        <v>60</v>
      </c>
      <c r="R494" s="9"/>
      <c r="S494" s="9"/>
      <c r="U494" s="367"/>
      <c r="AS494" s="9"/>
      <c r="AT494" s="9"/>
      <c r="AU494" s="426"/>
      <c r="AW494" s="9"/>
      <c r="AX494" s="470"/>
      <c r="AY494" s="467"/>
      <c r="BG494" s="373"/>
      <c r="BH494" s="373"/>
      <c r="BI494" s="9"/>
      <c r="BJ494" s="9"/>
      <c r="CJ494"/>
      <c r="CK494"/>
    </row>
    <row r="495" spans="1:89">
      <c r="A495" s="9">
        <v>1010</v>
      </c>
      <c r="B495" s="9" t="s">
        <v>383</v>
      </c>
      <c r="C495" s="9">
        <v>315</v>
      </c>
      <c r="D495" s="9">
        <v>3.2</v>
      </c>
      <c r="E495" s="9">
        <v>3.6</v>
      </c>
      <c r="F495" s="9">
        <v>137.41399999999999</v>
      </c>
      <c r="G495" s="9">
        <v>0</v>
      </c>
      <c r="H495" s="9">
        <v>0</v>
      </c>
      <c r="I495" s="9">
        <v>0.4</v>
      </c>
      <c r="J495" s="9">
        <v>72</v>
      </c>
      <c r="K495" s="158">
        <v>0.33750000000000002</v>
      </c>
      <c r="L495" s="9"/>
      <c r="M495" s="9"/>
      <c r="N495" s="9"/>
      <c r="O495" s="9"/>
      <c r="P495" s="278" t="str">
        <f t="shared" si="17"/>
        <v/>
      </c>
      <c r="Q495" s="276">
        <f t="shared" si="18"/>
        <v>60</v>
      </c>
      <c r="R495" s="9"/>
      <c r="S495" s="9"/>
      <c r="U495" s="367"/>
      <c r="AS495" s="9"/>
      <c r="AT495" s="9"/>
      <c r="AU495" s="426"/>
      <c r="AW495" s="9"/>
      <c r="AX495" s="470"/>
      <c r="AY495" s="467"/>
      <c r="BG495" s="373"/>
      <c r="BH495" s="373"/>
      <c r="BI495" s="9"/>
      <c r="BJ495" s="9"/>
      <c r="CJ495"/>
      <c r="CK495"/>
    </row>
    <row r="496" spans="1:89">
      <c r="A496" s="9">
        <v>1010</v>
      </c>
      <c r="B496" s="9" t="s">
        <v>383</v>
      </c>
      <c r="C496" s="9">
        <v>315</v>
      </c>
      <c r="D496" s="9">
        <v>0</v>
      </c>
      <c r="E496" s="9">
        <v>2.8</v>
      </c>
      <c r="F496" s="9">
        <v>137.41399999999999</v>
      </c>
      <c r="G496" s="9">
        <v>0</v>
      </c>
      <c r="H496" s="9">
        <v>0</v>
      </c>
      <c r="I496" s="9">
        <v>0.4</v>
      </c>
      <c r="J496" s="9">
        <v>72</v>
      </c>
      <c r="K496" s="158">
        <v>0.33819444444444402</v>
      </c>
      <c r="L496" s="9"/>
      <c r="M496" s="9"/>
      <c r="N496" s="9"/>
      <c r="O496" s="9"/>
      <c r="P496" s="278" t="str">
        <f t="shared" si="17"/>
        <v/>
      </c>
      <c r="Q496" s="276">
        <f t="shared" si="18"/>
        <v>60</v>
      </c>
      <c r="R496" s="9"/>
      <c r="S496" s="9"/>
      <c r="U496" s="367"/>
      <c r="AS496" s="9"/>
      <c r="AT496" s="9"/>
      <c r="AU496" s="426"/>
      <c r="AW496" s="9"/>
      <c r="AX496" s="470"/>
      <c r="AY496" s="467"/>
      <c r="BG496" s="373"/>
      <c r="BH496" s="373"/>
      <c r="BI496" s="9"/>
      <c r="BJ496" s="9"/>
      <c r="CJ496"/>
      <c r="CK496"/>
    </row>
    <row r="497" spans="1:89">
      <c r="A497" s="9">
        <v>1010</v>
      </c>
      <c r="B497" s="9" t="s">
        <v>383</v>
      </c>
      <c r="C497" s="9">
        <v>315</v>
      </c>
      <c r="D497" s="9">
        <v>4.4000000000000004</v>
      </c>
      <c r="E497" s="9">
        <v>3.6</v>
      </c>
      <c r="F497" s="9">
        <v>137.41399999999999</v>
      </c>
      <c r="G497" s="9">
        <v>0</v>
      </c>
      <c r="H497" s="9">
        <v>0</v>
      </c>
      <c r="I497" s="9">
        <v>0.4</v>
      </c>
      <c r="J497" s="9">
        <v>72</v>
      </c>
      <c r="K497" s="158">
        <v>0.33888888888888902</v>
      </c>
      <c r="L497" s="9"/>
      <c r="M497" s="9"/>
      <c r="N497" s="9"/>
      <c r="O497" s="9"/>
      <c r="P497" s="278" t="str">
        <f t="shared" si="17"/>
        <v/>
      </c>
      <c r="Q497" s="276">
        <f t="shared" si="18"/>
        <v>60</v>
      </c>
      <c r="R497" s="9"/>
      <c r="S497" s="9"/>
      <c r="U497" s="367"/>
      <c r="AS497" s="9"/>
      <c r="AT497" s="9"/>
      <c r="AU497" s="426"/>
      <c r="AW497" s="9"/>
      <c r="AX497" s="470"/>
      <c r="AY497" s="467"/>
      <c r="BG497" s="373"/>
      <c r="BH497" s="373"/>
      <c r="BI497" s="9"/>
      <c r="BJ497" s="9"/>
      <c r="CJ497"/>
      <c r="CK497"/>
    </row>
    <row r="498" spans="1:89">
      <c r="A498" s="9">
        <v>1010</v>
      </c>
      <c r="B498" s="9" t="s">
        <v>383</v>
      </c>
      <c r="C498" s="9">
        <v>292</v>
      </c>
      <c r="D498" s="9">
        <v>6.8</v>
      </c>
      <c r="E498" s="9">
        <v>4</v>
      </c>
      <c r="F498" s="9">
        <v>137.41399999999999</v>
      </c>
      <c r="G498" s="9">
        <v>0</v>
      </c>
      <c r="H498" s="9">
        <v>0</v>
      </c>
      <c r="I498" s="9">
        <v>0.4</v>
      </c>
      <c r="J498" s="9">
        <v>73</v>
      </c>
      <c r="K498" s="158">
        <v>0.33958333333333302</v>
      </c>
      <c r="L498" s="9"/>
      <c r="M498" s="9"/>
      <c r="N498" s="9"/>
      <c r="O498" s="9"/>
      <c r="P498" s="278" t="str">
        <f t="shared" si="17"/>
        <v/>
      </c>
      <c r="Q498" s="276">
        <f t="shared" si="18"/>
        <v>60</v>
      </c>
      <c r="R498" s="9"/>
      <c r="S498" s="9"/>
      <c r="U498" s="367"/>
      <c r="AS498" s="9"/>
      <c r="AT498" s="9"/>
      <c r="AU498" s="426"/>
      <c r="AW498" s="9"/>
      <c r="AX498" s="470"/>
      <c r="AY498" s="467"/>
      <c r="BG498" s="373"/>
      <c r="BH498" s="373"/>
      <c r="BI498" s="9"/>
      <c r="BJ498" s="9"/>
      <c r="CJ498"/>
      <c r="CK498"/>
    </row>
    <row r="499" spans="1:89">
      <c r="A499" s="9">
        <v>1010</v>
      </c>
      <c r="B499" s="9" t="s">
        <v>383</v>
      </c>
      <c r="C499" s="9">
        <v>292</v>
      </c>
      <c r="D499" s="9">
        <v>3.2</v>
      </c>
      <c r="E499" s="9">
        <v>3.2</v>
      </c>
      <c r="F499" s="9">
        <v>137.41399999999999</v>
      </c>
      <c r="G499" s="9">
        <v>0</v>
      </c>
      <c r="H499" s="9">
        <v>0</v>
      </c>
      <c r="I499" s="9">
        <v>0.4</v>
      </c>
      <c r="J499" s="9">
        <v>73</v>
      </c>
      <c r="K499" s="158">
        <v>0.34027777777777801</v>
      </c>
      <c r="L499" s="9"/>
      <c r="M499" s="9"/>
      <c r="N499" s="9"/>
      <c r="O499" s="9"/>
      <c r="P499" s="278" t="str">
        <f t="shared" si="17"/>
        <v/>
      </c>
      <c r="Q499" s="276">
        <f t="shared" si="18"/>
        <v>60</v>
      </c>
      <c r="R499" s="9"/>
      <c r="S499" s="9"/>
      <c r="U499" s="367"/>
      <c r="AS499" s="9"/>
      <c r="AT499" s="9"/>
      <c r="AU499" s="426"/>
      <c r="AW499" s="9"/>
      <c r="AX499" s="470"/>
      <c r="AY499" s="467"/>
      <c r="BG499" s="373"/>
      <c r="BH499" s="373"/>
      <c r="BI499" s="9"/>
      <c r="BJ499" s="9"/>
      <c r="CJ499"/>
      <c r="CK499"/>
    </row>
    <row r="500" spans="1:89">
      <c r="A500" s="9">
        <v>1010</v>
      </c>
      <c r="B500" s="9" t="s">
        <v>383</v>
      </c>
      <c r="C500" s="9">
        <v>292</v>
      </c>
      <c r="D500" s="9">
        <v>3.6</v>
      </c>
      <c r="E500" s="9">
        <v>2.8</v>
      </c>
      <c r="F500" s="9">
        <v>137.41399999999999</v>
      </c>
      <c r="G500" s="9">
        <v>0</v>
      </c>
      <c r="H500" s="9">
        <v>0</v>
      </c>
      <c r="I500" s="9">
        <v>0.4</v>
      </c>
      <c r="J500" s="9">
        <v>73</v>
      </c>
      <c r="K500" s="158">
        <v>0.34097222222222201</v>
      </c>
      <c r="L500" s="9"/>
      <c r="M500" s="9"/>
      <c r="N500" s="9"/>
      <c r="O500" s="9"/>
      <c r="P500" s="278" t="str">
        <f t="shared" si="17"/>
        <v/>
      </c>
      <c r="Q500" s="276">
        <f t="shared" si="18"/>
        <v>60</v>
      </c>
      <c r="R500" s="9"/>
      <c r="S500" s="9"/>
      <c r="U500" s="367"/>
      <c r="AS500" s="9"/>
      <c r="AT500" s="9"/>
      <c r="AU500" s="426"/>
      <c r="AW500" s="9"/>
      <c r="AX500" s="470"/>
      <c r="AY500" s="467"/>
      <c r="BG500" s="373"/>
      <c r="BH500" s="373"/>
      <c r="BI500" s="9"/>
      <c r="BJ500" s="9"/>
      <c r="CJ500"/>
      <c r="CK500"/>
    </row>
    <row r="501" spans="1:89">
      <c r="A501" s="9">
        <v>1010</v>
      </c>
      <c r="B501" s="9" t="s">
        <v>383</v>
      </c>
      <c r="C501" s="9">
        <v>292</v>
      </c>
      <c r="D501" s="9">
        <v>0</v>
      </c>
      <c r="E501" s="9">
        <v>2.8</v>
      </c>
      <c r="F501" s="9">
        <v>137.41399999999999</v>
      </c>
      <c r="G501" s="9">
        <v>0</v>
      </c>
      <c r="H501" s="9">
        <v>0</v>
      </c>
      <c r="I501" s="9">
        <v>0.4</v>
      </c>
      <c r="J501" s="9">
        <v>72</v>
      </c>
      <c r="K501" s="158">
        <v>0.34166666666666701</v>
      </c>
      <c r="L501" s="9"/>
      <c r="M501" s="9"/>
      <c r="N501" s="9"/>
      <c r="O501" s="9"/>
      <c r="P501" s="278" t="str">
        <f t="shared" si="17"/>
        <v/>
      </c>
      <c r="Q501" s="276">
        <f t="shared" si="18"/>
        <v>60</v>
      </c>
      <c r="R501" s="9"/>
      <c r="S501" s="9"/>
      <c r="U501" s="367"/>
      <c r="AS501" s="9"/>
      <c r="AT501" s="9"/>
      <c r="AU501" s="426"/>
      <c r="AW501" s="9"/>
      <c r="AX501" s="470"/>
      <c r="AY501" s="467"/>
      <c r="BG501" s="373"/>
      <c r="BH501" s="373"/>
      <c r="BI501" s="9"/>
      <c r="BJ501" s="9"/>
      <c r="CJ501"/>
      <c r="CK501"/>
    </row>
    <row r="502" spans="1:89">
      <c r="A502" s="9">
        <v>1010</v>
      </c>
      <c r="B502" s="9" t="s">
        <v>383</v>
      </c>
      <c r="C502" s="9">
        <v>292</v>
      </c>
      <c r="D502" s="9">
        <v>4.8</v>
      </c>
      <c r="E502" s="9">
        <v>3.6</v>
      </c>
      <c r="F502" s="9">
        <v>137.41399999999999</v>
      </c>
      <c r="G502" s="9">
        <v>0</v>
      </c>
      <c r="H502" s="9">
        <v>0</v>
      </c>
      <c r="I502" s="9">
        <v>0.4</v>
      </c>
      <c r="J502" s="9">
        <v>72</v>
      </c>
      <c r="K502" s="158">
        <v>0.34236111111111101</v>
      </c>
      <c r="L502" s="9"/>
      <c r="M502" s="9"/>
      <c r="N502" s="9"/>
      <c r="O502" s="9"/>
      <c r="P502" s="278" t="str">
        <f t="shared" si="17"/>
        <v/>
      </c>
      <c r="Q502" s="276">
        <f t="shared" si="18"/>
        <v>60</v>
      </c>
      <c r="R502" s="9"/>
      <c r="S502" s="9"/>
      <c r="U502" s="367"/>
      <c r="AS502" s="9"/>
      <c r="AT502" s="9"/>
      <c r="AU502" s="426"/>
      <c r="AW502" s="9"/>
      <c r="AX502" s="470"/>
      <c r="AY502" s="467"/>
      <c r="BG502" s="373"/>
      <c r="BH502" s="373"/>
      <c r="BI502" s="9"/>
      <c r="BJ502" s="9"/>
      <c r="CJ502"/>
      <c r="CK502"/>
    </row>
    <row r="503" spans="1:89">
      <c r="A503" s="9">
        <v>1010</v>
      </c>
      <c r="B503" s="9" t="s">
        <v>383</v>
      </c>
      <c r="C503" s="9">
        <v>292</v>
      </c>
      <c r="D503" s="9">
        <v>3.6</v>
      </c>
      <c r="E503" s="9">
        <v>4.4000000000000004</v>
      </c>
      <c r="F503" s="9">
        <v>137.41399999999999</v>
      </c>
      <c r="G503" s="9">
        <v>0</v>
      </c>
      <c r="H503" s="9">
        <v>0</v>
      </c>
      <c r="I503" s="9">
        <v>0.3</v>
      </c>
      <c r="J503" s="9">
        <v>72</v>
      </c>
      <c r="K503" s="158">
        <v>0.343055555555556</v>
      </c>
      <c r="L503" s="9"/>
      <c r="M503" s="9"/>
      <c r="N503" s="9"/>
      <c r="O503" s="9"/>
      <c r="P503" s="278" t="str">
        <f t="shared" si="17"/>
        <v/>
      </c>
      <c r="Q503" s="276">
        <f t="shared" si="18"/>
        <v>60</v>
      </c>
      <c r="R503" s="9"/>
      <c r="S503" s="9"/>
      <c r="U503" s="367"/>
      <c r="AS503" s="9"/>
      <c r="AT503" s="9"/>
      <c r="AU503" s="426"/>
      <c r="AW503" s="9"/>
      <c r="AX503" s="470"/>
      <c r="AY503" s="467"/>
      <c r="BG503" s="373"/>
      <c r="BH503" s="373"/>
      <c r="BI503" s="9"/>
      <c r="BJ503" s="9"/>
      <c r="CJ503"/>
      <c r="CK503"/>
    </row>
    <row r="504" spans="1:89">
      <c r="A504" s="9">
        <v>1010</v>
      </c>
      <c r="B504" s="9" t="s">
        <v>383</v>
      </c>
      <c r="C504" s="9">
        <v>0</v>
      </c>
      <c r="D504" s="9">
        <v>6.8</v>
      </c>
      <c r="E504" s="9">
        <v>6.4</v>
      </c>
      <c r="F504" s="9">
        <v>137.41399999999999</v>
      </c>
      <c r="G504" s="9">
        <v>0</v>
      </c>
      <c r="H504" s="9">
        <v>0</v>
      </c>
      <c r="I504" s="9">
        <v>0.3</v>
      </c>
      <c r="J504" s="9">
        <v>72</v>
      </c>
      <c r="K504" s="158">
        <v>0.34375</v>
      </c>
      <c r="L504" s="9"/>
      <c r="M504" s="9"/>
      <c r="N504" s="9"/>
      <c r="O504" s="9"/>
      <c r="P504" s="278" t="str">
        <f t="shared" si="17"/>
        <v/>
      </c>
      <c r="Q504" s="276">
        <f t="shared" si="18"/>
        <v>60</v>
      </c>
      <c r="R504" s="9"/>
      <c r="S504" s="9"/>
      <c r="U504" s="367"/>
      <c r="AS504" s="9"/>
      <c r="AT504" s="9"/>
      <c r="AU504" s="426"/>
      <c r="AW504" s="9"/>
      <c r="AX504" s="470"/>
      <c r="AY504" s="467"/>
      <c r="BG504" s="373"/>
      <c r="BH504" s="373"/>
      <c r="BI504" s="9"/>
      <c r="BJ504" s="9"/>
      <c r="CJ504"/>
      <c r="CK504"/>
    </row>
    <row r="505" spans="1:89">
      <c r="A505" s="9">
        <v>1010</v>
      </c>
      <c r="B505" s="9" t="s">
        <v>383</v>
      </c>
      <c r="C505" s="9">
        <v>0</v>
      </c>
      <c r="D505" s="9">
        <v>5.6</v>
      </c>
      <c r="E505" s="9">
        <v>6</v>
      </c>
      <c r="F505" s="9">
        <v>137.41399999999999</v>
      </c>
      <c r="G505" s="9">
        <v>0</v>
      </c>
      <c r="H505" s="9">
        <v>0</v>
      </c>
      <c r="I505" s="9">
        <v>0.3</v>
      </c>
      <c r="J505" s="9">
        <v>72</v>
      </c>
      <c r="K505" s="158">
        <v>0.344444444444444</v>
      </c>
      <c r="L505" s="9"/>
      <c r="M505" s="9"/>
      <c r="N505" s="9"/>
      <c r="O505" s="9"/>
      <c r="P505" s="278" t="str">
        <f t="shared" si="17"/>
        <v/>
      </c>
      <c r="Q505" s="276">
        <f t="shared" si="18"/>
        <v>60</v>
      </c>
      <c r="R505" s="9"/>
      <c r="S505" s="9"/>
      <c r="U505" s="367"/>
      <c r="AS505" s="9"/>
      <c r="AT505" s="9"/>
      <c r="AU505" s="426"/>
      <c r="AW505" s="9"/>
      <c r="AX505" s="470"/>
      <c r="AY505" s="467"/>
      <c r="BG505" s="373"/>
      <c r="BH505" s="373"/>
      <c r="BI505" s="9"/>
      <c r="BJ505" s="9"/>
      <c r="CJ505"/>
      <c r="CK505"/>
    </row>
    <row r="506" spans="1:89">
      <c r="A506" s="9">
        <v>1011</v>
      </c>
      <c r="B506" s="9" t="s">
        <v>383</v>
      </c>
      <c r="C506" s="9">
        <v>0</v>
      </c>
      <c r="D506" s="9">
        <v>4.4000000000000004</v>
      </c>
      <c r="E506" s="9">
        <v>4.4000000000000004</v>
      </c>
      <c r="F506" s="9">
        <v>137.41399999999999</v>
      </c>
      <c r="G506" s="9">
        <v>0</v>
      </c>
      <c r="H506" s="9">
        <v>0</v>
      </c>
      <c r="I506" s="9">
        <v>0.4</v>
      </c>
      <c r="J506" s="9">
        <v>72</v>
      </c>
      <c r="K506" s="158">
        <v>0.34513888888888899</v>
      </c>
      <c r="L506" s="9"/>
      <c r="M506" s="9"/>
      <c r="N506" s="9"/>
      <c r="O506" s="9"/>
      <c r="P506" s="278" t="str">
        <f t="shared" si="17"/>
        <v/>
      </c>
      <c r="Q506" s="276">
        <f t="shared" si="18"/>
        <v>60</v>
      </c>
      <c r="R506" s="9"/>
      <c r="S506" s="9"/>
      <c r="U506" s="367"/>
      <c r="AS506" s="9"/>
      <c r="AT506" s="9"/>
      <c r="AU506" s="426"/>
      <c r="AW506" s="9"/>
      <c r="AX506" s="470"/>
      <c r="AY506" s="467"/>
      <c r="BG506" s="373"/>
      <c r="BH506" s="373"/>
      <c r="BI506" s="9"/>
      <c r="BJ506" s="9"/>
      <c r="CJ506"/>
      <c r="CK506"/>
    </row>
    <row r="507" spans="1:89">
      <c r="A507" s="9">
        <v>1011</v>
      </c>
      <c r="B507" s="9" t="s">
        <v>383</v>
      </c>
      <c r="C507" s="9">
        <v>0</v>
      </c>
      <c r="D507" s="9">
        <v>4.8</v>
      </c>
      <c r="E507" s="9">
        <v>4.4000000000000004</v>
      </c>
      <c r="F507" s="9">
        <v>137.41399999999999</v>
      </c>
      <c r="G507" s="9">
        <v>0</v>
      </c>
      <c r="H507" s="9">
        <v>0</v>
      </c>
      <c r="I507" s="9">
        <v>0.3</v>
      </c>
      <c r="J507" s="9">
        <v>72</v>
      </c>
      <c r="K507" s="158">
        <v>0.34583333333333299</v>
      </c>
      <c r="L507" s="9"/>
      <c r="M507" s="9"/>
      <c r="N507" s="9"/>
      <c r="O507" s="9"/>
      <c r="P507" s="278" t="str">
        <f t="shared" si="17"/>
        <v/>
      </c>
      <c r="Q507" s="276">
        <f t="shared" si="18"/>
        <v>60</v>
      </c>
      <c r="R507" s="9"/>
      <c r="S507" s="9"/>
      <c r="U507" s="367"/>
      <c r="AS507" s="9"/>
      <c r="AT507" s="9"/>
      <c r="AU507" s="426"/>
      <c r="AW507" s="9"/>
      <c r="AX507" s="470"/>
      <c r="AY507" s="467"/>
      <c r="BG507" s="373"/>
      <c r="BH507" s="373"/>
      <c r="BI507" s="9"/>
      <c r="BJ507" s="9"/>
      <c r="CJ507"/>
      <c r="CK507"/>
    </row>
    <row r="508" spans="1:89">
      <c r="A508" s="9">
        <v>1011</v>
      </c>
      <c r="B508" s="9" t="s">
        <v>383</v>
      </c>
      <c r="C508" s="9">
        <v>0</v>
      </c>
      <c r="D508" s="9">
        <v>4.8</v>
      </c>
      <c r="E508" s="9">
        <v>4.4000000000000004</v>
      </c>
      <c r="F508" s="9">
        <v>137.41399999999999</v>
      </c>
      <c r="G508" s="9">
        <v>0</v>
      </c>
      <c r="H508" s="9">
        <v>0</v>
      </c>
      <c r="I508" s="9">
        <v>0.3</v>
      </c>
      <c r="J508" s="9">
        <v>72</v>
      </c>
      <c r="K508" s="158">
        <v>0.34652777777777799</v>
      </c>
      <c r="L508" s="9"/>
      <c r="M508" s="9"/>
      <c r="N508" s="9"/>
      <c r="O508" s="9"/>
      <c r="P508" s="278" t="str">
        <f t="shared" si="17"/>
        <v/>
      </c>
      <c r="Q508" s="276">
        <f t="shared" si="18"/>
        <v>60</v>
      </c>
      <c r="R508" s="9"/>
      <c r="S508" s="9"/>
      <c r="U508" s="367"/>
      <c r="AS508" s="9"/>
      <c r="AT508" s="9"/>
      <c r="AU508" s="426"/>
      <c r="AW508" s="9"/>
      <c r="AX508" s="470"/>
      <c r="AY508" s="467"/>
      <c r="BG508" s="373"/>
      <c r="BH508" s="373"/>
      <c r="BI508" s="9"/>
      <c r="BJ508" s="9"/>
      <c r="CJ508"/>
      <c r="CK508"/>
    </row>
    <row r="509" spans="1:89">
      <c r="A509" s="9">
        <v>1011</v>
      </c>
      <c r="B509" s="9" t="s">
        <v>383</v>
      </c>
      <c r="C509" s="9">
        <v>0</v>
      </c>
      <c r="D509" s="9">
        <v>4.8</v>
      </c>
      <c r="E509" s="9">
        <v>4.4000000000000004</v>
      </c>
      <c r="F509" s="9">
        <v>137.41399999999999</v>
      </c>
      <c r="G509" s="9">
        <v>0</v>
      </c>
      <c r="H509" s="9">
        <v>0</v>
      </c>
      <c r="I509" s="9">
        <v>0.3</v>
      </c>
      <c r="J509" s="9">
        <v>72</v>
      </c>
      <c r="K509" s="158">
        <v>0.34722222222222199</v>
      </c>
      <c r="L509" s="9"/>
      <c r="M509" s="9"/>
      <c r="N509" s="9"/>
      <c r="O509" s="9"/>
      <c r="P509" s="278" t="str">
        <f t="shared" si="17"/>
        <v/>
      </c>
      <c r="Q509" s="276">
        <f t="shared" si="18"/>
        <v>60</v>
      </c>
      <c r="R509" s="9"/>
      <c r="S509" s="9"/>
      <c r="U509" s="367"/>
      <c r="AS509" s="9"/>
      <c r="AT509" s="9"/>
      <c r="AU509" s="426"/>
      <c r="AW509" s="9"/>
      <c r="AX509" s="470"/>
      <c r="AY509" s="467"/>
      <c r="BG509" s="373"/>
      <c r="BH509" s="373"/>
      <c r="BI509" s="9"/>
      <c r="BJ509" s="9"/>
      <c r="CJ509"/>
      <c r="CK509"/>
    </row>
    <row r="510" spans="1:89">
      <c r="A510" s="9">
        <v>1011</v>
      </c>
      <c r="B510" s="9" t="s">
        <v>383</v>
      </c>
      <c r="C510" s="9">
        <v>315</v>
      </c>
      <c r="D510" s="9">
        <v>5.6</v>
      </c>
      <c r="E510" s="9">
        <v>4.8</v>
      </c>
      <c r="F510" s="9">
        <v>137.41399999999999</v>
      </c>
      <c r="G510" s="9">
        <v>0</v>
      </c>
      <c r="H510" s="9">
        <v>0</v>
      </c>
      <c r="I510" s="9">
        <v>0.2</v>
      </c>
      <c r="J510" s="9">
        <v>72</v>
      </c>
      <c r="K510" s="158">
        <v>0.34791666666666698</v>
      </c>
      <c r="L510" s="9"/>
      <c r="M510" s="9"/>
      <c r="N510" s="9"/>
      <c r="O510" s="9"/>
      <c r="P510" s="278" t="str">
        <f t="shared" si="17"/>
        <v/>
      </c>
      <c r="Q510" s="276">
        <f t="shared" si="18"/>
        <v>60</v>
      </c>
      <c r="R510" s="9"/>
      <c r="S510" s="9"/>
      <c r="U510" s="367"/>
      <c r="AS510" s="9"/>
      <c r="AT510" s="9"/>
      <c r="AU510" s="426"/>
      <c r="AW510" s="9"/>
      <c r="AX510" s="470"/>
      <c r="AY510" s="467"/>
      <c r="BG510" s="373"/>
      <c r="BH510" s="373"/>
      <c r="BI510" s="9"/>
      <c r="BJ510" s="9"/>
      <c r="CJ510"/>
      <c r="CK510"/>
    </row>
    <row r="511" spans="1:89">
      <c r="A511" s="9">
        <v>1011</v>
      </c>
      <c r="B511" s="9" t="s">
        <v>383</v>
      </c>
      <c r="C511" s="9">
        <v>315</v>
      </c>
      <c r="D511" s="9">
        <v>5.6</v>
      </c>
      <c r="E511" s="9">
        <v>4.8</v>
      </c>
      <c r="F511" s="9">
        <v>137.41399999999999</v>
      </c>
      <c r="G511" s="9">
        <v>0</v>
      </c>
      <c r="H511" s="9">
        <v>0</v>
      </c>
      <c r="I511" s="9">
        <v>0.2</v>
      </c>
      <c r="J511" s="9">
        <v>72</v>
      </c>
      <c r="K511" s="158">
        <v>0.34861111111111098</v>
      </c>
      <c r="L511" s="9"/>
      <c r="M511" s="9"/>
      <c r="N511" s="9"/>
      <c r="O511" s="9"/>
      <c r="P511" s="278" t="str">
        <f t="shared" si="17"/>
        <v/>
      </c>
      <c r="Q511" s="276">
        <f t="shared" si="18"/>
        <v>60</v>
      </c>
      <c r="R511" s="9"/>
      <c r="S511" s="9"/>
      <c r="U511" s="367"/>
      <c r="AS511" s="9"/>
      <c r="AT511" s="9"/>
      <c r="AU511" s="426"/>
      <c r="AW511" s="9"/>
      <c r="AX511" s="470"/>
      <c r="AY511" s="467"/>
      <c r="BG511" s="373"/>
      <c r="BH511" s="373"/>
      <c r="BI511" s="9"/>
      <c r="BJ511" s="9"/>
      <c r="CJ511"/>
      <c r="CK511"/>
    </row>
    <row r="512" spans="1:89">
      <c r="A512" s="9">
        <v>1011</v>
      </c>
      <c r="B512" s="9" t="s">
        <v>383</v>
      </c>
      <c r="C512" s="9">
        <v>315</v>
      </c>
      <c r="D512" s="9">
        <v>6</v>
      </c>
      <c r="E512" s="9">
        <v>6</v>
      </c>
      <c r="F512" s="9">
        <v>137.41399999999999</v>
      </c>
      <c r="G512" s="9">
        <v>0</v>
      </c>
      <c r="H512" s="9">
        <v>0</v>
      </c>
      <c r="I512" s="9">
        <v>0.2</v>
      </c>
      <c r="J512" s="9">
        <v>72</v>
      </c>
      <c r="K512" s="158">
        <v>0.34930555555555598</v>
      </c>
      <c r="L512" s="9"/>
      <c r="M512" s="9"/>
      <c r="N512" s="9"/>
      <c r="O512" s="9"/>
      <c r="P512" s="278" t="str">
        <f t="shared" si="17"/>
        <v/>
      </c>
      <c r="Q512" s="276">
        <f t="shared" si="18"/>
        <v>60</v>
      </c>
      <c r="R512" s="9"/>
      <c r="S512" s="9"/>
      <c r="U512" s="367"/>
      <c r="AS512" s="9"/>
      <c r="AT512" s="9"/>
      <c r="AU512" s="426"/>
      <c r="AW512" s="9"/>
      <c r="AX512" s="470"/>
      <c r="AY512" s="467"/>
      <c r="BG512" s="373"/>
      <c r="BH512" s="373"/>
      <c r="BI512" s="9"/>
      <c r="BJ512" s="9"/>
      <c r="CJ512"/>
      <c r="CK512"/>
    </row>
    <row r="513" spans="1:89">
      <c r="A513" s="9">
        <v>1011</v>
      </c>
      <c r="B513" s="9" t="s">
        <v>383</v>
      </c>
      <c r="C513" s="9">
        <v>315</v>
      </c>
      <c r="D513" s="9">
        <v>6</v>
      </c>
      <c r="E513" s="9">
        <v>6</v>
      </c>
      <c r="F513" s="9">
        <v>137.41399999999999</v>
      </c>
      <c r="G513" s="9">
        <v>0</v>
      </c>
      <c r="H513" s="9">
        <v>0</v>
      </c>
      <c r="I513" s="9">
        <v>0.2</v>
      </c>
      <c r="J513" s="9">
        <v>72</v>
      </c>
      <c r="K513" s="158">
        <v>0.35</v>
      </c>
      <c r="L513" s="9"/>
      <c r="M513" s="9"/>
      <c r="N513" s="9"/>
      <c r="O513" s="9"/>
      <c r="P513" s="278" t="str">
        <f t="shared" si="17"/>
        <v/>
      </c>
      <c r="Q513" s="276">
        <f t="shared" si="18"/>
        <v>60</v>
      </c>
      <c r="R513" s="9"/>
      <c r="S513" s="9"/>
      <c r="U513" s="367"/>
      <c r="AS513" s="9"/>
      <c r="AT513" s="9"/>
      <c r="AU513" s="426"/>
      <c r="AW513" s="9"/>
      <c r="AX513" s="470"/>
      <c r="AY513" s="467"/>
      <c r="BG513" s="373"/>
      <c r="BH513" s="373"/>
      <c r="BI513" s="9"/>
      <c r="BJ513" s="9"/>
      <c r="CJ513"/>
      <c r="CK513"/>
    </row>
    <row r="514" spans="1:89">
      <c r="A514" s="9">
        <v>1011</v>
      </c>
      <c r="B514" s="9" t="s">
        <v>383</v>
      </c>
      <c r="C514" s="9">
        <v>315</v>
      </c>
      <c r="D514" s="9">
        <v>6.8</v>
      </c>
      <c r="E514" s="9">
        <v>5.2</v>
      </c>
      <c r="F514" s="9">
        <v>137.41399999999999</v>
      </c>
      <c r="G514" s="9">
        <v>0</v>
      </c>
      <c r="H514" s="9">
        <v>0</v>
      </c>
      <c r="I514" s="9">
        <v>0.2</v>
      </c>
      <c r="J514" s="9">
        <v>73</v>
      </c>
      <c r="K514" s="158">
        <v>0.35069444444444398</v>
      </c>
      <c r="L514" s="9"/>
      <c r="M514" s="9"/>
      <c r="N514" s="9"/>
      <c r="O514" s="9"/>
      <c r="P514" s="278" t="str">
        <f t="shared" si="17"/>
        <v/>
      </c>
      <c r="Q514" s="276">
        <f t="shared" si="18"/>
        <v>60</v>
      </c>
      <c r="R514" s="9"/>
      <c r="S514" s="9"/>
      <c r="U514" s="367"/>
      <c r="AS514" s="9"/>
      <c r="AT514" s="9"/>
      <c r="AU514" s="426"/>
      <c r="AW514" s="9"/>
      <c r="AX514" s="470"/>
      <c r="AY514" s="467"/>
      <c r="BG514" s="373"/>
      <c r="BH514" s="373"/>
      <c r="BI514" s="9"/>
      <c r="BJ514" s="9"/>
      <c r="CJ514"/>
      <c r="CK514"/>
    </row>
    <row r="515" spans="1:89">
      <c r="A515" s="9">
        <v>1011</v>
      </c>
      <c r="B515" s="9" t="s">
        <v>383</v>
      </c>
      <c r="C515" s="9">
        <v>315</v>
      </c>
      <c r="D515" s="9">
        <v>5.6</v>
      </c>
      <c r="E515" s="9">
        <v>4.8</v>
      </c>
      <c r="F515" s="9">
        <v>137.41399999999999</v>
      </c>
      <c r="G515" s="9">
        <v>0</v>
      </c>
      <c r="H515" s="9">
        <v>0</v>
      </c>
      <c r="I515" s="9">
        <v>0.2</v>
      </c>
      <c r="J515" s="9">
        <v>73</v>
      </c>
      <c r="K515" s="158">
        <v>0.35138888888888897</v>
      </c>
      <c r="L515" s="9"/>
      <c r="M515" s="9"/>
      <c r="N515" s="9"/>
      <c r="O515" s="9"/>
      <c r="P515" s="278" t="str">
        <f t="shared" si="17"/>
        <v/>
      </c>
      <c r="Q515" s="276">
        <f t="shared" si="18"/>
        <v>60</v>
      </c>
      <c r="R515" s="9"/>
      <c r="S515" s="9"/>
      <c r="U515" s="367"/>
      <c r="AS515" s="9"/>
      <c r="AT515" s="9"/>
      <c r="AU515" s="426"/>
      <c r="AW515" s="9"/>
      <c r="AX515" s="470"/>
      <c r="AY515" s="467"/>
      <c r="BG515" s="373"/>
      <c r="BH515" s="373"/>
      <c r="BI515" s="9"/>
      <c r="BJ515" s="9"/>
      <c r="CJ515"/>
      <c r="CK515"/>
    </row>
    <row r="516" spans="1:89">
      <c r="A516" s="9">
        <v>1011</v>
      </c>
      <c r="B516" s="9" t="s">
        <v>383</v>
      </c>
      <c r="C516" s="9">
        <v>315</v>
      </c>
      <c r="D516" s="9">
        <v>5.6</v>
      </c>
      <c r="E516" s="9">
        <v>4.4000000000000004</v>
      </c>
      <c r="F516" s="9">
        <v>137.41399999999999</v>
      </c>
      <c r="G516" s="9">
        <v>0</v>
      </c>
      <c r="H516" s="9">
        <v>0</v>
      </c>
      <c r="I516" s="9">
        <v>0.3</v>
      </c>
      <c r="J516" s="9">
        <v>73</v>
      </c>
      <c r="K516" s="158">
        <v>0.35208333333333303</v>
      </c>
      <c r="L516" s="9"/>
      <c r="M516" s="9"/>
      <c r="N516" s="9"/>
      <c r="O516" s="9"/>
      <c r="P516" s="278" t="str">
        <f t="shared" si="17"/>
        <v/>
      </c>
      <c r="Q516" s="276">
        <f t="shared" si="18"/>
        <v>60</v>
      </c>
      <c r="R516" s="9"/>
      <c r="S516" s="9"/>
      <c r="U516" s="367"/>
      <c r="AS516" s="9"/>
      <c r="AT516" s="9"/>
      <c r="AU516" s="426"/>
      <c r="AW516" s="9"/>
      <c r="AX516" s="470"/>
      <c r="AY516" s="467"/>
      <c r="BG516" s="373"/>
      <c r="BH516" s="373"/>
      <c r="BI516" s="9"/>
      <c r="BJ516" s="9"/>
      <c r="CJ516"/>
      <c r="CK516"/>
    </row>
    <row r="517" spans="1:89">
      <c r="A517" s="9">
        <v>1011</v>
      </c>
      <c r="B517" s="9" t="s">
        <v>383</v>
      </c>
      <c r="C517" s="9">
        <v>292</v>
      </c>
      <c r="D517" s="9">
        <v>6.4</v>
      </c>
      <c r="E517" s="9">
        <v>4.8</v>
      </c>
      <c r="F517" s="9">
        <v>137.41399999999999</v>
      </c>
      <c r="G517" s="9">
        <v>0</v>
      </c>
      <c r="H517" s="9">
        <v>0</v>
      </c>
      <c r="I517" s="9">
        <v>0.3</v>
      </c>
      <c r="J517" s="9">
        <v>73</v>
      </c>
      <c r="K517" s="158">
        <v>0.35277777777777802</v>
      </c>
      <c r="L517" s="9"/>
      <c r="M517" s="9"/>
      <c r="N517" s="9"/>
      <c r="O517" s="9"/>
      <c r="P517" s="278" t="str">
        <f t="shared" si="17"/>
        <v/>
      </c>
      <c r="Q517" s="276">
        <f t="shared" si="18"/>
        <v>60</v>
      </c>
      <c r="R517" s="9"/>
      <c r="S517" s="9"/>
      <c r="U517" s="367"/>
      <c r="AS517" s="9"/>
      <c r="AT517" s="9"/>
      <c r="AU517" s="426"/>
      <c r="AW517" s="9"/>
      <c r="AX517" s="470"/>
      <c r="AY517" s="467"/>
      <c r="BG517" s="373"/>
      <c r="BH517" s="373"/>
      <c r="BI517" s="9"/>
      <c r="BJ517" s="9"/>
      <c r="CJ517"/>
      <c r="CK517"/>
    </row>
    <row r="518" spans="1:89">
      <c r="A518" s="9">
        <v>1011</v>
      </c>
      <c r="B518" s="9" t="s">
        <v>383</v>
      </c>
      <c r="C518" s="9">
        <v>292</v>
      </c>
      <c r="D518" s="9">
        <v>3.2</v>
      </c>
      <c r="E518" s="9">
        <v>2.8</v>
      </c>
      <c r="F518" s="9">
        <v>137.41399999999999</v>
      </c>
      <c r="G518" s="9">
        <v>0</v>
      </c>
      <c r="H518" s="9">
        <v>0</v>
      </c>
      <c r="I518" s="9">
        <v>0.3</v>
      </c>
      <c r="J518" s="9">
        <v>73</v>
      </c>
      <c r="K518" s="158">
        <v>0.35347222222222202</v>
      </c>
      <c r="L518" s="9"/>
      <c r="M518" s="9"/>
      <c r="N518" s="9"/>
      <c r="O518" s="9"/>
      <c r="P518" s="278" t="str">
        <f t="shared" si="17"/>
        <v/>
      </c>
      <c r="Q518" s="276">
        <f t="shared" si="18"/>
        <v>60</v>
      </c>
      <c r="R518" s="9"/>
      <c r="S518" s="9"/>
      <c r="U518" s="367"/>
      <c r="AS518" s="9"/>
      <c r="AT518" s="9"/>
      <c r="AU518" s="426"/>
      <c r="AW518" s="9"/>
      <c r="AX518" s="470"/>
      <c r="AY518" s="467"/>
      <c r="BG518" s="373"/>
      <c r="BH518" s="373"/>
      <c r="BI518" s="9"/>
      <c r="BJ518" s="9"/>
      <c r="CJ518"/>
      <c r="CK518"/>
    </row>
    <row r="519" spans="1:89">
      <c r="A519" s="9">
        <v>1011</v>
      </c>
      <c r="B519" s="9" t="s">
        <v>383</v>
      </c>
      <c r="C519" s="9">
        <v>292</v>
      </c>
      <c r="D519" s="9">
        <v>3.2</v>
      </c>
      <c r="E519" s="9">
        <v>2.8</v>
      </c>
      <c r="F519" s="9">
        <v>137.41399999999999</v>
      </c>
      <c r="G519" s="9">
        <v>0</v>
      </c>
      <c r="H519" s="9">
        <v>0</v>
      </c>
      <c r="I519" s="9">
        <v>0.3</v>
      </c>
      <c r="J519" s="9">
        <v>73</v>
      </c>
      <c r="K519" s="158">
        <v>0.35416666666666702</v>
      </c>
      <c r="L519" s="9"/>
      <c r="M519" s="9"/>
      <c r="N519" s="9"/>
      <c r="O519" s="9"/>
      <c r="P519" s="278" t="str">
        <f t="shared" si="17"/>
        <v/>
      </c>
      <c r="Q519" s="276">
        <f t="shared" si="18"/>
        <v>60</v>
      </c>
      <c r="R519" s="9"/>
      <c r="S519" s="9"/>
      <c r="U519" s="367"/>
      <c r="AS519" s="9"/>
      <c r="AT519" s="9"/>
      <c r="AU519" s="426"/>
      <c r="AW519" s="9"/>
      <c r="AX519" s="470"/>
      <c r="AY519" s="467"/>
      <c r="BG519" s="373"/>
      <c r="BH519" s="373"/>
      <c r="BI519" s="9"/>
      <c r="BJ519" s="9"/>
      <c r="CJ519"/>
      <c r="CK519"/>
    </row>
    <row r="520" spans="1:89">
      <c r="A520" s="9">
        <v>1011</v>
      </c>
      <c r="B520" s="9" t="s">
        <v>383</v>
      </c>
      <c r="C520" s="9">
        <v>292</v>
      </c>
      <c r="D520" s="9">
        <v>7.6</v>
      </c>
      <c r="E520" s="9">
        <v>5.2</v>
      </c>
      <c r="F520" s="9">
        <v>137.41399999999999</v>
      </c>
      <c r="G520" s="9">
        <v>0</v>
      </c>
      <c r="H520" s="9">
        <v>0</v>
      </c>
      <c r="I520" s="9">
        <v>0.3</v>
      </c>
      <c r="J520" s="9">
        <v>73</v>
      </c>
      <c r="K520" s="158">
        <v>0.35486111111111102</v>
      </c>
      <c r="L520" s="9"/>
      <c r="M520" s="9"/>
      <c r="N520" s="9"/>
      <c r="O520" s="9"/>
      <c r="P520" s="278" t="str">
        <f t="shared" si="17"/>
        <v/>
      </c>
      <c r="Q520" s="276">
        <f t="shared" si="18"/>
        <v>60</v>
      </c>
      <c r="R520" s="9"/>
      <c r="S520" s="9"/>
      <c r="U520" s="367"/>
      <c r="AS520" s="9"/>
      <c r="AT520" s="9"/>
      <c r="AU520" s="426"/>
      <c r="AW520" s="9"/>
      <c r="AX520" s="470"/>
      <c r="AY520" s="467"/>
      <c r="BG520" s="373"/>
      <c r="BH520" s="373"/>
      <c r="BI520" s="9"/>
      <c r="BJ520" s="9"/>
      <c r="CJ520"/>
      <c r="CK520"/>
    </row>
    <row r="521" spans="1:89">
      <c r="A521" s="9">
        <v>1011</v>
      </c>
      <c r="B521" s="9" t="s">
        <v>383</v>
      </c>
      <c r="C521" s="9">
        <v>292</v>
      </c>
      <c r="D521" s="9">
        <v>5.6</v>
      </c>
      <c r="E521" s="9">
        <v>4.4000000000000004</v>
      </c>
      <c r="F521" s="9">
        <v>137.41399999999999</v>
      </c>
      <c r="G521" s="9">
        <v>0</v>
      </c>
      <c r="H521" s="9">
        <v>0</v>
      </c>
      <c r="I521" s="9">
        <v>0.3</v>
      </c>
      <c r="J521" s="9">
        <v>73</v>
      </c>
      <c r="K521" s="158">
        <v>0.35555555555555601</v>
      </c>
      <c r="L521" s="9"/>
      <c r="M521" s="9"/>
      <c r="N521" s="9"/>
      <c r="O521" s="9"/>
      <c r="P521" s="278" t="str">
        <f t="shared" ref="P521:P584" si="19">IF(F521&lt;1.1,60,"")</f>
        <v/>
      </c>
      <c r="Q521" s="276">
        <f t="shared" si="18"/>
        <v>60</v>
      </c>
      <c r="R521" s="9"/>
      <c r="S521" s="9"/>
      <c r="U521" s="367"/>
      <c r="AS521" s="9"/>
      <c r="AT521" s="9"/>
      <c r="AU521" s="426"/>
      <c r="AW521" s="9"/>
      <c r="AX521" s="470"/>
      <c r="AY521" s="467"/>
      <c r="BG521" s="373"/>
      <c r="BH521" s="373"/>
      <c r="BI521" s="9"/>
      <c r="BJ521" s="9"/>
      <c r="CJ521"/>
      <c r="CK521"/>
    </row>
    <row r="522" spans="1:89">
      <c r="A522" s="9">
        <v>1011</v>
      </c>
      <c r="B522" s="9" t="s">
        <v>383</v>
      </c>
      <c r="C522" s="9">
        <v>292</v>
      </c>
      <c r="D522" s="9">
        <v>4.8</v>
      </c>
      <c r="E522" s="9">
        <v>3.6</v>
      </c>
      <c r="F522" s="9">
        <v>137.41399999999999</v>
      </c>
      <c r="G522" s="9">
        <v>0</v>
      </c>
      <c r="H522" s="9">
        <v>0</v>
      </c>
      <c r="I522" s="9">
        <v>0.3</v>
      </c>
      <c r="J522" s="9">
        <v>73</v>
      </c>
      <c r="K522" s="158">
        <v>0.35625000000000001</v>
      </c>
      <c r="L522" s="9"/>
      <c r="M522" s="9"/>
      <c r="N522" s="9"/>
      <c r="O522" s="9"/>
      <c r="P522" s="278" t="str">
        <f t="shared" si="19"/>
        <v/>
      </c>
      <c r="Q522" s="276">
        <f t="shared" ref="Q522:Q585" si="20">IF(J522&gt;0,60,"")</f>
        <v>60</v>
      </c>
      <c r="R522" s="9"/>
      <c r="S522" s="9"/>
      <c r="U522" s="367"/>
      <c r="AS522" s="9"/>
      <c r="AT522" s="9"/>
      <c r="AU522" s="426"/>
      <c r="AW522" s="9"/>
      <c r="AX522" s="470"/>
      <c r="AY522" s="467"/>
      <c r="BG522" s="373"/>
      <c r="BH522" s="373"/>
      <c r="BI522" s="9"/>
      <c r="BJ522" s="9"/>
      <c r="CJ522"/>
      <c r="CK522"/>
    </row>
    <row r="523" spans="1:89">
      <c r="A523" s="9">
        <v>1011</v>
      </c>
      <c r="B523" s="9" t="s">
        <v>383</v>
      </c>
      <c r="C523" s="9">
        <v>292</v>
      </c>
      <c r="D523" s="9">
        <v>4.8</v>
      </c>
      <c r="E523" s="9">
        <v>3.6</v>
      </c>
      <c r="F523" s="9">
        <v>137.41399999999999</v>
      </c>
      <c r="G523" s="9">
        <v>0</v>
      </c>
      <c r="H523" s="9">
        <v>0</v>
      </c>
      <c r="I523" s="9">
        <v>0.3</v>
      </c>
      <c r="J523" s="9">
        <v>73</v>
      </c>
      <c r="K523" s="158">
        <v>0.35694444444444401</v>
      </c>
      <c r="L523" s="9"/>
      <c r="M523" s="9"/>
      <c r="N523" s="9"/>
      <c r="O523" s="9"/>
      <c r="P523" s="278" t="str">
        <f t="shared" si="19"/>
        <v/>
      </c>
      <c r="Q523" s="276">
        <f t="shared" si="20"/>
        <v>60</v>
      </c>
      <c r="R523" s="9"/>
      <c r="S523" s="9"/>
      <c r="U523" s="367"/>
      <c r="AS523" s="9"/>
      <c r="AT523" s="9"/>
      <c r="AU523" s="426"/>
      <c r="AW523" s="9"/>
      <c r="AX523" s="470"/>
      <c r="AY523" s="467"/>
      <c r="BG523" s="373"/>
      <c r="BH523" s="373"/>
      <c r="BI523" s="9"/>
      <c r="BJ523" s="9"/>
      <c r="CJ523"/>
      <c r="CK523"/>
    </row>
    <row r="524" spans="1:89">
      <c r="A524" s="9">
        <v>1011</v>
      </c>
      <c r="B524" s="9" t="s">
        <v>383</v>
      </c>
      <c r="C524" s="9">
        <v>292</v>
      </c>
      <c r="D524" s="9">
        <v>0</v>
      </c>
      <c r="E524" s="9">
        <v>0.4</v>
      </c>
      <c r="F524" s="9">
        <v>137.41399999999999</v>
      </c>
      <c r="G524" s="9">
        <v>0</v>
      </c>
      <c r="H524" s="9">
        <v>0</v>
      </c>
      <c r="I524" s="9">
        <v>0.3</v>
      </c>
      <c r="J524" s="9">
        <v>73</v>
      </c>
      <c r="K524" s="158">
        <v>0.35763888888888901</v>
      </c>
      <c r="L524" s="9"/>
      <c r="M524" s="9"/>
      <c r="N524" s="9"/>
      <c r="O524" s="9"/>
      <c r="P524" s="278" t="str">
        <f t="shared" si="19"/>
        <v/>
      </c>
      <c r="Q524" s="276">
        <f t="shared" si="20"/>
        <v>60</v>
      </c>
      <c r="R524" s="9"/>
      <c r="S524" s="9"/>
      <c r="U524" s="367"/>
      <c r="AS524" s="9"/>
      <c r="AT524" s="9"/>
      <c r="AU524" s="426"/>
      <c r="AW524" s="9"/>
      <c r="AX524" s="470"/>
      <c r="AY524" s="467"/>
      <c r="BG524" s="373"/>
      <c r="BH524" s="373"/>
      <c r="BI524" s="9"/>
      <c r="BJ524" s="9"/>
      <c r="CJ524"/>
      <c r="CK524"/>
    </row>
    <row r="525" spans="1:89">
      <c r="A525" s="9">
        <v>1011</v>
      </c>
      <c r="B525" s="9" t="s">
        <v>383</v>
      </c>
      <c r="C525" s="9">
        <v>292</v>
      </c>
      <c r="D525" s="9">
        <v>0</v>
      </c>
      <c r="E525" s="9">
        <v>0</v>
      </c>
      <c r="F525" s="9">
        <v>137.41399999999999</v>
      </c>
      <c r="G525" s="9">
        <v>0</v>
      </c>
      <c r="H525" s="9">
        <v>0</v>
      </c>
      <c r="I525" s="9">
        <v>0.3</v>
      </c>
      <c r="J525" s="9">
        <v>73</v>
      </c>
      <c r="K525" s="158">
        <v>0.358333333333333</v>
      </c>
      <c r="L525" s="9"/>
      <c r="M525" s="9"/>
      <c r="N525" s="9"/>
      <c r="O525" s="9"/>
      <c r="P525" s="278" t="str">
        <f t="shared" si="19"/>
        <v/>
      </c>
      <c r="Q525" s="276">
        <f t="shared" si="20"/>
        <v>60</v>
      </c>
      <c r="R525" s="9"/>
      <c r="S525" s="9"/>
      <c r="U525" s="367"/>
      <c r="AS525" s="9"/>
      <c r="AT525" s="9"/>
      <c r="AU525" s="426"/>
      <c r="AW525" s="9"/>
      <c r="AX525" s="470"/>
      <c r="AY525" s="467"/>
      <c r="BG525" s="373"/>
      <c r="BH525" s="373"/>
      <c r="BI525" s="9"/>
      <c r="BJ525" s="9"/>
      <c r="CJ525"/>
      <c r="CK525"/>
    </row>
    <row r="526" spans="1:89">
      <c r="A526" s="9">
        <v>1011</v>
      </c>
      <c r="B526" s="9" t="s">
        <v>383</v>
      </c>
      <c r="C526" s="9">
        <v>292</v>
      </c>
      <c r="D526" s="9">
        <v>2</v>
      </c>
      <c r="E526" s="9">
        <v>0</v>
      </c>
      <c r="F526" s="9">
        <v>137.41399999999999</v>
      </c>
      <c r="G526" s="9">
        <v>0</v>
      </c>
      <c r="H526" s="9">
        <v>0</v>
      </c>
      <c r="I526" s="9">
        <v>0.3</v>
      </c>
      <c r="J526" s="9">
        <v>73</v>
      </c>
      <c r="K526" s="158">
        <v>0.359027777777778</v>
      </c>
      <c r="L526" s="9"/>
      <c r="M526" s="9"/>
      <c r="N526" s="9"/>
      <c r="O526" s="9"/>
      <c r="P526" s="278" t="str">
        <f t="shared" si="19"/>
        <v/>
      </c>
      <c r="Q526" s="276">
        <f t="shared" si="20"/>
        <v>60</v>
      </c>
      <c r="R526" s="9"/>
      <c r="S526" s="9"/>
      <c r="U526" s="367"/>
      <c r="AS526" s="9"/>
      <c r="AT526" s="9"/>
      <c r="AU526" s="426"/>
      <c r="AW526" s="9"/>
      <c r="AX526" s="470"/>
      <c r="AY526" s="467"/>
      <c r="BG526" s="373"/>
      <c r="BH526" s="373"/>
      <c r="BI526" s="9"/>
      <c r="BJ526" s="9"/>
      <c r="CJ526"/>
      <c r="CK526"/>
    </row>
    <row r="527" spans="1:89">
      <c r="A527" s="9">
        <v>1011</v>
      </c>
      <c r="B527" s="9" t="s">
        <v>383</v>
      </c>
      <c r="C527" s="9">
        <v>292</v>
      </c>
      <c r="D527" s="9">
        <v>3.6</v>
      </c>
      <c r="E527" s="9">
        <v>2</v>
      </c>
      <c r="F527" s="9">
        <v>137.41399999999999</v>
      </c>
      <c r="G527" s="9">
        <v>0</v>
      </c>
      <c r="H527" s="9">
        <v>0</v>
      </c>
      <c r="I527" s="9">
        <v>0.3</v>
      </c>
      <c r="J527" s="9">
        <v>73</v>
      </c>
      <c r="K527" s="158">
        <v>0.359722222222222</v>
      </c>
      <c r="L527" s="9"/>
      <c r="M527" s="9"/>
      <c r="N527" s="9"/>
      <c r="O527" s="9"/>
      <c r="P527" s="278" t="str">
        <f t="shared" si="19"/>
        <v/>
      </c>
      <c r="Q527" s="276">
        <f t="shared" si="20"/>
        <v>60</v>
      </c>
      <c r="R527" s="9"/>
      <c r="S527" s="9"/>
      <c r="U527" s="367"/>
      <c r="AS527" s="9"/>
      <c r="AT527" s="9"/>
      <c r="AU527" s="426"/>
      <c r="AW527" s="9"/>
      <c r="AX527" s="470"/>
      <c r="AY527" s="467"/>
      <c r="BG527" s="373"/>
      <c r="BH527" s="373"/>
      <c r="BI527" s="9"/>
      <c r="BJ527" s="9"/>
      <c r="CJ527"/>
      <c r="CK527"/>
    </row>
    <row r="528" spans="1:89">
      <c r="A528" s="9">
        <v>1011</v>
      </c>
      <c r="B528" s="9" t="s">
        <v>383</v>
      </c>
      <c r="C528" s="9">
        <v>292</v>
      </c>
      <c r="D528" s="9">
        <v>4.4000000000000004</v>
      </c>
      <c r="E528" s="9">
        <v>4</v>
      </c>
      <c r="F528" s="9">
        <v>137.41399999999999</v>
      </c>
      <c r="G528" s="9">
        <v>0</v>
      </c>
      <c r="H528" s="9">
        <v>0</v>
      </c>
      <c r="I528" s="9">
        <v>0.4</v>
      </c>
      <c r="J528" s="9">
        <v>73</v>
      </c>
      <c r="K528" s="158">
        <v>0.360416666666667</v>
      </c>
      <c r="L528" s="9"/>
      <c r="M528" s="9"/>
      <c r="N528" s="9"/>
      <c r="O528" s="9"/>
      <c r="P528" s="278" t="str">
        <f t="shared" si="19"/>
        <v/>
      </c>
      <c r="Q528" s="276">
        <f t="shared" si="20"/>
        <v>60</v>
      </c>
      <c r="R528" s="9"/>
      <c r="S528" s="9"/>
      <c r="U528" s="367"/>
      <c r="AS528" s="9"/>
      <c r="AT528" s="9"/>
      <c r="AU528" s="426"/>
      <c r="AW528" s="9"/>
      <c r="AX528" s="470"/>
      <c r="AY528" s="467"/>
      <c r="BG528" s="373"/>
      <c r="BH528" s="373"/>
      <c r="BI528" s="9"/>
      <c r="BJ528" s="9"/>
      <c r="CJ528"/>
      <c r="CK528"/>
    </row>
    <row r="529" spans="1:89">
      <c r="A529" s="9">
        <v>1011</v>
      </c>
      <c r="B529" s="9" t="s">
        <v>383</v>
      </c>
      <c r="C529" s="9">
        <v>292</v>
      </c>
      <c r="D529" s="9">
        <v>3.6</v>
      </c>
      <c r="E529" s="9">
        <v>2.8</v>
      </c>
      <c r="F529" s="9">
        <v>137.41399999999999</v>
      </c>
      <c r="G529" s="9">
        <v>0</v>
      </c>
      <c r="H529" s="9">
        <v>0</v>
      </c>
      <c r="I529" s="9">
        <v>0.3</v>
      </c>
      <c r="J529" s="9">
        <v>73</v>
      </c>
      <c r="K529" s="158">
        <v>0.36111111111111099</v>
      </c>
      <c r="L529" s="9"/>
      <c r="M529" s="9"/>
      <c r="N529" s="9"/>
      <c r="O529" s="9"/>
      <c r="P529" s="278" t="str">
        <f t="shared" si="19"/>
        <v/>
      </c>
      <c r="Q529" s="276">
        <f t="shared" si="20"/>
        <v>60</v>
      </c>
      <c r="R529" s="9"/>
      <c r="S529" s="9"/>
      <c r="U529" s="367"/>
      <c r="AS529" s="9"/>
      <c r="AT529" s="9"/>
      <c r="AU529" s="426"/>
      <c r="AW529" s="9"/>
      <c r="AX529" s="470"/>
      <c r="AY529" s="467"/>
      <c r="BG529" s="373"/>
      <c r="BH529" s="373"/>
      <c r="BI529" s="9"/>
      <c r="BJ529" s="9"/>
      <c r="CJ529"/>
      <c r="CK529"/>
    </row>
    <row r="530" spans="1:89">
      <c r="A530" s="9">
        <v>1011</v>
      </c>
      <c r="B530" s="9" t="s">
        <v>383</v>
      </c>
      <c r="C530" s="9">
        <v>292</v>
      </c>
      <c r="D530" s="9">
        <v>2.8</v>
      </c>
      <c r="E530" s="9">
        <v>2.8</v>
      </c>
      <c r="F530" s="9">
        <v>137.41399999999999</v>
      </c>
      <c r="G530" s="9">
        <v>0</v>
      </c>
      <c r="H530" s="9">
        <v>0</v>
      </c>
      <c r="I530" s="9">
        <v>0.3</v>
      </c>
      <c r="J530" s="9">
        <v>73</v>
      </c>
      <c r="K530" s="158">
        <v>0.36180555555555599</v>
      </c>
      <c r="L530" s="9"/>
      <c r="M530" s="9"/>
      <c r="N530" s="9"/>
      <c r="O530" s="9"/>
      <c r="P530" s="278" t="str">
        <f t="shared" si="19"/>
        <v/>
      </c>
      <c r="Q530" s="276">
        <f t="shared" si="20"/>
        <v>60</v>
      </c>
      <c r="R530" s="9"/>
      <c r="S530" s="9"/>
      <c r="U530" s="367"/>
      <c r="AS530" s="9"/>
      <c r="AT530" s="9"/>
      <c r="AU530" s="426"/>
      <c r="AW530" s="9"/>
      <c r="AX530" s="470"/>
      <c r="AY530" s="467"/>
      <c r="BG530" s="373"/>
      <c r="BH530" s="373"/>
      <c r="BI530" s="9"/>
      <c r="BJ530" s="9"/>
      <c r="CJ530"/>
      <c r="CK530"/>
    </row>
    <row r="531" spans="1:89">
      <c r="A531" s="9">
        <v>1011</v>
      </c>
      <c r="B531" s="9" t="s">
        <v>383</v>
      </c>
      <c r="C531" s="9">
        <v>292</v>
      </c>
      <c r="D531" s="9">
        <v>4.4000000000000004</v>
      </c>
      <c r="E531" s="9">
        <v>2</v>
      </c>
      <c r="F531" s="9">
        <v>137.41399999999999</v>
      </c>
      <c r="G531" s="9">
        <v>0</v>
      </c>
      <c r="H531" s="9">
        <v>0</v>
      </c>
      <c r="I531" s="9">
        <v>0.3</v>
      </c>
      <c r="J531" s="9">
        <v>73</v>
      </c>
      <c r="K531" s="158">
        <v>0.36249999999999999</v>
      </c>
      <c r="L531" s="9"/>
      <c r="M531" s="9"/>
      <c r="N531" s="9"/>
      <c r="O531" s="9"/>
      <c r="P531" s="278" t="str">
        <f t="shared" si="19"/>
        <v/>
      </c>
      <c r="Q531" s="276">
        <f t="shared" si="20"/>
        <v>60</v>
      </c>
      <c r="R531" s="9"/>
      <c r="S531" s="9"/>
      <c r="U531" s="367"/>
      <c r="AS531" s="9"/>
      <c r="AT531" s="9"/>
      <c r="AU531" s="426"/>
      <c r="AW531" s="9"/>
      <c r="AX531" s="470"/>
      <c r="AY531" s="467"/>
      <c r="BG531" s="373"/>
      <c r="BH531" s="373"/>
      <c r="BI531" s="9"/>
      <c r="BJ531" s="9"/>
      <c r="CJ531"/>
      <c r="CK531"/>
    </row>
    <row r="532" spans="1:89">
      <c r="A532" s="9">
        <v>1011</v>
      </c>
      <c r="B532" s="9" t="s">
        <v>383</v>
      </c>
      <c r="C532" s="9">
        <v>292</v>
      </c>
      <c r="D532" s="9">
        <v>3.6</v>
      </c>
      <c r="E532" s="9">
        <v>2</v>
      </c>
      <c r="F532" s="9">
        <v>137.41399999999999</v>
      </c>
      <c r="G532" s="9">
        <v>0</v>
      </c>
      <c r="H532" s="9">
        <v>0</v>
      </c>
      <c r="I532" s="9">
        <v>0.3</v>
      </c>
      <c r="J532" s="9">
        <v>73</v>
      </c>
      <c r="K532" s="158">
        <v>0.36319444444444399</v>
      </c>
      <c r="L532" s="9"/>
      <c r="M532" s="9"/>
      <c r="N532" s="9"/>
      <c r="O532" s="9"/>
      <c r="P532" s="278" t="str">
        <f t="shared" si="19"/>
        <v/>
      </c>
      <c r="Q532" s="276">
        <f t="shared" si="20"/>
        <v>60</v>
      </c>
      <c r="R532" s="9"/>
      <c r="S532" s="9"/>
      <c r="U532" s="367"/>
      <c r="AS532" s="9"/>
      <c r="AT532" s="9"/>
      <c r="AU532" s="426"/>
      <c r="AW532" s="9"/>
      <c r="AX532" s="470"/>
      <c r="AY532" s="467"/>
      <c r="BG532" s="373"/>
      <c r="BH532" s="373"/>
      <c r="BI532" s="9"/>
      <c r="BJ532" s="9"/>
      <c r="CJ532"/>
      <c r="CK532"/>
    </row>
    <row r="533" spans="1:89">
      <c r="A533" s="9">
        <v>1011</v>
      </c>
      <c r="B533" s="9" t="s">
        <v>383</v>
      </c>
      <c r="C533" s="9">
        <v>292</v>
      </c>
      <c r="D533" s="9">
        <v>4.8</v>
      </c>
      <c r="E533" s="9">
        <v>2.4</v>
      </c>
      <c r="F533" s="9">
        <v>137.41399999999999</v>
      </c>
      <c r="G533" s="9">
        <v>0</v>
      </c>
      <c r="H533" s="9">
        <v>0</v>
      </c>
      <c r="I533" s="9">
        <v>0.3</v>
      </c>
      <c r="J533" s="9">
        <v>73</v>
      </c>
      <c r="K533" s="158">
        <v>0.36388888888888898</v>
      </c>
      <c r="L533" s="9"/>
      <c r="M533" s="9"/>
      <c r="N533" s="9"/>
      <c r="O533" s="9"/>
      <c r="P533" s="278" t="str">
        <f t="shared" si="19"/>
        <v/>
      </c>
      <c r="Q533" s="276">
        <f t="shared" si="20"/>
        <v>60</v>
      </c>
      <c r="R533" s="9"/>
      <c r="S533" s="9"/>
      <c r="U533" s="367"/>
      <c r="AS533" s="9"/>
      <c r="AT533" s="9"/>
      <c r="AU533" s="426"/>
      <c r="AW533" s="9"/>
      <c r="AX533" s="470"/>
      <c r="AY533" s="467"/>
      <c r="BG533" s="373"/>
      <c r="BH533" s="373"/>
      <c r="BI533" s="9"/>
      <c r="BJ533" s="9"/>
      <c r="CJ533"/>
      <c r="CK533"/>
    </row>
    <row r="534" spans="1:89">
      <c r="A534" s="9">
        <v>1011</v>
      </c>
      <c r="B534" s="9" t="s">
        <v>383</v>
      </c>
      <c r="C534" s="9">
        <v>292</v>
      </c>
      <c r="D534" s="9">
        <v>0</v>
      </c>
      <c r="E534" s="9">
        <v>0.4</v>
      </c>
      <c r="F534" s="9">
        <v>137.41399999999999</v>
      </c>
      <c r="G534" s="9">
        <v>0</v>
      </c>
      <c r="H534" s="9">
        <v>0</v>
      </c>
      <c r="I534" s="9">
        <v>0.4</v>
      </c>
      <c r="J534" s="9">
        <v>73</v>
      </c>
      <c r="K534" s="158">
        <v>0.36458333333333298</v>
      </c>
      <c r="L534" s="9"/>
      <c r="M534" s="9"/>
      <c r="N534" s="9"/>
      <c r="O534" s="9"/>
      <c r="P534" s="278" t="str">
        <f t="shared" si="19"/>
        <v/>
      </c>
      <c r="Q534" s="276">
        <f t="shared" si="20"/>
        <v>60</v>
      </c>
      <c r="R534" s="9"/>
      <c r="S534" s="9"/>
      <c r="U534" s="367"/>
      <c r="AS534" s="9"/>
      <c r="AT534" s="9"/>
      <c r="AU534" s="426"/>
      <c r="AW534" s="9"/>
      <c r="AX534" s="470"/>
      <c r="AY534" s="467"/>
      <c r="BG534" s="373"/>
      <c r="BH534" s="373"/>
      <c r="BI534" s="9"/>
      <c r="BJ534" s="9"/>
      <c r="CJ534"/>
      <c r="CK534"/>
    </row>
    <row r="535" spans="1:89">
      <c r="A535" s="9">
        <v>1011</v>
      </c>
      <c r="B535" s="9" t="s">
        <v>383</v>
      </c>
      <c r="C535" s="9">
        <v>292</v>
      </c>
      <c r="D535" s="9">
        <v>4.4000000000000004</v>
      </c>
      <c r="E535" s="9">
        <v>0.8</v>
      </c>
      <c r="F535" s="9">
        <v>137.41399999999999</v>
      </c>
      <c r="G535" s="9">
        <v>0</v>
      </c>
      <c r="H535" s="9">
        <v>0</v>
      </c>
      <c r="I535" s="9">
        <v>0.4</v>
      </c>
      <c r="J535" s="9">
        <v>73</v>
      </c>
      <c r="K535" s="158">
        <v>0.36527777777777798</v>
      </c>
      <c r="L535" s="9"/>
      <c r="M535" s="9"/>
      <c r="N535" s="9"/>
      <c r="O535" s="9"/>
      <c r="P535" s="278" t="str">
        <f t="shared" si="19"/>
        <v/>
      </c>
      <c r="Q535" s="276">
        <f t="shared" si="20"/>
        <v>60</v>
      </c>
      <c r="R535" s="9"/>
      <c r="S535" s="9"/>
      <c r="U535" s="367"/>
      <c r="AS535" s="9"/>
      <c r="AT535" s="9"/>
      <c r="AU535" s="426"/>
      <c r="AW535" s="9"/>
      <c r="AX535" s="470"/>
      <c r="AY535" s="467"/>
      <c r="BG535" s="373"/>
      <c r="BH535" s="373"/>
      <c r="BI535" s="9"/>
      <c r="BJ535" s="9"/>
      <c r="CJ535"/>
      <c r="CK535"/>
    </row>
    <row r="536" spans="1:89">
      <c r="A536" s="9">
        <v>1011</v>
      </c>
      <c r="B536" s="9" t="s">
        <v>383</v>
      </c>
      <c r="C536" s="9">
        <v>292</v>
      </c>
      <c r="D536" s="9">
        <v>3.6</v>
      </c>
      <c r="E536" s="9">
        <v>2.8</v>
      </c>
      <c r="F536" s="9">
        <v>137.41399999999999</v>
      </c>
      <c r="G536" s="9">
        <v>0</v>
      </c>
      <c r="H536" s="9">
        <v>0</v>
      </c>
      <c r="I536" s="9">
        <v>0.4</v>
      </c>
      <c r="J536" s="9">
        <v>73</v>
      </c>
      <c r="K536" s="158">
        <v>0.36597222222222198</v>
      </c>
      <c r="L536" s="9"/>
      <c r="M536" s="9"/>
      <c r="N536" s="9"/>
      <c r="O536" s="9"/>
      <c r="P536" s="278" t="str">
        <f t="shared" si="19"/>
        <v/>
      </c>
      <c r="Q536" s="276">
        <f t="shared" si="20"/>
        <v>60</v>
      </c>
      <c r="R536" s="9"/>
      <c r="S536" s="9"/>
      <c r="U536" s="367"/>
      <c r="AS536" s="9"/>
      <c r="AT536" s="9"/>
      <c r="AU536" s="426"/>
      <c r="AW536" s="9"/>
      <c r="AX536" s="470"/>
      <c r="AY536" s="467"/>
      <c r="BG536" s="373"/>
      <c r="BH536" s="373"/>
      <c r="BI536" s="9"/>
      <c r="BJ536" s="9"/>
      <c r="CJ536"/>
      <c r="CK536"/>
    </row>
    <row r="537" spans="1:89">
      <c r="A537" s="9">
        <v>1011</v>
      </c>
      <c r="B537" s="9" t="s">
        <v>383</v>
      </c>
      <c r="C537" s="9">
        <v>292</v>
      </c>
      <c r="D537" s="9">
        <v>0</v>
      </c>
      <c r="E537" s="9">
        <v>2</v>
      </c>
      <c r="F537" s="9">
        <v>137.41399999999999</v>
      </c>
      <c r="G537" s="9">
        <v>0</v>
      </c>
      <c r="H537" s="9">
        <v>0</v>
      </c>
      <c r="I537" s="9">
        <v>0.4</v>
      </c>
      <c r="J537" s="9">
        <v>73</v>
      </c>
      <c r="K537" s="158">
        <v>0.36666666666666697</v>
      </c>
      <c r="L537" s="9"/>
      <c r="M537" s="9"/>
      <c r="N537" s="9"/>
      <c r="O537" s="9"/>
      <c r="P537" s="278" t="str">
        <f t="shared" si="19"/>
        <v/>
      </c>
      <c r="Q537" s="276">
        <f t="shared" si="20"/>
        <v>60</v>
      </c>
      <c r="R537" s="9"/>
      <c r="S537" s="9"/>
      <c r="U537" s="367"/>
      <c r="AS537" s="9"/>
      <c r="AT537" s="9"/>
      <c r="AU537" s="426"/>
      <c r="AW537" s="9"/>
      <c r="AX537" s="470"/>
      <c r="AY537" s="467"/>
      <c r="BG537" s="373"/>
      <c r="BH537" s="373"/>
      <c r="BI537" s="9"/>
      <c r="BJ537" s="9"/>
      <c r="CJ537"/>
      <c r="CK537"/>
    </row>
    <row r="538" spans="1:89">
      <c r="A538" s="9">
        <v>1011</v>
      </c>
      <c r="B538" s="9" t="s">
        <v>383</v>
      </c>
      <c r="C538" s="9">
        <v>292</v>
      </c>
      <c r="D538" s="9">
        <v>3.2</v>
      </c>
      <c r="E538" s="9">
        <v>3.2</v>
      </c>
      <c r="F538" s="9">
        <v>137.41399999999999</v>
      </c>
      <c r="G538" s="9">
        <v>0</v>
      </c>
      <c r="H538" s="9">
        <v>0</v>
      </c>
      <c r="I538" s="9">
        <v>0.4</v>
      </c>
      <c r="J538" s="9">
        <v>73</v>
      </c>
      <c r="K538" s="158">
        <v>0.36736111111111103</v>
      </c>
      <c r="L538" s="9"/>
      <c r="M538" s="9"/>
      <c r="N538" s="9"/>
      <c r="O538" s="9"/>
      <c r="P538" s="278" t="str">
        <f t="shared" si="19"/>
        <v/>
      </c>
      <c r="Q538" s="276">
        <f t="shared" si="20"/>
        <v>60</v>
      </c>
      <c r="R538" s="9"/>
      <c r="S538" s="9"/>
      <c r="U538" s="367"/>
      <c r="AS538" s="9"/>
      <c r="AT538" s="9"/>
      <c r="AU538" s="426"/>
      <c r="AW538" s="9"/>
      <c r="AX538" s="470"/>
      <c r="AY538" s="467"/>
      <c r="BG538" s="373"/>
      <c r="BH538" s="373"/>
      <c r="BI538" s="9"/>
      <c r="BJ538" s="9"/>
      <c r="CJ538"/>
      <c r="CK538"/>
    </row>
    <row r="539" spans="1:89">
      <c r="A539" s="9">
        <v>1011</v>
      </c>
      <c r="B539" s="9" t="s">
        <v>383</v>
      </c>
      <c r="C539" s="9">
        <v>292</v>
      </c>
      <c r="D539" s="9">
        <v>3.6</v>
      </c>
      <c r="E539" s="9">
        <v>2.8</v>
      </c>
      <c r="F539" s="9">
        <v>137.41399999999999</v>
      </c>
      <c r="G539" s="9">
        <v>0</v>
      </c>
      <c r="H539" s="9">
        <v>0</v>
      </c>
      <c r="I539" s="9">
        <v>0.4</v>
      </c>
      <c r="J539" s="9">
        <v>73</v>
      </c>
      <c r="K539" s="158">
        <v>0.36805555555555602</v>
      </c>
      <c r="L539" s="9"/>
      <c r="M539" s="9"/>
      <c r="N539" s="9"/>
      <c r="O539" s="9"/>
      <c r="P539" s="278" t="str">
        <f t="shared" si="19"/>
        <v/>
      </c>
      <c r="Q539" s="276">
        <f t="shared" si="20"/>
        <v>60</v>
      </c>
      <c r="R539" s="9"/>
      <c r="S539" s="9"/>
      <c r="U539" s="367"/>
      <c r="AS539" s="9"/>
      <c r="AT539" s="9"/>
      <c r="AU539" s="426"/>
      <c r="AW539" s="9"/>
      <c r="AX539" s="470"/>
      <c r="AY539" s="467"/>
      <c r="BG539" s="373"/>
      <c r="BH539" s="373"/>
      <c r="BI539" s="9"/>
      <c r="BJ539" s="9"/>
      <c r="CJ539"/>
      <c r="CK539"/>
    </row>
    <row r="540" spans="1:89">
      <c r="A540" s="9">
        <v>1011</v>
      </c>
      <c r="B540" s="9" t="s">
        <v>383</v>
      </c>
      <c r="C540" s="9">
        <v>292</v>
      </c>
      <c r="D540" s="9">
        <v>0</v>
      </c>
      <c r="E540" s="9">
        <v>2</v>
      </c>
      <c r="F540" s="9">
        <v>137.41399999999999</v>
      </c>
      <c r="G540" s="9">
        <v>0</v>
      </c>
      <c r="H540" s="9">
        <v>0</v>
      </c>
      <c r="I540" s="9">
        <v>0.3</v>
      </c>
      <c r="J540" s="9">
        <v>73</v>
      </c>
      <c r="K540" s="158">
        <v>0.36875000000000002</v>
      </c>
      <c r="L540" s="9"/>
      <c r="M540" s="9"/>
      <c r="N540" s="9"/>
      <c r="O540" s="9"/>
      <c r="P540" s="278" t="str">
        <f t="shared" si="19"/>
        <v/>
      </c>
      <c r="Q540" s="276">
        <f t="shared" si="20"/>
        <v>60</v>
      </c>
      <c r="R540" s="9"/>
      <c r="S540" s="9"/>
      <c r="U540" s="367"/>
      <c r="AS540" s="9"/>
      <c r="AT540" s="9"/>
      <c r="AU540" s="426"/>
      <c r="AW540" s="9"/>
      <c r="AX540" s="470"/>
      <c r="AY540" s="467"/>
      <c r="BG540" s="373"/>
      <c r="BH540" s="373"/>
      <c r="BI540" s="9"/>
      <c r="BJ540" s="9"/>
      <c r="CJ540"/>
      <c r="CK540"/>
    </row>
    <row r="541" spans="1:89">
      <c r="A541" s="9">
        <v>1011</v>
      </c>
      <c r="B541" s="9" t="s">
        <v>383</v>
      </c>
      <c r="C541" s="9">
        <v>292</v>
      </c>
      <c r="D541" s="9">
        <v>2.4</v>
      </c>
      <c r="E541" s="9">
        <v>0</v>
      </c>
      <c r="F541" s="9">
        <v>137.41399999999999</v>
      </c>
      <c r="G541" s="9">
        <v>0</v>
      </c>
      <c r="H541" s="9">
        <v>0</v>
      </c>
      <c r="I541" s="9">
        <v>0.3</v>
      </c>
      <c r="J541" s="9">
        <v>73</v>
      </c>
      <c r="K541" s="158">
        <v>0.36944444444444402</v>
      </c>
      <c r="L541" s="9"/>
      <c r="M541" s="9"/>
      <c r="N541" s="9"/>
      <c r="O541" s="9"/>
      <c r="P541" s="278" t="str">
        <f t="shared" si="19"/>
        <v/>
      </c>
      <c r="Q541" s="276">
        <f t="shared" si="20"/>
        <v>60</v>
      </c>
      <c r="R541" s="9"/>
      <c r="S541" s="9"/>
      <c r="U541" s="367"/>
      <c r="AS541" s="9"/>
      <c r="AT541" s="9"/>
      <c r="AU541" s="426"/>
      <c r="AW541" s="9"/>
      <c r="AX541" s="470"/>
      <c r="AY541" s="467"/>
      <c r="BG541" s="373"/>
      <c r="BH541" s="373"/>
      <c r="BI541" s="9"/>
      <c r="BJ541" s="9"/>
      <c r="CJ541"/>
      <c r="CK541"/>
    </row>
    <row r="542" spans="1:89">
      <c r="A542" s="9">
        <v>1011</v>
      </c>
      <c r="B542" s="9" t="s">
        <v>383</v>
      </c>
      <c r="C542" s="9">
        <v>292</v>
      </c>
      <c r="D542" s="9">
        <v>0</v>
      </c>
      <c r="E542" s="9">
        <v>2</v>
      </c>
      <c r="F542" s="9">
        <v>137.41399999999999</v>
      </c>
      <c r="G542" s="9">
        <v>0</v>
      </c>
      <c r="H542" s="9">
        <v>0</v>
      </c>
      <c r="I542" s="9">
        <v>0.4</v>
      </c>
      <c r="J542" s="9">
        <v>73</v>
      </c>
      <c r="K542" s="158">
        <v>0.37013888888888902</v>
      </c>
      <c r="L542" s="9"/>
      <c r="M542" s="9"/>
      <c r="N542" s="9"/>
      <c r="O542" s="9"/>
      <c r="P542" s="278" t="str">
        <f t="shared" si="19"/>
        <v/>
      </c>
      <c r="Q542" s="276">
        <f t="shared" si="20"/>
        <v>60</v>
      </c>
      <c r="R542" s="9"/>
      <c r="S542" s="9"/>
      <c r="U542" s="367"/>
      <c r="AS542" s="9"/>
      <c r="AT542" s="9"/>
      <c r="AU542" s="426"/>
      <c r="AW542" s="9"/>
      <c r="AX542" s="470"/>
      <c r="AY542" s="467"/>
      <c r="BG542" s="373"/>
      <c r="BH542" s="373"/>
      <c r="BI542" s="9"/>
      <c r="BJ542" s="9"/>
      <c r="CJ542"/>
      <c r="CK542"/>
    </row>
    <row r="543" spans="1:89">
      <c r="A543" s="9">
        <v>1011</v>
      </c>
      <c r="B543" s="9" t="s">
        <v>383</v>
      </c>
      <c r="C543" s="9">
        <v>292</v>
      </c>
      <c r="D543" s="9">
        <v>0</v>
      </c>
      <c r="E543" s="9">
        <v>0.8</v>
      </c>
      <c r="F543" s="9">
        <v>137.41399999999999</v>
      </c>
      <c r="G543" s="9">
        <v>0</v>
      </c>
      <c r="H543" s="9">
        <v>0</v>
      </c>
      <c r="I543" s="9">
        <v>0.4</v>
      </c>
      <c r="J543" s="9">
        <v>73</v>
      </c>
      <c r="K543" s="158">
        <v>0.37083333333333302</v>
      </c>
      <c r="L543" s="9"/>
      <c r="M543" s="9"/>
      <c r="N543" s="9"/>
      <c r="O543" s="9"/>
      <c r="P543" s="278" t="str">
        <f t="shared" si="19"/>
        <v/>
      </c>
      <c r="Q543" s="276">
        <f t="shared" si="20"/>
        <v>60</v>
      </c>
      <c r="R543" s="9"/>
      <c r="S543" s="9"/>
      <c r="U543" s="367"/>
      <c r="AS543" s="9"/>
      <c r="AT543" s="9"/>
      <c r="AU543" s="426"/>
      <c r="AW543" s="9"/>
      <c r="AX543" s="470"/>
      <c r="AY543" s="467"/>
      <c r="BG543" s="373"/>
      <c r="BH543" s="373"/>
      <c r="BI543" s="9"/>
      <c r="BJ543" s="9"/>
      <c r="CJ543"/>
      <c r="CK543"/>
    </row>
    <row r="544" spans="1:89">
      <c r="A544" s="9">
        <v>1011</v>
      </c>
      <c r="B544" s="9" t="s">
        <v>383</v>
      </c>
      <c r="C544" s="9">
        <v>292</v>
      </c>
      <c r="D544" s="9">
        <v>6</v>
      </c>
      <c r="E544" s="9">
        <v>1.2</v>
      </c>
      <c r="F544" s="9">
        <v>137.41399999999999</v>
      </c>
      <c r="G544" s="9">
        <v>0</v>
      </c>
      <c r="H544" s="9">
        <v>0</v>
      </c>
      <c r="I544" s="9">
        <v>0.4</v>
      </c>
      <c r="J544" s="9">
        <v>73</v>
      </c>
      <c r="K544" s="158">
        <v>0.37152777777777801</v>
      </c>
      <c r="L544" s="9"/>
      <c r="M544" s="9"/>
      <c r="N544" s="9"/>
      <c r="O544" s="9"/>
      <c r="P544" s="278" t="str">
        <f t="shared" si="19"/>
        <v/>
      </c>
      <c r="Q544" s="276">
        <f t="shared" si="20"/>
        <v>60</v>
      </c>
      <c r="R544" s="9"/>
      <c r="S544" s="9"/>
      <c r="U544" s="367"/>
      <c r="AS544" s="9"/>
      <c r="AT544" s="9"/>
      <c r="AU544" s="426"/>
      <c r="AW544" s="9"/>
      <c r="AX544" s="470"/>
      <c r="AY544" s="467"/>
      <c r="BG544" s="373"/>
      <c r="BH544" s="373"/>
      <c r="BI544" s="9"/>
      <c r="BJ544" s="9"/>
      <c r="CJ544"/>
      <c r="CK544"/>
    </row>
    <row r="545" spans="1:89">
      <c r="A545" s="9">
        <v>1011</v>
      </c>
      <c r="B545" s="9" t="s">
        <v>383</v>
      </c>
      <c r="C545" s="9">
        <v>292</v>
      </c>
      <c r="D545" s="9">
        <v>2.8</v>
      </c>
      <c r="E545" s="9">
        <v>4</v>
      </c>
      <c r="F545" s="9">
        <v>137.41399999999999</v>
      </c>
      <c r="G545" s="9">
        <v>0</v>
      </c>
      <c r="H545" s="9">
        <v>0</v>
      </c>
      <c r="I545" s="9">
        <v>0.4</v>
      </c>
      <c r="J545" s="9">
        <v>73</v>
      </c>
      <c r="K545" s="158">
        <v>0.37222222222222201</v>
      </c>
      <c r="L545" s="9"/>
      <c r="M545" s="9"/>
      <c r="N545" s="9"/>
      <c r="O545" s="9"/>
      <c r="P545" s="278" t="str">
        <f t="shared" si="19"/>
        <v/>
      </c>
      <c r="Q545" s="276">
        <f t="shared" si="20"/>
        <v>60</v>
      </c>
      <c r="R545" s="9"/>
      <c r="S545" s="9"/>
      <c r="U545" s="367"/>
      <c r="AS545" s="9"/>
      <c r="AT545" s="9"/>
      <c r="AU545" s="426"/>
      <c r="AW545" s="9"/>
      <c r="AX545" s="470"/>
      <c r="AY545" s="467"/>
      <c r="BG545" s="373"/>
      <c r="BH545" s="373"/>
      <c r="BI545" s="9"/>
      <c r="BJ545" s="9"/>
      <c r="CJ545"/>
      <c r="CK545"/>
    </row>
    <row r="546" spans="1:89">
      <c r="A546" s="9">
        <v>1011</v>
      </c>
      <c r="B546" s="9" t="s">
        <v>383</v>
      </c>
      <c r="C546" s="9">
        <v>292</v>
      </c>
      <c r="D546" s="9">
        <v>4.4000000000000004</v>
      </c>
      <c r="E546" s="9">
        <v>4.8</v>
      </c>
      <c r="F546" s="9">
        <v>137.41399999999999</v>
      </c>
      <c r="G546" s="9">
        <v>0</v>
      </c>
      <c r="H546" s="9">
        <v>0</v>
      </c>
      <c r="I546" s="9">
        <v>0.4</v>
      </c>
      <c r="J546" s="9">
        <v>73</v>
      </c>
      <c r="K546" s="158">
        <v>0.37291666666666701</v>
      </c>
      <c r="L546" s="9"/>
      <c r="M546" s="9"/>
      <c r="N546" s="9"/>
      <c r="O546" s="9"/>
      <c r="P546" s="278" t="str">
        <f t="shared" si="19"/>
        <v/>
      </c>
      <c r="Q546" s="276">
        <f t="shared" si="20"/>
        <v>60</v>
      </c>
      <c r="R546" s="9"/>
      <c r="S546" s="9"/>
      <c r="U546" s="367"/>
      <c r="AS546" s="9"/>
      <c r="AT546" s="9"/>
      <c r="AU546" s="426"/>
      <c r="AW546" s="9"/>
      <c r="AX546" s="470"/>
      <c r="AY546" s="467"/>
      <c r="BG546" s="373"/>
      <c r="BH546" s="373"/>
      <c r="BI546" s="9"/>
      <c r="BJ546" s="9"/>
      <c r="CJ546"/>
      <c r="CK546"/>
    </row>
    <row r="547" spans="1:89">
      <c r="A547" s="9">
        <v>1011</v>
      </c>
      <c r="B547" s="9" t="s">
        <v>383</v>
      </c>
      <c r="C547" s="9">
        <v>292</v>
      </c>
      <c r="D547" s="9">
        <v>0</v>
      </c>
      <c r="E547" s="9">
        <v>2.8</v>
      </c>
      <c r="F547" s="9">
        <v>137.41399999999999</v>
      </c>
      <c r="G547" s="9">
        <v>0</v>
      </c>
      <c r="H547" s="9">
        <v>0</v>
      </c>
      <c r="I547" s="9">
        <v>0.5</v>
      </c>
      <c r="J547" s="9">
        <v>73</v>
      </c>
      <c r="K547" s="158">
        <v>0.37361111111111101</v>
      </c>
      <c r="L547" s="9"/>
      <c r="M547" s="9"/>
      <c r="N547" s="9"/>
      <c r="O547" s="9"/>
      <c r="P547" s="278" t="str">
        <f t="shared" si="19"/>
        <v/>
      </c>
      <c r="Q547" s="276">
        <f t="shared" si="20"/>
        <v>60</v>
      </c>
      <c r="R547" s="9"/>
      <c r="S547" s="9"/>
      <c r="U547" s="367"/>
      <c r="AS547" s="9"/>
      <c r="AT547" s="9"/>
      <c r="AU547" s="426"/>
      <c r="AW547" s="9"/>
      <c r="AX547" s="470"/>
      <c r="AY547" s="467"/>
      <c r="BG547" s="373"/>
      <c r="BH547" s="373"/>
      <c r="BI547" s="9"/>
      <c r="BJ547" s="9"/>
      <c r="CJ547"/>
      <c r="CK547"/>
    </row>
    <row r="548" spans="1:89">
      <c r="A548" s="9">
        <v>1011</v>
      </c>
      <c r="B548" s="9" t="s">
        <v>383</v>
      </c>
      <c r="C548" s="9">
        <v>292</v>
      </c>
      <c r="D548" s="9">
        <v>0</v>
      </c>
      <c r="E548" s="9">
        <v>0</v>
      </c>
      <c r="F548" s="9">
        <v>137.41399999999999</v>
      </c>
      <c r="G548" s="9">
        <v>0</v>
      </c>
      <c r="H548" s="9">
        <v>0</v>
      </c>
      <c r="I548" s="9">
        <v>0.5</v>
      </c>
      <c r="J548" s="9">
        <v>73</v>
      </c>
      <c r="K548" s="158">
        <v>0.374305555555556</v>
      </c>
      <c r="L548" s="9"/>
      <c r="M548" s="9"/>
      <c r="N548" s="9"/>
      <c r="O548" s="9"/>
      <c r="P548" s="278" t="str">
        <f t="shared" si="19"/>
        <v/>
      </c>
      <c r="Q548" s="276">
        <f t="shared" si="20"/>
        <v>60</v>
      </c>
      <c r="R548" s="9"/>
      <c r="S548" s="9"/>
      <c r="U548" s="367"/>
      <c r="AS548" s="9"/>
      <c r="AT548" s="9"/>
      <c r="AU548" s="426"/>
      <c r="AW548" s="9"/>
      <c r="AX548" s="470"/>
      <c r="AY548" s="467"/>
      <c r="BG548" s="373"/>
      <c r="BH548" s="373"/>
      <c r="BI548" s="9"/>
      <c r="BJ548" s="9"/>
      <c r="CJ548"/>
      <c r="CK548"/>
    </row>
    <row r="549" spans="1:89">
      <c r="A549" s="9">
        <v>1011</v>
      </c>
      <c r="B549" s="9" t="s">
        <v>383</v>
      </c>
      <c r="C549" s="9">
        <v>292</v>
      </c>
      <c r="D549" s="9">
        <v>0</v>
      </c>
      <c r="E549" s="9">
        <v>0</v>
      </c>
      <c r="F549" s="9">
        <v>137.41399999999999</v>
      </c>
      <c r="G549" s="9">
        <v>0</v>
      </c>
      <c r="H549" s="9">
        <v>0</v>
      </c>
      <c r="I549" s="9">
        <v>0.5</v>
      </c>
      <c r="J549" s="9">
        <v>73</v>
      </c>
      <c r="K549" s="158">
        <v>0.375</v>
      </c>
      <c r="L549" s="9"/>
      <c r="M549" s="9"/>
      <c r="N549" s="9"/>
      <c r="O549" s="9"/>
      <c r="P549" s="278" t="str">
        <f t="shared" si="19"/>
        <v/>
      </c>
      <c r="Q549" s="276">
        <f t="shared" si="20"/>
        <v>60</v>
      </c>
      <c r="R549" s="9"/>
      <c r="S549" s="9"/>
      <c r="U549" s="367"/>
      <c r="AS549" s="9"/>
      <c r="AT549" s="9"/>
      <c r="AU549" s="426"/>
      <c r="AW549" s="9"/>
      <c r="AX549" s="470"/>
      <c r="AY549" s="467"/>
      <c r="BG549" s="373"/>
      <c r="BH549" s="373"/>
      <c r="BI549" s="9"/>
      <c r="BJ549" s="9"/>
      <c r="CJ549"/>
      <c r="CK549"/>
    </row>
    <row r="550" spans="1:89">
      <c r="A550" s="9">
        <v>1011</v>
      </c>
      <c r="B550" s="9" t="s">
        <v>383</v>
      </c>
      <c r="C550" s="9">
        <v>292</v>
      </c>
      <c r="D550" s="9">
        <v>3.2</v>
      </c>
      <c r="E550" s="9">
        <v>0.4</v>
      </c>
      <c r="F550" s="9">
        <v>137.41399999999999</v>
      </c>
      <c r="G550" s="9">
        <v>0</v>
      </c>
      <c r="H550" s="9">
        <v>0</v>
      </c>
      <c r="I550" s="9">
        <v>0.5</v>
      </c>
      <c r="J550" s="9">
        <v>73</v>
      </c>
      <c r="K550" s="158">
        <v>0.375694444444444</v>
      </c>
      <c r="L550" s="9"/>
      <c r="M550" s="9"/>
      <c r="N550" s="9"/>
      <c r="O550" s="9"/>
      <c r="P550" s="278" t="str">
        <f t="shared" si="19"/>
        <v/>
      </c>
      <c r="Q550" s="276">
        <f t="shared" si="20"/>
        <v>60</v>
      </c>
      <c r="R550" s="9"/>
      <c r="S550" s="9"/>
      <c r="U550" s="367"/>
      <c r="AS550" s="9"/>
      <c r="AT550" s="9"/>
      <c r="AU550" s="426"/>
      <c r="AW550" s="9"/>
      <c r="AX550" s="470"/>
      <c r="AY550" s="467"/>
      <c r="BG550" s="373"/>
      <c r="BH550" s="373"/>
      <c r="BI550" s="9"/>
      <c r="BJ550" s="9"/>
      <c r="CJ550"/>
      <c r="CK550"/>
    </row>
    <row r="551" spans="1:89">
      <c r="A551" s="9">
        <v>1012</v>
      </c>
      <c r="B551" s="9" t="s">
        <v>383</v>
      </c>
      <c r="C551" s="9">
        <v>292</v>
      </c>
      <c r="D551" s="9">
        <v>0</v>
      </c>
      <c r="E551" s="9">
        <v>0.8</v>
      </c>
      <c r="F551" s="9">
        <v>137.41399999999999</v>
      </c>
      <c r="G551" s="9">
        <v>0</v>
      </c>
      <c r="H551" s="9">
        <v>0</v>
      </c>
      <c r="I551" s="9">
        <v>0.5</v>
      </c>
      <c r="J551" s="9">
        <v>73</v>
      </c>
      <c r="K551" s="158">
        <v>0.37638888888888899</v>
      </c>
      <c r="L551" s="9"/>
      <c r="M551" s="9"/>
      <c r="N551" s="9"/>
      <c r="O551" s="9"/>
      <c r="P551" s="278" t="str">
        <f t="shared" si="19"/>
        <v/>
      </c>
      <c r="Q551" s="276">
        <f t="shared" si="20"/>
        <v>60</v>
      </c>
      <c r="R551" s="9"/>
      <c r="S551" s="9"/>
      <c r="U551" s="367"/>
      <c r="AS551" s="9"/>
      <c r="AT551" s="9"/>
      <c r="AU551" s="426"/>
      <c r="AW551" s="9"/>
      <c r="AX551" s="470"/>
      <c r="AY551" s="467"/>
      <c r="BG551" s="373"/>
      <c r="BH551" s="373"/>
      <c r="BI551" s="9"/>
      <c r="BJ551" s="9"/>
      <c r="CJ551"/>
      <c r="CK551"/>
    </row>
    <row r="552" spans="1:89">
      <c r="A552" s="9">
        <v>1012</v>
      </c>
      <c r="B552" s="9" t="s">
        <v>383</v>
      </c>
      <c r="C552" s="9">
        <v>292</v>
      </c>
      <c r="D552" s="9">
        <v>0</v>
      </c>
      <c r="E552" s="9">
        <v>0</v>
      </c>
      <c r="F552" s="9">
        <v>137.41399999999999</v>
      </c>
      <c r="G552" s="9">
        <v>0</v>
      </c>
      <c r="H552" s="9">
        <v>0</v>
      </c>
      <c r="I552" s="9">
        <v>0.6</v>
      </c>
      <c r="J552" s="9">
        <v>73</v>
      </c>
      <c r="K552" s="158">
        <v>0.37708333333333299</v>
      </c>
      <c r="L552" s="9"/>
      <c r="M552" s="9"/>
      <c r="N552" s="9"/>
      <c r="O552" s="9"/>
      <c r="P552" s="278" t="str">
        <f t="shared" si="19"/>
        <v/>
      </c>
      <c r="Q552" s="276">
        <f t="shared" si="20"/>
        <v>60</v>
      </c>
      <c r="R552" s="9"/>
      <c r="S552" s="9"/>
      <c r="U552" s="367"/>
      <c r="AS552" s="9"/>
      <c r="AT552" s="9"/>
      <c r="AU552" s="426"/>
      <c r="AW552" s="9"/>
      <c r="AX552" s="470"/>
      <c r="AY552" s="467"/>
      <c r="BG552" s="373"/>
      <c r="BH552" s="373"/>
      <c r="BI552" s="9"/>
      <c r="BJ552" s="9"/>
      <c r="CJ552"/>
      <c r="CK552"/>
    </row>
    <row r="553" spans="1:89">
      <c r="A553" s="9">
        <v>1012</v>
      </c>
      <c r="B553" s="9" t="s">
        <v>383</v>
      </c>
      <c r="C553" s="9">
        <v>292</v>
      </c>
      <c r="D553" s="9">
        <v>2.4</v>
      </c>
      <c r="E553" s="9">
        <v>0</v>
      </c>
      <c r="F553" s="9">
        <v>137.41399999999999</v>
      </c>
      <c r="G553" s="9">
        <v>0</v>
      </c>
      <c r="H553" s="9">
        <v>0</v>
      </c>
      <c r="I553" s="9">
        <v>0.6</v>
      </c>
      <c r="J553" s="9">
        <v>73</v>
      </c>
      <c r="K553" s="158">
        <v>0.37777777777777799</v>
      </c>
      <c r="L553" s="9"/>
      <c r="M553" s="9"/>
      <c r="N553" s="9"/>
      <c r="O553" s="9"/>
      <c r="P553" s="278" t="str">
        <f t="shared" si="19"/>
        <v/>
      </c>
      <c r="Q553" s="276">
        <f t="shared" si="20"/>
        <v>60</v>
      </c>
      <c r="R553" s="9"/>
      <c r="S553" s="9"/>
      <c r="U553" s="367"/>
      <c r="AS553" s="9"/>
      <c r="AT553" s="9"/>
      <c r="AU553" s="426"/>
      <c r="AW553" s="9"/>
      <c r="AX553" s="470"/>
      <c r="AY553" s="467"/>
      <c r="BG553" s="373"/>
      <c r="BH553" s="373"/>
      <c r="BI553" s="9"/>
      <c r="BJ553" s="9"/>
      <c r="CJ553"/>
      <c r="CK553"/>
    </row>
    <row r="554" spans="1:89">
      <c r="A554" s="9">
        <v>1012</v>
      </c>
      <c r="B554" s="9" t="s">
        <v>383</v>
      </c>
      <c r="C554" s="9">
        <v>292</v>
      </c>
      <c r="D554" s="9">
        <v>3.6</v>
      </c>
      <c r="E554" s="9">
        <v>2.4</v>
      </c>
      <c r="F554" s="9">
        <v>137.41399999999999</v>
      </c>
      <c r="G554" s="9">
        <v>0</v>
      </c>
      <c r="H554" s="9">
        <v>0</v>
      </c>
      <c r="I554" s="9">
        <v>0.6</v>
      </c>
      <c r="J554" s="9">
        <v>73</v>
      </c>
      <c r="K554" s="158">
        <v>0.37847222222222199</v>
      </c>
      <c r="L554" s="9"/>
      <c r="M554" s="9"/>
      <c r="N554" s="9"/>
      <c r="O554" s="9"/>
      <c r="P554" s="278" t="str">
        <f t="shared" si="19"/>
        <v/>
      </c>
      <c r="Q554" s="276">
        <f t="shared" si="20"/>
        <v>60</v>
      </c>
      <c r="R554" s="9"/>
      <c r="S554" s="9"/>
      <c r="U554" s="367"/>
      <c r="AS554" s="9"/>
      <c r="AT554" s="9"/>
      <c r="AU554" s="426"/>
      <c r="AW554" s="9"/>
      <c r="AX554" s="470"/>
      <c r="AY554" s="467"/>
      <c r="BG554" s="373"/>
      <c r="BH554" s="373"/>
      <c r="BI554" s="9"/>
      <c r="BJ554" s="9"/>
      <c r="CJ554"/>
      <c r="CK554"/>
    </row>
    <row r="555" spans="1:89">
      <c r="A555" s="9">
        <v>1012</v>
      </c>
      <c r="B555" s="9" t="s">
        <v>383</v>
      </c>
      <c r="C555" s="9">
        <v>270</v>
      </c>
      <c r="D555" s="9">
        <v>4.4000000000000004</v>
      </c>
      <c r="E555" s="9">
        <v>5.6</v>
      </c>
      <c r="F555" s="9">
        <v>137.41399999999999</v>
      </c>
      <c r="G555" s="9">
        <v>0</v>
      </c>
      <c r="H555" s="9">
        <v>0</v>
      </c>
      <c r="I555" s="9">
        <v>0.5</v>
      </c>
      <c r="J555" s="9">
        <v>73</v>
      </c>
      <c r="K555" s="158">
        <v>0.37916666666666698</v>
      </c>
      <c r="L555" s="9"/>
      <c r="M555" s="9"/>
      <c r="N555" s="9"/>
      <c r="O555" s="9"/>
      <c r="P555" s="278" t="str">
        <f t="shared" si="19"/>
        <v/>
      </c>
      <c r="Q555" s="276">
        <f t="shared" si="20"/>
        <v>60</v>
      </c>
      <c r="R555" s="9"/>
      <c r="S555" s="9"/>
      <c r="U555" s="367"/>
      <c r="AS555" s="9"/>
      <c r="AT555" s="9"/>
      <c r="AU555" s="426"/>
      <c r="AW555" s="9"/>
      <c r="AX555" s="470"/>
      <c r="AY555" s="467"/>
      <c r="BG555" s="373"/>
      <c r="BH555" s="373"/>
      <c r="BI555" s="9"/>
      <c r="BJ555" s="9"/>
      <c r="CJ555"/>
      <c r="CK555"/>
    </row>
    <row r="556" spans="1:89">
      <c r="A556" s="9">
        <v>1012</v>
      </c>
      <c r="B556" s="9" t="s">
        <v>383</v>
      </c>
      <c r="C556" s="9">
        <v>270</v>
      </c>
      <c r="D556" s="9">
        <v>5.2</v>
      </c>
      <c r="E556" s="9">
        <v>4.4000000000000004</v>
      </c>
      <c r="F556" s="9">
        <v>137.41399999999999</v>
      </c>
      <c r="G556" s="9">
        <v>0</v>
      </c>
      <c r="H556" s="9">
        <v>0</v>
      </c>
      <c r="I556" s="9">
        <v>0.5</v>
      </c>
      <c r="J556" s="9">
        <v>73</v>
      </c>
      <c r="K556" s="158">
        <v>0.37986111111111098</v>
      </c>
      <c r="L556" s="9"/>
      <c r="M556" s="9"/>
      <c r="N556" s="9"/>
      <c r="O556" s="9"/>
      <c r="P556" s="278" t="str">
        <f t="shared" si="19"/>
        <v/>
      </c>
      <c r="Q556" s="276">
        <f t="shared" si="20"/>
        <v>60</v>
      </c>
      <c r="R556" s="9"/>
      <c r="S556" s="9"/>
      <c r="U556" s="367"/>
      <c r="AS556" s="9"/>
      <c r="AT556" s="9"/>
      <c r="AU556" s="426"/>
      <c r="AW556" s="9"/>
      <c r="AX556" s="470"/>
      <c r="AY556" s="467"/>
      <c r="BG556" s="373"/>
      <c r="BH556" s="373"/>
      <c r="BI556" s="9"/>
      <c r="BJ556" s="9"/>
      <c r="CJ556"/>
      <c r="CK556"/>
    </row>
    <row r="557" spans="1:89">
      <c r="A557" s="9">
        <v>1012</v>
      </c>
      <c r="B557" s="9" t="s">
        <v>383</v>
      </c>
      <c r="C557" s="9">
        <v>270</v>
      </c>
      <c r="D557" s="9">
        <v>4.8</v>
      </c>
      <c r="E557" s="9">
        <v>4.8</v>
      </c>
      <c r="F557" s="9">
        <v>137.41399999999999</v>
      </c>
      <c r="G557" s="9">
        <v>0</v>
      </c>
      <c r="H557" s="9">
        <v>0</v>
      </c>
      <c r="I557" s="9">
        <v>0.5</v>
      </c>
      <c r="J557" s="9">
        <v>73</v>
      </c>
      <c r="K557" s="158">
        <v>0.38055555555555598</v>
      </c>
      <c r="L557" s="9"/>
      <c r="M557" s="9"/>
      <c r="N557" s="9"/>
      <c r="O557" s="9"/>
      <c r="P557" s="278" t="str">
        <f t="shared" si="19"/>
        <v/>
      </c>
      <c r="Q557" s="276">
        <f t="shared" si="20"/>
        <v>60</v>
      </c>
      <c r="R557" s="9"/>
      <c r="S557" s="9"/>
      <c r="U557" s="367"/>
      <c r="AS557" s="9"/>
      <c r="AT557" s="9"/>
      <c r="AU557" s="426"/>
      <c r="AW557" s="9"/>
      <c r="AX557" s="470"/>
      <c r="AY557" s="467"/>
      <c r="BG557" s="373"/>
      <c r="BH557" s="373"/>
      <c r="BI557" s="9"/>
      <c r="BJ557" s="9"/>
      <c r="CJ557"/>
      <c r="CK557"/>
    </row>
    <row r="558" spans="1:89">
      <c r="A558" s="9">
        <v>1012</v>
      </c>
      <c r="B558" s="9" t="s">
        <v>383</v>
      </c>
      <c r="C558" s="9">
        <v>270</v>
      </c>
      <c r="D558" s="9">
        <v>6</v>
      </c>
      <c r="E558" s="9">
        <v>5.2</v>
      </c>
      <c r="F558" s="9">
        <v>137.41399999999999</v>
      </c>
      <c r="G558" s="9">
        <v>0</v>
      </c>
      <c r="H558" s="9">
        <v>0</v>
      </c>
      <c r="I558" s="9">
        <v>0.5</v>
      </c>
      <c r="J558" s="9">
        <v>73</v>
      </c>
      <c r="K558" s="158">
        <v>0.38124999999999998</v>
      </c>
      <c r="L558" s="9"/>
      <c r="M558" s="9"/>
      <c r="N558" s="9"/>
      <c r="O558" s="9"/>
      <c r="P558" s="278" t="str">
        <f t="shared" si="19"/>
        <v/>
      </c>
      <c r="Q558" s="276">
        <f t="shared" si="20"/>
        <v>60</v>
      </c>
      <c r="R558" s="9"/>
      <c r="S558" s="9"/>
      <c r="U558" s="367"/>
      <c r="AS558" s="9"/>
      <c r="AT558" s="9"/>
      <c r="AU558" s="426"/>
      <c r="AW558" s="9"/>
      <c r="AX558" s="470"/>
      <c r="AY558" s="467"/>
      <c r="BG558" s="373"/>
      <c r="BH558" s="373"/>
      <c r="BI558" s="9"/>
      <c r="BJ558" s="9"/>
      <c r="CJ558"/>
      <c r="CK558"/>
    </row>
    <row r="559" spans="1:89">
      <c r="A559" s="9">
        <v>1012</v>
      </c>
      <c r="B559" s="9" t="s">
        <v>383</v>
      </c>
      <c r="C559" s="9">
        <v>270</v>
      </c>
      <c r="D559" s="9">
        <v>5.2</v>
      </c>
      <c r="E559" s="9">
        <v>5.2</v>
      </c>
      <c r="F559" s="9">
        <v>137.41399999999999</v>
      </c>
      <c r="G559" s="9">
        <v>0</v>
      </c>
      <c r="H559" s="9">
        <v>0</v>
      </c>
      <c r="I559" s="9">
        <v>0.5</v>
      </c>
      <c r="J559" s="9">
        <v>73</v>
      </c>
      <c r="K559" s="158">
        <v>0.38194444444444398</v>
      </c>
      <c r="L559" s="9"/>
      <c r="M559" s="9"/>
      <c r="N559" s="9"/>
      <c r="O559" s="9"/>
      <c r="P559" s="278" t="str">
        <f t="shared" si="19"/>
        <v/>
      </c>
      <c r="Q559" s="276">
        <f t="shared" si="20"/>
        <v>60</v>
      </c>
      <c r="R559" s="9"/>
      <c r="S559" s="9"/>
      <c r="U559" s="367"/>
      <c r="Y559" s="49"/>
      <c r="Z559" s="49"/>
      <c r="AA559" s="49"/>
      <c r="AS559" s="9"/>
      <c r="AT559" s="9"/>
      <c r="AU559" s="426"/>
      <c r="AW559" s="9"/>
      <c r="AX559" s="470"/>
      <c r="AY559" s="467"/>
      <c r="BG559" s="373"/>
      <c r="BH559" s="373"/>
      <c r="BI559" s="9"/>
      <c r="BJ559" s="9"/>
      <c r="CJ559"/>
      <c r="CK559"/>
    </row>
    <row r="560" spans="1:89">
      <c r="A560" s="9">
        <v>1012</v>
      </c>
      <c r="B560" s="9" t="s">
        <v>383</v>
      </c>
      <c r="C560" s="9">
        <v>270</v>
      </c>
      <c r="D560" s="9">
        <v>4.8</v>
      </c>
      <c r="E560" s="9">
        <v>5.2</v>
      </c>
      <c r="F560" s="9">
        <v>137.41399999999999</v>
      </c>
      <c r="G560" s="9">
        <v>0</v>
      </c>
      <c r="H560" s="9">
        <v>0</v>
      </c>
      <c r="I560" s="9">
        <v>0.5</v>
      </c>
      <c r="J560" s="9">
        <v>73</v>
      </c>
      <c r="K560" s="158">
        <v>0.38263888888888897</v>
      </c>
      <c r="L560" s="9"/>
      <c r="M560" s="9"/>
      <c r="N560" s="9"/>
      <c r="O560" s="9"/>
      <c r="P560" s="278" t="str">
        <f t="shared" si="19"/>
        <v/>
      </c>
      <c r="Q560" s="276">
        <f t="shared" si="20"/>
        <v>60</v>
      </c>
      <c r="R560" s="9"/>
      <c r="S560" s="9"/>
      <c r="U560" s="367"/>
      <c r="Y560" s="49"/>
      <c r="Z560" s="49"/>
      <c r="AA560" s="49"/>
      <c r="AS560" s="9"/>
      <c r="AT560" s="9"/>
      <c r="AU560" s="426"/>
      <c r="AW560" s="9"/>
      <c r="AX560" s="470"/>
      <c r="AY560" s="467"/>
      <c r="BG560" s="373"/>
      <c r="BH560" s="373"/>
      <c r="BI560" s="9"/>
      <c r="BJ560" s="9"/>
      <c r="CJ560"/>
      <c r="CK560"/>
    </row>
    <row r="561" spans="1:89">
      <c r="A561" s="9">
        <v>1012</v>
      </c>
      <c r="B561" s="9" t="s">
        <v>383</v>
      </c>
      <c r="C561" s="9">
        <v>270</v>
      </c>
      <c r="D561" s="9">
        <v>4.8</v>
      </c>
      <c r="E561" s="9">
        <v>5.2</v>
      </c>
      <c r="F561" s="9">
        <v>137.41399999999999</v>
      </c>
      <c r="G561" s="9">
        <v>0</v>
      </c>
      <c r="H561" s="9">
        <v>0</v>
      </c>
      <c r="I561" s="9">
        <v>0.6</v>
      </c>
      <c r="J561" s="9">
        <v>73</v>
      </c>
      <c r="K561" s="158">
        <v>0.38333333333333303</v>
      </c>
      <c r="L561" s="9"/>
      <c r="M561" s="9"/>
      <c r="N561" s="9"/>
      <c r="O561" s="9"/>
      <c r="P561" s="278" t="str">
        <f t="shared" si="19"/>
        <v/>
      </c>
      <c r="Q561" s="276">
        <f t="shared" si="20"/>
        <v>60</v>
      </c>
      <c r="R561" s="9"/>
      <c r="S561" s="9"/>
      <c r="U561" s="367"/>
      <c r="Y561" s="49"/>
      <c r="Z561" s="49"/>
      <c r="AA561" s="49"/>
      <c r="AS561" s="9"/>
      <c r="AT561" s="9"/>
      <c r="AU561" s="426"/>
      <c r="AW561" s="9"/>
      <c r="AX561" s="470"/>
      <c r="AY561" s="467"/>
      <c r="BG561" s="373"/>
      <c r="BH561" s="373"/>
      <c r="BI561" s="9"/>
      <c r="BJ561" s="9"/>
      <c r="CJ561"/>
      <c r="CK561"/>
    </row>
    <row r="562" spans="1:89">
      <c r="A562" s="9">
        <v>1012</v>
      </c>
      <c r="B562" s="9" t="s">
        <v>383</v>
      </c>
      <c r="C562" s="9">
        <v>270</v>
      </c>
      <c r="D562" s="9">
        <v>4.8</v>
      </c>
      <c r="E562" s="9">
        <v>1.2</v>
      </c>
      <c r="F562" s="9">
        <v>137.41399999999999</v>
      </c>
      <c r="G562" s="9">
        <v>0</v>
      </c>
      <c r="H562" s="9">
        <v>0</v>
      </c>
      <c r="I562" s="9">
        <v>0.6</v>
      </c>
      <c r="J562" s="9">
        <v>73</v>
      </c>
      <c r="K562" s="158">
        <v>0.38402777777777802</v>
      </c>
      <c r="L562" s="9"/>
      <c r="M562" s="9"/>
      <c r="N562" s="9"/>
      <c r="O562" s="9"/>
      <c r="P562" s="278" t="str">
        <f t="shared" si="19"/>
        <v/>
      </c>
      <c r="Q562" s="276">
        <f t="shared" si="20"/>
        <v>60</v>
      </c>
      <c r="R562" s="9"/>
      <c r="S562" s="9"/>
      <c r="U562" s="367"/>
      <c r="Y562" s="49"/>
      <c r="Z562" s="49"/>
      <c r="AA562" s="49"/>
      <c r="AS562" s="9"/>
      <c r="AT562" s="9"/>
      <c r="AU562" s="426"/>
      <c r="AW562" s="9"/>
      <c r="AX562" s="470"/>
      <c r="AY562" s="467"/>
      <c r="BG562" s="373"/>
      <c r="BH562" s="373"/>
      <c r="BI562" s="9"/>
      <c r="BJ562" s="9"/>
      <c r="CJ562"/>
      <c r="CK562"/>
    </row>
    <row r="563" spans="1:89">
      <c r="A563" s="9">
        <v>1012</v>
      </c>
      <c r="B563" s="9" t="s">
        <v>383</v>
      </c>
      <c r="C563" s="9">
        <v>270</v>
      </c>
      <c r="D563" s="9">
        <v>3.6</v>
      </c>
      <c r="E563" s="9">
        <v>3.6</v>
      </c>
      <c r="F563" s="9">
        <v>137.41399999999999</v>
      </c>
      <c r="G563" s="9">
        <v>0</v>
      </c>
      <c r="H563" s="9">
        <v>0</v>
      </c>
      <c r="I563" s="9">
        <v>0.6</v>
      </c>
      <c r="J563" s="9">
        <v>73</v>
      </c>
      <c r="K563" s="158">
        <v>0.38472222222222202</v>
      </c>
      <c r="L563" s="9"/>
      <c r="M563" s="9"/>
      <c r="N563" s="9"/>
      <c r="O563" s="9"/>
      <c r="P563" s="278" t="str">
        <f t="shared" si="19"/>
        <v/>
      </c>
      <c r="Q563" s="276">
        <f t="shared" si="20"/>
        <v>60</v>
      </c>
      <c r="R563" s="9"/>
      <c r="S563" s="9"/>
      <c r="U563" s="367"/>
      <c r="Y563" s="49"/>
      <c r="Z563" s="49"/>
      <c r="AA563" s="49"/>
      <c r="AS563" s="9"/>
      <c r="AT563" s="9"/>
      <c r="AU563" s="426"/>
      <c r="AW563" s="9"/>
      <c r="AX563" s="470"/>
      <c r="AY563" s="467"/>
      <c r="BG563" s="373"/>
      <c r="BH563" s="373"/>
      <c r="BI563" s="9"/>
      <c r="BJ563" s="9"/>
      <c r="CJ563"/>
      <c r="CK563"/>
    </row>
    <row r="564" spans="1:89">
      <c r="A564" s="9">
        <v>1012</v>
      </c>
      <c r="B564" s="9" t="s">
        <v>383</v>
      </c>
      <c r="C564" s="9">
        <v>270</v>
      </c>
      <c r="D564" s="9">
        <v>4.4000000000000004</v>
      </c>
      <c r="E564" s="9">
        <v>2.8</v>
      </c>
      <c r="F564" s="9">
        <v>137.41399999999999</v>
      </c>
      <c r="G564" s="9">
        <v>0</v>
      </c>
      <c r="H564" s="9">
        <v>0</v>
      </c>
      <c r="I564" s="9">
        <v>0.6</v>
      </c>
      <c r="J564" s="9">
        <v>73</v>
      </c>
      <c r="K564" s="158">
        <v>0.38541666666666702</v>
      </c>
      <c r="L564" s="9"/>
      <c r="M564" s="9"/>
      <c r="N564" s="9"/>
      <c r="O564" s="9"/>
      <c r="P564" s="278" t="str">
        <f t="shared" si="19"/>
        <v/>
      </c>
      <c r="Q564" s="276">
        <f t="shared" si="20"/>
        <v>60</v>
      </c>
      <c r="R564" s="9"/>
      <c r="S564" s="9"/>
      <c r="U564" s="367"/>
      <c r="Y564" s="49"/>
      <c r="Z564" s="49"/>
      <c r="AA564" s="49"/>
      <c r="AS564" s="9"/>
      <c r="AT564" s="9"/>
      <c r="AU564" s="426"/>
      <c r="AW564" s="9"/>
      <c r="AX564" s="470"/>
      <c r="AY564" s="467"/>
      <c r="BG564" s="373"/>
      <c r="BH564" s="373"/>
      <c r="BI564" s="9"/>
      <c r="BJ564" s="9"/>
      <c r="CJ564"/>
      <c r="CK564"/>
    </row>
    <row r="565" spans="1:89">
      <c r="A565" s="9">
        <v>1012</v>
      </c>
      <c r="B565" s="9" t="s">
        <v>383</v>
      </c>
      <c r="C565" s="9">
        <v>292</v>
      </c>
      <c r="D565" s="9">
        <v>5.2</v>
      </c>
      <c r="E565" s="9">
        <v>5.6</v>
      </c>
      <c r="F565" s="9">
        <v>137.41399999999999</v>
      </c>
      <c r="G565" s="9">
        <v>0</v>
      </c>
      <c r="H565" s="9">
        <v>0</v>
      </c>
      <c r="I565" s="9">
        <v>0.6</v>
      </c>
      <c r="J565" s="9">
        <v>73</v>
      </c>
      <c r="K565" s="158">
        <v>0.38611111111111102</v>
      </c>
      <c r="L565" s="9"/>
      <c r="M565" s="9"/>
      <c r="N565" s="9"/>
      <c r="O565" s="9"/>
      <c r="P565" s="278" t="str">
        <f t="shared" si="19"/>
        <v/>
      </c>
      <c r="Q565" s="276">
        <f t="shared" si="20"/>
        <v>60</v>
      </c>
      <c r="R565" s="9"/>
      <c r="S565" s="9"/>
      <c r="U565" s="367"/>
      <c r="Y565" s="49"/>
      <c r="Z565" s="49"/>
      <c r="AA565" s="49"/>
      <c r="AS565" s="9"/>
      <c r="AT565" s="9"/>
      <c r="AU565" s="426"/>
      <c r="AW565" s="9"/>
      <c r="AX565" s="470"/>
      <c r="AY565" s="467"/>
      <c r="BG565" s="373"/>
      <c r="BH565" s="373"/>
      <c r="BI565" s="9"/>
      <c r="BJ565" s="9"/>
      <c r="CJ565"/>
      <c r="CK565"/>
    </row>
    <row r="566" spans="1:89">
      <c r="A566" s="9">
        <v>1012</v>
      </c>
      <c r="B566" s="9" t="s">
        <v>383</v>
      </c>
      <c r="C566" s="9">
        <v>292</v>
      </c>
      <c r="D566" s="9">
        <v>6</v>
      </c>
      <c r="E566" s="9">
        <v>5.6</v>
      </c>
      <c r="F566" s="9">
        <v>137.41399999999999</v>
      </c>
      <c r="G566" s="9">
        <v>0</v>
      </c>
      <c r="H566" s="9">
        <v>0</v>
      </c>
      <c r="I566" s="9">
        <v>0.6</v>
      </c>
      <c r="J566" s="9">
        <v>73</v>
      </c>
      <c r="K566" s="158">
        <v>0.38680555555555601</v>
      </c>
      <c r="L566" s="9"/>
      <c r="M566" s="9"/>
      <c r="N566" s="9"/>
      <c r="O566" s="9"/>
      <c r="P566" s="278" t="str">
        <f t="shared" si="19"/>
        <v/>
      </c>
      <c r="Q566" s="276">
        <f t="shared" si="20"/>
        <v>60</v>
      </c>
      <c r="R566" s="9"/>
      <c r="S566" s="9"/>
      <c r="U566" s="367"/>
      <c r="Y566" s="49"/>
      <c r="Z566" s="49"/>
      <c r="AA566" s="49"/>
      <c r="AS566" s="9"/>
      <c r="AT566" s="9"/>
      <c r="AU566" s="426"/>
      <c r="AW566" s="9"/>
      <c r="AX566" s="470"/>
      <c r="AY566" s="467"/>
      <c r="BG566" s="373"/>
      <c r="BH566" s="373"/>
      <c r="BI566" s="9"/>
      <c r="BJ566" s="9"/>
      <c r="CJ566"/>
      <c r="CK566"/>
    </row>
    <row r="567" spans="1:89">
      <c r="A567" s="9">
        <v>1012</v>
      </c>
      <c r="B567" s="9" t="s">
        <v>383</v>
      </c>
      <c r="C567" s="9">
        <v>292</v>
      </c>
      <c r="D567" s="9">
        <v>5.6</v>
      </c>
      <c r="E567" s="9">
        <v>5.2</v>
      </c>
      <c r="F567" s="9">
        <v>137.41399999999999</v>
      </c>
      <c r="G567" s="9">
        <v>0</v>
      </c>
      <c r="H567" s="9">
        <v>0</v>
      </c>
      <c r="I567" s="9">
        <v>0.6</v>
      </c>
      <c r="J567" s="9">
        <v>73</v>
      </c>
      <c r="K567" s="158">
        <v>0.38750000000000001</v>
      </c>
      <c r="L567" s="9"/>
      <c r="M567" s="9"/>
      <c r="N567" s="9"/>
      <c r="O567" s="9"/>
      <c r="P567" s="278" t="str">
        <f t="shared" si="19"/>
        <v/>
      </c>
      <c r="Q567" s="276">
        <f t="shared" si="20"/>
        <v>60</v>
      </c>
      <c r="R567" s="9"/>
      <c r="S567" s="9"/>
      <c r="U567" s="367"/>
      <c r="Y567" s="49"/>
      <c r="Z567" s="49"/>
      <c r="AA567" s="49"/>
      <c r="AS567" s="9"/>
      <c r="AT567" s="9"/>
      <c r="AU567" s="426"/>
      <c r="AW567" s="9"/>
      <c r="AX567" s="470"/>
      <c r="AY567" s="467"/>
      <c r="BG567" s="373"/>
      <c r="BH567" s="373"/>
      <c r="BI567" s="9"/>
      <c r="BJ567" s="9"/>
      <c r="CJ567"/>
      <c r="CK567"/>
    </row>
    <row r="568" spans="1:89">
      <c r="A568" s="9">
        <v>1012</v>
      </c>
      <c r="B568" s="9" t="s">
        <v>383</v>
      </c>
      <c r="C568" s="9">
        <v>292</v>
      </c>
      <c r="D568" s="9">
        <v>6.8</v>
      </c>
      <c r="E568" s="9">
        <v>5.2</v>
      </c>
      <c r="F568" s="9">
        <v>137.41399999999999</v>
      </c>
      <c r="G568" s="9">
        <v>0</v>
      </c>
      <c r="H568" s="9">
        <v>0</v>
      </c>
      <c r="I568" s="9">
        <v>0.7</v>
      </c>
      <c r="J568" s="9">
        <v>73</v>
      </c>
      <c r="K568" s="158">
        <v>0.38819444444444401</v>
      </c>
      <c r="L568" s="9"/>
      <c r="M568" s="9"/>
      <c r="N568" s="9"/>
      <c r="O568" s="9"/>
      <c r="P568" s="278" t="str">
        <f t="shared" si="19"/>
        <v/>
      </c>
      <c r="Q568" s="276">
        <f t="shared" si="20"/>
        <v>60</v>
      </c>
      <c r="R568" s="9"/>
      <c r="S568" s="9"/>
      <c r="U568" s="367"/>
      <c r="Y568" s="49"/>
      <c r="Z568" s="49"/>
      <c r="AA568" s="49"/>
      <c r="AS568" s="9"/>
      <c r="AT568" s="9"/>
      <c r="AU568" s="426"/>
      <c r="AW568" s="9"/>
      <c r="AX568" s="470"/>
      <c r="AY568" s="467"/>
      <c r="BG568" s="373"/>
      <c r="BH568" s="373"/>
      <c r="BI568" s="9"/>
      <c r="BJ568" s="9"/>
      <c r="CJ568"/>
      <c r="CK568"/>
    </row>
    <row r="569" spans="1:89">
      <c r="A569" s="9">
        <v>1012</v>
      </c>
      <c r="B569" s="9" t="s">
        <v>383</v>
      </c>
      <c r="C569" s="9">
        <v>292</v>
      </c>
      <c r="D569" s="9">
        <v>8.8000000000000007</v>
      </c>
      <c r="E569" s="9">
        <v>6.8</v>
      </c>
      <c r="F569" s="9">
        <v>137.41399999999999</v>
      </c>
      <c r="G569" s="9">
        <v>0</v>
      </c>
      <c r="H569" s="9">
        <v>0</v>
      </c>
      <c r="I569" s="9">
        <v>0.7</v>
      </c>
      <c r="J569" s="9">
        <v>73</v>
      </c>
      <c r="K569" s="158">
        <v>0.38888888888888901</v>
      </c>
      <c r="L569" s="9"/>
      <c r="M569" s="9"/>
      <c r="N569" s="9"/>
      <c r="O569" s="9"/>
      <c r="P569" s="278" t="str">
        <f t="shared" si="19"/>
        <v/>
      </c>
      <c r="Q569" s="276">
        <f t="shared" si="20"/>
        <v>60</v>
      </c>
      <c r="R569" s="9"/>
      <c r="S569" s="9"/>
      <c r="U569" s="367"/>
      <c r="Y569" s="49"/>
      <c r="Z569" s="49"/>
      <c r="AA569" s="49"/>
      <c r="AS569" s="9"/>
      <c r="AT569" s="9"/>
      <c r="AU569" s="426"/>
      <c r="AW569" s="9"/>
      <c r="AX569" s="470"/>
      <c r="AY569" s="467"/>
      <c r="BG569" s="373"/>
      <c r="BH569" s="373"/>
      <c r="BI569" s="9"/>
      <c r="BJ569" s="9"/>
      <c r="CJ569"/>
      <c r="CK569"/>
    </row>
    <row r="570" spans="1:89">
      <c r="A570" s="9">
        <v>1012</v>
      </c>
      <c r="B570" s="9" t="s">
        <v>383</v>
      </c>
      <c r="C570" s="9">
        <v>292</v>
      </c>
      <c r="D570" s="9">
        <v>4.4000000000000004</v>
      </c>
      <c r="E570" s="9">
        <v>6</v>
      </c>
      <c r="F570" s="9">
        <v>137.41399999999999</v>
      </c>
      <c r="G570" s="9">
        <v>0</v>
      </c>
      <c r="H570" s="9">
        <v>0</v>
      </c>
      <c r="I570" s="9">
        <v>0.7</v>
      </c>
      <c r="J570" s="9">
        <v>73</v>
      </c>
      <c r="K570" s="158">
        <v>0.389583333333333</v>
      </c>
      <c r="L570" s="9"/>
      <c r="M570" s="9"/>
      <c r="N570" s="9"/>
      <c r="O570" s="9"/>
      <c r="P570" s="278" t="str">
        <f t="shared" si="19"/>
        <v/>
      </c>
      <c r="Q570" s="276">
        <f t="shared" si="20"/>
        <v>60</v>
      </c>
      <c r="R570" s="9"/>
      <c r="S570" s="9"/>
      <c r="U570" s="367"/>
      <c r="Y570" s="49"/>
      <c r="Z570" s="49"/>
      <c r="AA570" s="49"/>
      <c r="AS570" s="9"/>
      <c r="AT570" s="9"/>
      <c r="AU570" s="426"/>
      <c r="AW570" s="9"/>
      <c r="AX570" s="470"/>
      <c r="AY570" s="467"/>
      <c r="BG570" s="373"/>
      <c r="BH570" s="373"/>
      <c r="BI570" s="9"/>
      <c r="BJ570" s="9"/>
      <c r="CJ570"/>
      <c r="CK570"/>
    </row>
    <row r="571" spans="1:89">
      <c r="A571" s="9">
        <v>1012</v>
      </c>
      <c r="B571" s="9" t="s">
        <v>383</v>
      </c>
      <c r="C571" s="9">
        <v>292</v>
      </c>
      <c r="D571" s="9">
        <v>4.8</v>
      </c>
      <c r="E571" s="9">
        <v>3.2</v>
      </c>
      <c r="F571" s="9">
        <v>137.41399999999999</v>
      </c>
      <c r="G571" s="9">
        <v>0</v>
      </c>
      <c r="H571" s="9">
        <v>0</v>
      </c>
      <c r="I571" s="9">
        <v>0.8</v>
      </c>
      <c r="J571" s="9">
        <v>74</v>
      </c>
      <c r="K571" s="158">
        <v>0.390277777777778</v>
      </c>
      <c r="L571" s="9"/>
      <c r="M571" s="9"/>
      <c r="N571" s="9"/>
      <c r="O571" s="9"/>
      <c r="P571" s="278" t="str">
        <f t="shared" si="19"/>
        <v/>
      </c>
      <c r="Q571" s="276">
        <f t="shared" si="20"/>
        <v>60</v>
      </c>
      <c r="R571" s="9"/>
      <c r="S571" s="9"/>
      <c r="U571" s="367"/>
      <c r="Y571" s="49"/>
      <c r="Z571" s="49"/>
      <c r="AA571" s="49"/>
      <c r="AS571" s="9"/>
      <c r="AT571" s="9"/>
      <c r="AU571" s="426"/>
      <c r="AW571" s="9"/>
      <c r="AX571" s="470"/>
      <c r="AY571" s="467"/>
      <c r="BG571" s="373"/>
      <c r="BH571" s="373"/>
      <c r="BI571" s="9"/>
      <c r="BJ571" s="9"/>
      <c r="CJ571"/>
      <c r="CK571"/>
    </row>
    <row r="572" spans="1:89">
      <c r="A572" s="9">
        <v>1012</v>
      </c>
      <c r="B572" s="9" t="s">
        <v>383</v>
      </c>
      <c r="C572" s="9">
        <v>292</v>
      </c>
      <c r="D572" s="9">
        <v>6</v>
      </c>
      <c r="E572" s="9">
        <v>4.8</v>
      </c>
      <c r="F572" s="9">
        <v>137.41399999999999</v>
      </c>
      <c r="G572" s="9">
        <v>0</v>
      </c>
      <c r="H572" s="9">
        <v>0</v>
      </c>
      <c r="I572" s="9">
        <v>0.8</v>
      </c>
      <c r="J572" s="9">
        <v>74</v>
      </c>
      <c r="K572" s="158">
        <v>0.390972222222222</v>
      </c>
      <c r="L572" s="9"/>
      <c r="M572" s="9"/>
      <c r="N572" s="9"/>
      <c r="O572" s="9"/>
      <c r="P572" s="278" t="str">
        <f t="shared" si="19"/>
        <v/>
      </c>
      <c r="Q572" s="276">
        <f t="shared" si="20"/>
        <v>60</v>
      </c>
      <c r="R572" s="9"/>
      <c r="S572" s="9"/>
      <c r="U572" s="367"/>
      <c r="Y572" s="49"/>
      <c r="Z572" s="49"/>
      <c r="AA572" s="49"/>
      <c r="AS572" s="9"/>
      <c r="AT572" s="9"/>
      <c r="AU572" s="426"/>
      <c r="AW572" s="9"/>
      <c r="AX572" s="470"/>
      <c r="AY572" s="467"/>
      <c r="BG572" s="373"/>
      <c r="BH572" s="373"/>
      <c r="BI572" s="9"/>
      <c r="BJ572" s="9"/>
      <c r="CJ572"/>
      <c r="CK572"/>
    </row>
    <row r="573" spans="1:89">
      <c r="A573" s="9">
        <v>1012</v>
      </c>
      <c r="B573" s="9" t="s">
        <v>383</v>
      </c>
      <c r="C573" s="9">
        <v>292</v>
      </c>
      <c r="D573" s="9">
        <v>5.2</v>
      </c>
      <c r="E573" s="9">
        <v>4.4000000000000004</v>
      </c>
      <c r="F573" s="9">
        <v>137.41399999999999</v>
      </c>
      <c r="G573" s="9">
        <v>0</v>
      </c>
      <c r="H573" s="9">
        <v>0</v>
      </c>
      <c r="I573" s="9">
        <v>0.8</v>
      </c>
      <c r="J573" s="9">
        <v>74</v>
      </c>
      <c r="K573" s="158">
        <v>0.391666666666667</v>
      </c>
      <c r="L573" s="9"/>
      <c r="M573" s="9"/>
      <c r="N573" s="9"/>
      <c r="O573" s="9"/>
      <c r="P573" s="278" t="str">
        <f t="shared" si="19"/>
        <v/>
      </c>
      <c r="Q573" s="276">
        <f t="shared" si="20"/>
        <v>60</v>
      </c>
      <c r="R573" s="9"/>
      <c r="S573" s="9"/>
      <c r="U573" s="367"/>
      <c r="Y573" s="49"/>
      <c r="Z573" s="49"/>
      <c r="AA573" s="49"/>
      <c r="AS573" s="9"/>
      <c r="AT573" s="9"/>
      <c r="AU573" s="426"/>
      <c r="AW573" s="9"/>
      <c r="AX573" s="470"/>
      <c r="AY573" s="467"/>
      <c r="BG573" s="373"/>
      <c r="BH573" s="373"/>
      <c r="BI573" s="9"/>
      <c r="BJ573" s="9"/>
      <c r="CJ573"/>
      <c r="CK573"/>
    </row>
    <row r="574" spans="1:89">
      <c r="A574" s="9">
        <v>1012</v>
      </c>
      <c r="B574" s="9" t="s">
        <v>383</v>
      </c>
      <c r="C574" s="9">
        <v>292</v>
      </c>
      <c r="D574" s="9">
        <v>3.6</v>
      </c>
      <c r="E574" s="9">
        <v>3.6</v>
      </c>
      <c r="F574" s="9">
        <v>137.41399999999999</v>
      </c>
      <c r="G574" s="9">
        <v>0</v>
      </c>
      <c r="H574" s="9">
        <v>0</v>
      </c>
      <c r="I574" s="9">
        <v>0.8</v>
      </c>
      <c r="J574" s="9">
        <v>74</v>
      </c>
      <c r="K574" s="158">
        <v>0.39236111111111099</v>
      </c>
      <c r="L574" s="9"/>
      <c r="M574" s="9"/>
      <c r="N574" s="9"/>
      <c r="O574" s="9"/>
      <c r="P574" s="278" t="str">
        <f t="shared" si="19"/>
        <v/>
      </c>
      <c r="Q574" s="276">
        <f t="shared" si="20"/>
        <v>60</v>
      </c>
      <c r="R574" s="9"/>
      <c r="S574" s="9"/>
      <c r="U574" s="367"/>
      <c r="Y574" s="49"/>
      <c r="Z574" s="49"/>
      <c r="AA574" s="49"/>
      <c r="AS574" s="9"/>
      <c r="AT574" s="9"/>
      <c r="AU574" s="426"/>
      <c r="AW574" s="9"/>
      <c r="AX574" s="470"/>
      <c r="AY574" s="467"/>
      <c r="BG574" s="373"/>
      <c r="BH574" s="373"/>
      <c r="BI574" s="9"/>
      <c r="BJ574" s="9"/>
      <c r="CJ574"/>
      <c r="CK574"/>
    </row>
    <row r="575" spans="1:89">
      <c r="A575" s="9">
        <v>1012</v>
      </c>
      <c r="B575" s="9" t="s">
        <v>383</v>
      </c>
      <c r="C575" s="9">
        <v>292</v>
      </c>
      <c r="D575" s="9">
        <v>6</v>
      </c>
      <c r="E575" s="9">
        <v>4.4000000000000004</v>
      </c>
      <c r="F575" s="9">
        <v>137.41399999999999</v>
      </c>
      <c r="G575" s="9">
        <v>0</v>
      </c>
      <c r="H575" s="9">
        <v>0</v>
      </c>
      <c r="I575" s="9">
        <v>0.9</v>
      </c>
      <c r="J575" s="9">
        <v>74</v>
      </c>
      <c r="K575" s="158">
        <v>0.39305555555555599</v>
      </c>
      <c r="L575" s="9"/>
      <c r="M575" s="9"/>
      <c r="N575" s="9"/>
      <c r="O575" s="9"/>
      <c r="P575" s="278" t="str">
        <f t="shared" si="19"/>
        <v/>
      </c>
      <c r="Q575" s="276">
        <f t="shared" si="20"/>
        <v>60</v>
      </c>
      <c r="R575" s="9"/>
      <c r="S575" s="9"/>
      <c r="U575" s="367"/>
      <c r="Y575" s="49"/>
      <c r="Z575" s="49"/>
      <c r="AA575" s="49"/>
      <c r="AS575" s="9"/>
      <c r="AT575" s="9"/>
      <c r="AU575" s="426"/>
      <c r="AW575" s="9"/>
      <c r="AX575" s="470"/>
      <c r="AY575" s="467"/>
      <c r="BG575" s="373"/>
      <c r="BH575" s="373"/>
      <c r="BI575" s="9"/>
      <c r="BJ575" s="9"/>
      <c r="CJ575"/>
      <c r="CK575"/>
    </row>
    <row r="576" spans="1:89">
      <c r="A576" s="9">
        <v>1012</v>
      </c>
      <c r="B576" s="9" t="s">
        <v>383</v>
      </c>
      <c r="C576" s="9">
        <v>292</v>
      </c>
      <c r="D576" s="9">
        <v>5.2</v>
      </c>
      <c r="E576" s="9">
        <v>4.8</v>
      </c>
      <c r="F576" s="9">
        <v>137.41399999999999</v>
      </c>
      <c r="G576" s="9">
        <v>0</v>
      </c>
      <c r="H576" s="9">
        <v>0</v>
      </c>
      <c r="I576" s="9">
        <v>0.9</v>
      </c>
      <c r="J576" s="9">
        <v>74</v>
      </c>
      <c r="K576" s="158">
        <v>0.39374999999999999</v>
      </c>
      <c r="L576" s="9"/>
      <c r="M576" s="9"/>
      <c r="N576" s="9"/>
      <c r="O576" s="9"/>
      <c r="P576" s="278" t="str">
        <f t="shared" si="19"/>
        <v/>
      </c>
      <c r="Q576" s="276">
        <f t="shared" si="20"/>
        <v>60</v>
      </c>
      <c r="R576" s="9"/>
      <c r="S576" s="9"/>
      <c r="U576" s="367"/>
      <c r="Y576" s="49"/>
      <c r="Z576" s="49"/>
      <c r="AA576" s="49"/>
      <c r="AS576" s="9"/>
      <c r="AT576" s="9"/>
      <c r="AU576" s="426"/>
      <c r="AW576" s="9"/>
      <c r="AX576" s="470"/>
      <c r="AY576" s="467"/>
      <c r="BG576" s="373"/>
      <c r="BH576" s="373"/>
      <c r="BI576" s="9"/>
      <c r="BJ576" s="9"/>
      <c r="CJ576"/>
      <c r="CK576"/>
    </row>
    <row r="577" spans="1:89">
      <c r="A577" s="9">
        <v>1012</v>
      </c>
      <c r="B577" s="9" t="s">
        <v>383</v>
      </c>
      <c r="C577" s="9">
        <v>292</v>
      </c>
      <c r="D577" s="9">
        <v>6.4</v>
      </c>
      <c r="E577" s="9">
        <v>5.6</v>
      </c>
      <c r="F577" s="9">
        <v>137.41399999999999</v>
      </c>
      <c r="G577" s="9">
        <v>0</v>
      </c>
      <c r="H577" s="9">
        <v>0</v>
      </c>
      <c r="I577" s="9">
        <v>1</v>
      </c>
      <c r="J577" s="9">
        <v>74</v>
      </c>
      <c r="K577" s="158">
        <v>0.39444444444444399</v>
      </c>
      <c r="L577" s="9"/>
      <c r="M577" s="9"/>
      <c r="N577" s="9"/>
      <c r="O577" s="9"/>
      <c r="P577" s="278" t="str">
        <f t="shared" si="19"/>
        <v/>
      </c>
      <c r="Q577" s="276">
        <f t="shared" si="20"/>
        <v>60</v>
      </c>
      <c r="R577" s="9"/>
      <c r="S577" s="9"/>
      <c r="U577" s="367"/>
      <c r="Y577" s="49"/>
      <c r="Z577" s="49"/>
      <c r="AA577" s="49"/>
      <c r="AS577" s="9"/>
      <c r="AT577" s="9"/>
      <c r="AU577" s="426"/>
      <c r="AW577" s="9"/>
      <c r="AX577" s="470"/>
      <c r="AY577" s="467"/>
      <c r="BG577" s="373"/>
      <c r="BH577" s="373"/>
      <c r="BI577" s="9"/>
      <c r="BJ577" s="9"/>
      <c r="CJ577"/>
      <c r="CK577"/>
    </row>
    <row r="578" spans="1:89">
      <c r="A578" s="9">
        <v>1012</v>
      </c>
      <c r="B578" s="9" t="s">
        <v>383</v>
      </c>
      <c r="C578" s="9">
        <v>292</v>
      </c>
      <c r="D578" s="9">
        <v>4.8</v>
      </c>
      <c r="E578" s="9">
        <v>6</v>
      </c>
      <c r="F578" s="9">
        <v>137.41399999999999</v>
      </c>
      <c r="G578" s="9">
        <v>0</v>
      </c>
      <c r="H578" s="9">
        <v>0</v>
      </c>
      <c r="I578" s="9">
        <v>1</v>
      </c>
      <c r="J578" s="9">
        <v>74</v>
      </c>
      <c r="K578" s="158">
        <v>0.39513888888888898</v>
      </c>
      <c r="L578" s="9"/>
      <c r="M578" s="9"/>
      <c r="N578" s="9"/>
      <c r="O578" s="9"/>
      <c r="P578" s="278" t="str">
        <f t="shared" si="19"/>
        <v/>
      </c>
      <c r="Q578" s="276">
        <f t="shared" si="20"/>
        <v>60</v>
      </c>
      <c r="R578" s="9"/>
      <c r="S578" s="9"/>
      <c r="U578" s="367"/>
      <c r="Y578" s="49"/>
      <c r="Z578" s="49"/>
      <c r="AA578" s="49"/>
      <c r="AS578" s="9"/>
      <c r="AT578" s="9"/>
      <c r="AU578" s="426"/>
      <c r="AW578" s="9"/>
      <c r="AX578" s="470"/>
      <c r="AY578" s="467"/>
      <c r="BG578" s="373"/>
      <c r="BH578" s="373"/>
      <c r="BI578" s="9"/>
      <c r="BJ578" s="9"/>
      <c r="CJ578"/>
      <c r="CK578"/>
    </row>
    <row r="579" spans="1:89">
      <c r="A579" s="9">
        <v>1012</v>
      </c>
      <c r="B579" s="9" t="s">
        <v>383</v>
      </c>
      <c r="C579" s="9">
        <v>292</v>
      </c>
      <c r="D579" s="9">
        <v>5.6</v>
      </c>
      <c r="E579" s="9">
        <v>6.4</v>
      </c>
      <c r="F579" s="9">
        <v>137.41399999999999</v>
      </c>
      <c r="G579" s="9">
        <v>0</v>
      </c>
      <c r="H579" s="9">
        <v>0</v>
      </c>
      <c r="I579" s="9">
        <v>1</v>
      </c>
      <c r="J579" s="9">
        <v>74</v>
      </c>
      <c r="K579" s="158">
        <v>0.39583333333333298</v>
      </c>
      <c r="L579" s="9"/>
      <c r="M579" s="9"/>
      <c r="N579" s="9"/>
      <c r="O579" s="9"/>
      <c r="P579" s="278" t="str">
        <f t="shared" si="19"/>
        <v/>
      </c>
      <c r="Q579" s="276">
        <f t="shared" si="20"/>
        <v>60</v>
      </c>
      <c r="R579" s="9"/>
      <c r="S579" s="9"/>
      <c r="U579" s="367"/>
      <c r="Y579" s="49"/>
      <c r="Z579" s="49"/>
      <c r="AA579" s="49"/>
      <c r="AS579" s="9"/>
      <c r="AT579" s="9"/>
      <c r="AU579" s="426"/>
      <c r="AW579" s="9"/>
      <c r="AX579" s="470"/>
      <c r="AY579" s="467"/>
      <c r="BG579" s="373"/>
      <c r="BH579" s="373"/>
      <c r="BI579" s="9"/>
      <c r="BJ579" s="9"/>
      <c r="CJ579"/>
      <c r="CK579"/>
    </row>
    <row r="580" spans="1:89">
      <c r="A580" s="9">
        <v>1012</v>
      </c>
      <c r="B580" s="9" t="s">
        <v>383</v>
      </c>
      <c r="C580" s="9">
        <v>292</v>
      </c>
      <c r="D580" s="9">
        <v>4.8</v>
      </c>
      <c r="E580" s="9">
        <v>5.2</v>
      </c>
      <c r="F580" s="9">
        <v>137.41399999999999</v>
      </c>
      <c r="G580" s="9">
        <v>0</v>
      </c>
      <c r="H580" s="9">
        <v>0</v>
      </c>
      <c r="I580" s="9">
        <v>1</v>
      </c>
      <c r="J580" s="9">
        <v>74</v>
      </c>
      <c r="K580" s="158">
        <v>0.39652777777777798</v>
      </c>
      <c r="L580" s="9"/>
      <c r="M580" s="9"/>
      <c r="N580" s="9"/>
      <c r="O580" s="9"/>
      <c r="P580" s="278" t="str">
        <f t="shared" si="19"/>
        <v/>
      </c>
      <c r="Q580" s="276">
        <f t="shared" si="20"/>
        <v>60</v>
      </c>
      <c r="R580" s="9"/>
      <c r="S580" s="9"/>
      <c r="U580" s="367"/>
      <c r="Y580" s="49"/>
      <c r="Z580" s="49"/>
      <c r="AA580" s="49"/>
      <c r="AS580" s="9"/>
      <c r="AT580" s="9"/>
      <c r="AU580" s="426"/>
      <c r="AW580" s="9"/>
      <c r="AX580" s="470"/>
      <c r="AY580" s="467"/>
      <c r="BG580" s="373"/>
      <c r="BH580" s="373"/>
      <c r="BI580" s="9"/>
      <c r="BJ580" s="9"/>
      <c r="CJ580"/>
      <c r="CK580"/>
    </row>
    <row r="581" spans="1:89">
      <c r="A581" s="9">
        <v>1013</v>
      </c>
      <c r="B581" s="9" t="s">
        <v>383</v>
      </c>
      <c r="C581" s="9">
        <v>292</v>
      </c>
      <c r="D581" s="9">
        <v>4.8</v>
      </c>
      <c r="E581" s="9">
        <v>5.6</v>
      </c>
      <c r="F581" s="9">
        <v>137.41399999999999</v>
      </c>
      <c r="G581" s="9">
        <v>0</v>
      </c>
      <c r="H581" s="9">
        <v>0</v>
      </c>
      <c r="I581" s="9">
        <v>1</v>
      </c>
      <c r="J581" s="9">
        <v>74</v>
      </c>
      <c r="K581" s="158">
        <v>0.39722222222222198</v>
      </c>
      <c r="L581" s="9"/>
      <c r="M581" s="9"/>
      <c r="N581" s="9"/>
      <c r="O581" s="9"/>
      <c r="P581" s="278" t="str">
        <f t="shared" si="19"/>
        <v/>
      </c>
      <c r="Q581" s="276">
        <f t="shared" si="20"/>
        <v>60</v>
      </c>
      <c r="R581" s="9"/>
      <c r="S581" s="9"/>
      <c r="U581" s="367"/>
      <c r="Y581" s="49"/>
      <c r="Z581" s="49"/>
      <c r="AA581" s="49"/>
      <c r="AS581" s="9"/>
      <c r="AT581" s="9"/>
      <c r="AU581" s="426"/>
      <c r="AW581" s="9"/>
      <c r="AX581" s="470"/>
      <c r="AY581" s="467"/>
      <c r="BG581" s="373"/>
      <c r="BH581" s="373"/>
      <c r="BI581" s="9"/>
      <c r="BJ581" s="9"/>
      <c r="CJ581"/>
      <c r="CK581"/>
    </row>
    <row r="582" spans="1:89">
      <c r="A582" s="9">
        <v>1013</v>
      </c>
      <c r="B582" s="9" t="s">
        <v>383</v>
      </c>
      <c r="C582" s="9">
        <v>292</v>
      </c>
      <c r="D582" s="9">
        <v>3.6</v>
      </c>
      <c r="E582" s="9">
        <v>3.6</v>
      </c>
      <c r="F582" s="9">
        <v>137.41399999999999</v>
      </c>
      <c r="G582" s="9">
        <v>0</v>
      </c>
      <c r="H582" s="9">
        <v>0</v>
      </c>
      <c r="I582" s="9">
        <v>1</v>
      </c>
      <c r="J582" s="9">
        <v>74</v>
      </c>
      <c r="K582" s="158">
        <v>0.39791666666666697</v>
      </c>
      <c r="L582" s="9"/>
      <c r="M582" s="9"/>
      <c r="N582" s="9"/>
      <c r="O582" s="9"/>
      <c r="P582" s="278" t="str">
        <f t="shared" si="19"/>
        <v/>
      </c>
      <c r="Q582" s="276">
        <f t="shared" si="20"/>
        <v>60</v>
      </c>
      <c r="R582" s="9"/>
      <c r="S582" s="9"/>
      <c r="U582" s="367"/>
      <c r="Y582" s="49"/>
      <c r="Z582" s="49"/>
      <c r="AA582" s="49"/>
      <c r="AS582" s="9"/>
      <c r="AT582" s="9"/>
      <c r="AU582" s="426"/>
      <c r="AW582" s="9"/>
      <c r="AX582" s="470"/>
      <c r="AY582" s="467"/>
      <c r="BG582" s="373"/>
      <c r="BH582" s="373"/>
      <c r="BI582" s="9"/>
      <c r="BJ582" s="9"/>
      <c r="CJ582"/>
      <c r="CK582"/>
    </row>
    <row r="583" spans="1:89">
      <c r="A583" s="9">
        <v>1013</v>
      </c>
      <c r="B583" s="9" t="s">
        <v>383</v>
      </c>
      <c r="C583" s="9">
        <v>292</v>
      </c>
      <c r="D583" s="9">
        <v>3.6</v>
      </c>
      <c r="E583" s="9">
        <v>3.6</v>
      </c>
      <c r="F583" s="9">
        <v>137.41399999999999</v>
      </c>
      <c r="G583" s="9">
        <v>0</v>
      </c>
      <c r="H583" s="9">
        <v>0</v>
      </c>
      <c r="I583" s="9">
        <v>1.1000000000000001</v>
      </c>
      <c r="J583" s="9">
        <v>74</v>
      </c>
      <c r="K583" s="158">
        <v>0.39861111111111103</v>
      </c>
      <c r="L583" s="9"/>
      <c r="M583" s="9"/>
      <c r="N583" s="9"/>
      <c r="O583" s="9"/>
      <c r="P583" s="278" t="str">
        <f t="shared" si="19"/>
        <v/>
      </c>
      <c r="Q583" s="276">
        <f t="shared" si="20"/>
        <v>60</v>
      </c>
      <c r="R583" s="9"/>
      <c r="S583" s="9"/>
      <c r="U583" s="367"/>
      <c r="Y583" s="49"/>
      <c r="Z583" s="49"/>
      <c r="AA583" s="49"/>
      <c r="AS583" s="9"/>
      <c r="AT583" s="9"/>
      <c r="AU583" s="426"/>
      <c r="AW583" s="9"/>
      <c r="AX583" s="470"/>
      <c r="AY583" s="467"/>
      <c r="BG583" s="373"/>
      <c r="BH583" s="373"/>
      <c r="BI583" s="9"/>
      <c r="BJ583" s="9"/>
      <c r="CJ583"/>
      <c r="CK583"/>
    </row>
    <row r="584" spans="1:89">
      <c r="A584" s="9">
        <v>1013</v>
      </c>
      <c r="B584" s="9" t="s">
        <v>383</v>
      </c>
      <c r="C584" s="9">
        <v>292</v>
      </c>
      <c r="D584" s="9">
        <v>6.4</v>
      </c>
      <c r="E584" s="9">
        <v>3.6</v>
      </c>
      <c r="F584" s="9">
        <v>137.41399999999999</v>
      </c>
      <c r="G584" s="9">
        <v>0</v>
      </c>
      <c r="H584" s="9">
        <v>0</v>
      </c>
      <c r="I584" s="9">
        <v>1.1000000000000001</v>
      </c>
      <c r="J584" s="9">
        <v>74</v>
      </c>
      <c r="K584" s="158">
        <v>0.39930555555555602</v>
      </c>
      <c r="L584" s="9"/>
      <c r="M584" s="9"/>
      <c r="N584" s="9"/>
      <c r="O584" s="9"/>
      <c r="P584" s="278" t="str">
        <f t="shared" si="19"/>
        <v/>
      </c>
      <c r="Q584" s="276">
        <f t="shared" si="20"/>
        <v>60</v>
      </c>
      <c r="R584" s="9"/>
      <c r="S584" s="9"/>
      <c r="U584" s="367"/>
      <c r="Y584" s="49"/>
      <c r="Z584" s="49"/>
      <c r="AA584" s="49"/>
      <c r="AS584" s="9"/>
      <c r="AT584" s="9"/>
      <c r="AU584" s="426"/>
      <c r="AW584" s="9"/>
      <c r="AX584" s="470"/>
      <c r="AY584" s="467"/>
      <c r="BG584" s="373"/>
      <c r="BH584" s="373"/>
      <c r="BI584" s="9"/>
      <c r="BJ584" s="9"/>
      <c r="CJ584"/>
      <c r="CK584"/>
    </row>
    <row r="585" spans="1:89">
      <c r="A585" s="9">
        <v>1013</v>
      </c>
      <c r="B585" s="9" t="s">
        <v>383</v>
      </c>
      <c r="C585" s="9">
        <v>292</v>
      </c>
      <c r="D585" s="9">
        <v>7.2</v>
      </c>
      <c r="E585" s="9">
        <v>5.2</v>
      </c>
      <c r="F585" s="9">
        <v>137.41399999999999</v>
      </c>
      <c r="G585" s="9">
        <v>0</v>
      </c>
      <c r="H585" s="9">
        <v>0</v>
      </c>
      <c r="I585" s="9">
        <v>1.1000000000000001</v>
      </c>
      <c r="J585" s="9">
        <v>74</v>
      </c>
      <c r="K585" s="158">
        <v>0.4</v>
      </c>
      <c r="L585" s="9"/>
      <c r="M585" s="9"/>
      <c r="N585" s="9"/>
      <c r="O585" s="9"/>
      <c r="P585" s="278" t="str">
        <f t="shared" ref="P585:P648" si="21">IF(F585&lt;1.1,60,"")</f>
        <v/>
      </c>
      <c r="Q585" s="276">
        <f t="shared" si="20"/>
        <v>60</v>
      </c>
      <c r="R585" s="9"/>
      <c r="S585" s="9"/>
      <c r="U585" s="367"/>
      <c r="Y585" s="49"/>
      <c r="Z585" s="49"/>
      <c r="AA585" s="49"/>
      <c r="AS585" s="9"/>
      <c r="AT585" s="9"/>
      <c r="AU585" s="426"/>
      <c r="AW585" s="9"/>
      <c r="AX585" s="470"/>
      <c r="AY585" s="467"/>
      <c r="BG585" s="373"/>
      <c r="BH585" s="373"/>
      <c r="BI585" s="9"/>
      <c r="BJ585" s="9"/>
      <c r="CJ585"/>
      <c r="CK585"/>
    </row>
    <row r="586" spans="1:89">
      <c r="A586" s="9">
        <v>1013</v>
      </c>
      <c r="B586" s="9" t="s">
        <v>383</v>
      </c>
      <c r="C586" s="9">
        <v>292</v>
      </c>
      <c r="D586" s="9">
        <v>3.2</v>
      </c>
      <c r="E586" s="9">
        <v>5.6</v>
      </c>
      <c r="F586" s="9">
        <v>137.41399999999999</v>
      </c>
      <c r="G586" s="9">
        <v>0</v>
      </c>
      <c r="H586" s="9">
        <v>0</v>
      </c>
      <c r="I586" s="9">
        <v>1.2</v>
      </c>
      <c r="J586" s="9">
        <v>74</v>
      </c>
      <c r="K586" s="158">
        <v>0.40069444444444402</v>
      </c>
      <c r="L586" s="9"/>
      <c r="M586" s="9"/>
      <c r="N586" s="9"/>
      <c r="O586" s="9"/>
      <c r="P586" s="278" t="str">
        <f t="shared" si="21"/>
        <v/>
      </c>
      <c r="Q586" s="276">
        <f t="shared" ref="Q586:Q649" si="22">IF(J586&gt;0,60,"")</f>
        <v>60</v>
      </c>
      <c r="R586" s="9"/>
      <c r="S586" s="9"/>
      <c r="U586" s="367"/>
      <c r="Y586" s="49"/>
      <c r="Z586" s="49"/>
      <c r="AA586" s="49"/>
      <c r="AS586" s="9"/>
      <c r="AT586" s="9"/>
      <c r="AU586" s="426"/>
      <c r="AW586" s="9"/>
      <c r="AX586" s="470"/>
      <c r="AY586" s="467"/>
      <c r="BG586" s="373"/>
      <c r="BH586" s="373"/>
      <c r="BI586" s="9"/>
      <c r="BJ586" s="9"/>
      <c r="CJ586"/>
      <c r="CK586"/>
    </row>
    <row r="587" spans="1:89">
      <c r="A587" s="9">
        <v>1013</v>
      </c>
      <c r="B587" s="9" t="s">
        <v>383</v>
      </c>
      <c r="C587" s="9">
        <v>292</v>
      </c>
      <c r="D587" s="9">
        <v>6</v>
      </c>
      <c r="E587" s="9">
        <v>4.8</v>
      </c>
      <c r="F587" s="9">
        <v>137.41399999999999</v>
      </c>
      <c r="G587" s="9">
        <v>0</v>
      </c>
      <c r="H587" s="9">
        <v>0</v>
      </c>
      <c r="I587" s="9">
        <v>1.2</v>
      </c>
      <c r="J587" s="9">
        <v>74</v>
      </c>
      <c r="K587" s="158">
        <v>0.40138888888888902</v>
      </c>
      <c r="L587" s="9"/>
      <c r="M587" s="9"/>
      <c r="N587" s="9"/>
      <c r="O587" s="9"/>
      <c r="P587" s="278" t="str">
        <f t="shared" si="21"/>
        <v/>
      </c>
      <c r="Q587" s="276">
        <f t="shared" si="22"/>
        <v>60</v>
      </c>
      <c r="R587" s="9"/>
      <c r="S587" s="9"/>
      <c r="U587" s="367"/>
      <c r="Y587" s="49"/>
      <c r="Z587" s="49"/>
      <c r="AA587" s="49"/>
      <c r="AS587" s="9"/>
      <c r="AT587" s="9"/>
      <c r="AU587" s="426"/>
      <c r="AW587" s="9"/>
      <c r="AX587" s="470"/>
      <c r="AY587" s="467"/>
      <c r="BG587" s="373"/>
      <c r="BH587" s="373"/>
      <c r="BI587" s="9"/>
      <c r="BJ587" s="9"/>
      <c r="CJ587"/>
      <c r="CK587"/>
    </row>
    <row r="588" spans="1:89">
      <c r="A588" s="9">
        <v>1013</v>
      </c>
      <c r="B588" s="9" t="s">
        <v>383</v>
      </c>
      <c r="C588" s="9">
        <v>292</v>
      </c>
      <c r="D588" s="9">
        <v>5.2</v>
      </c>
      <c r="E588" s="9">
        <v>4.8</v>
      </c>
      <c r="F588" s="9">
        <v>137.41399999999999</v>
      </c>
      <c r="G588" s="9">
        <v>0</v>
      </c>
      <c r="H588" s="9">
        <v>0</v>
      </c>
      <c r="I588" s="9">
        <v>1.2</v>
      </c>
      <c r="J588" s="9">
        <v>74</v>
      </c>
      <c r="K588" s="158">
        <v>0.40208333333333302</v>
      </c>
      <c r="L588" s="9"/>
      <c r="M588" s="9"/>
      <c r="N588" s="9"/>
      <c r="O588" s="9"/>
      <c r="P588" s="278" t="str">
        <f t="shared" si="21"/>
        <v/>
      </c>
      <c r="Q588" s="276">
        <f t="shared" si="22"/>
        <v>60</v>
      </c>
      <c r="R588" s="9"/>
      <c r="S588" s="9"/>
      <c r="U588" s="367"/>
      <c r="Y588" s="49"/>
      <c r="Z588" s="49"/>
      <c r="AA588" s="49"/>
      <c r="AS588" s="9"/>
      <c r="AT588" s="9"/>
      <c r="AU588" s="426"/>
      <c r="AW588" s="9"/>
      <c r="AX588" s="470"/>
      <c r="AY588" s="467"/>
      <c r="BG588" s="373"/>
      <c r="BH588" s="373"/>
      <c r="BI588" s="9"/>
      <c r="BJ588" s="9"/>
      <c r="CJ588"/>
      <c r="CK588"/>
    </row>
    <row r="589" spans="1:89">
      <c r="A589" s="9">
        <v>1013</v>
      </c>
      <c r="B589" s="9" t="s">
        <v>383</v>
      </c>
      <c r="C589" s="9">
        <v>315</v>
      </c>
      <c r="D589" s="9">
        <v>5.6</v>
      </c>
      <c r="E589" s="9">
        <v>7.2</v>
      </c>
      <c r="F589" s="9">
        <v>137.41399999999999</v>
      </c>
      <c r="G589" s="9">
        <v>0</v>
      </c>
      <c r="H589" s="9">
        <v>0</v>
      </c>
      <c r="I589" s="9">
        <v>1.2</v>
      </c>
      <c r="J589" s="9">
        <v>74</v>
      </c>
      <c r="K589" s="158">
        <v>0.40277777777777801</v>
      </c>
      <c r="L589" s="9"/>
      <c r="M589" s="9"/>
      <c r="N589" s="9"/>
      <c r="O589" s="9"/>
      <c r="P589" s="278" t="str">
        <f t="shared" si="21"/>
        <v/>
      </c>
      <c r="Q589" s="276">
        <f t="shared" si="22"/>
        <v>60</v>
      </c>
      <c r="R589" s="9"/>
      <c r="S589" s="9"/>
      <c r="U589" s="367"/>
      <c r="Y589" s="49"/>
      <c r="Z589" s="49"/>
      <c r="AA589" s="49"/>
      <c r="AS589" s="9"/>
      <c r="AT589" s="9"/>
      <c r="AU589" s="426"/>
      <c r="AW589" s="9"/>
      <c r="AX589" s="470"/>
      <c r="AY589" s="467"/>
      <c r="BG589" s="373"/>
      <c r="BH589" s="373"/>
      <c r="BI589" s="9"/>
      <c r="BJ589" s="9"/>
      <c r="CJ589"/>
      <c r="CK589"/>
    </row>
    <row r="590" spans="1:89">
      <c r="A590" s="9">
        <v>1013</v>
      </c>
      <c r="B590" s="9" t="s">
        <v>383</v>
      </c>
      <c r="C590" s="9">
        <v>292</v>
      </c>
      <c r="D590" s="9">
        <v>8.8000000000000007</v>
      </c>
      <c r="E590" s="9">
        <v>7.6</v>
      </c>
      <c r="F590" s="9">
        <v>137.41399999999999</v>
      </c>
      <c r="G590" s="9">
        <v>0</v>
      </c>
      <c r="H590" s="9">
        <v>0</v>
      </c>
      <c r="I590" s="9">
        <v>1.2</v>
      </c>
      <c r="J590" s="9">
        <v>74</v>
      </c>
      <c r="K590" s="158">
        <v>0.40347222222222201</v>
      </c>
      <c r="L590" s="9"/>
      <c r="M590" s="9"/>
      <c r="N590" s="9"/>
      <c r="O590" s="9"/>
      <c r="P590" s="278" t="str">
        <f t="shared" si="21"/>
        <v/>
      </c>
      <c r="Q590" s="276">
        <f t="shared" si="22"/>
        <v>60</v>
      </c>
      <c r="R590" s="9"/>
      <c r="S590" s="9"/>
      <c r="U590" s="367"/>
      <c r="Y590" s="49"/>
      <c r="Z590" s="49"/>
      <c r="AA590" s="49"/>
      <c r="AS590" s="9"/>
      <c r="AT590" s="9"/>
      <c r="AU590" s="426"/>
      <c r="AW590" s="9"/>
      <c r="AX590" s="470"/>
      <c r="AY590" s="467"/>
      <c r="BG590" s="373"/>
      <c r="BH590" s="373"/>
      <c r="BI590" s="9"/>
      <c r="BJ590" s="9"/>
      <c r="CJ590"/>
      <c r="CK590"/>
    </row>
    <row r="591" spans="1:89">
      <c r="A591" s="9">
        <v>1013</v>
      </c>
      <c r="B591" s="9" t="s">
        <v>383</v>
      </c>
      <c r="C591" s="9">
        <v>315</v>
      </c>
      <c r="D591" s="9">
        <v>11.2</v>
      </c>
      <c r="E591" s="9">
        <v>9.1999999999999993</v>
      </c>
      <c r="F591" s="9">
        <v>137.41399999999999</v>
      </c>
      <c r="G591" s="9">
        <v>0</v>
      </c>
      <c r="H591" s="9">
        <v>0</v>
      </c>
      <c r="I591" s="9">
        <v>1.3</v>
      </c>
      <c r="J591" s="9">
        <v>74</v>
      </c>
      <c r="K591" s="158">
        <v>0.40416666666666701</v>
      </c>
      <c r="L591" s="9"/>
      <c r="M591" s="9"/>
      <c r="N591" s="9"/>
      <c r="O591" s="9"/>
      <c r="P591" s="278" t="str">
        <f t="shared" si="21"/>
        <v/>
      </c>
      <c r="Q591" s="276">
        <f t="shared" si="22"/>
        <v>60</v>
      </c>
      <c r="R591" s="9"/>
      <c r="S591" s="9"/>
      <c r="U591" s="367"/>
      <c r="Y591" s="49"/>
      <c r="Z591" s="49"/>
      <c r="AA591" s="49"/>
      <c r="AS591" s="9"/>
      <c r="AT591" s="9"/>
      <c r="AU591" s="426"/>
      <c r="AW591" s="9"/>
      <c r="AX591" s="470"/>
      <c r="AY591" s="467"/>
      <c r="BG591" s="373"/>
      <c r="BH591" s="373"/>
      <c r="BI591" s="9"/>
      <c r="BJ591" s="9"/>
      <c r="CJ591"/>
      <c r="CK591"/>
    </row>
    <row r="592" spans="1:89">
      <c r="A592" s="9">
        <v>1013</v>
      </c>
      <c r="B592" s="9" t="s">
        <v>383</v>
      </c>
      <c r="C592" s="9">
        <v>292</v>
      </c>
      <c r="D592" s="9">
        <v>9.1999999999999993</v>
      </c>
      <c r="E592" s="9">
        <v>8</v>
      </c>
      <c r="F592" s="9">
        <v>137.41399999999999</v>
      </c>
      <c r="G592" s="9">
        <v>0</v>
      </c>
      <c r="H592" s="9">
        <v>0</v>
      </c>
      <c r="I592" s="9">
        <v>1.3</v>
      </c>
      <c r="J592" s="9">
        <v>74</v>
      </c>
      <c r="K592" s="158">
        <v>0.40486111111111101</v>
      </c>
      <c r="L592" s="9"/>
      <c r="M592" s="9"/>
      <c r="N592" s="9"/>
      <c r="O592" s="9"/>
      <c r="P592" s="278" t="str">
        <f t="shared" si="21"/>
        <v/>
      </c>
      <c r="Q592" s="276">
        <f t="shared" si="22"/>
        <v>60</v>
      </c>
      <c r="R592" s="9"/>
      <c r="S592" s="9"/>
      <c r="U592" s="367"/>
      <c r="Y592" s="49"/>
      <c r="Z592" s="49"/>
      <c r="AA592" s="49"/>
      <c r="AS592" s="9"/>
      <c r="AT592" s="9"/>
      <c r="AU592" s="426"/>
      <c r="AW592" s="9"/>
      <c r="AX592" s="470"/>
      <c r="AY592" s="467"/>
      <c r="BG592" s="373"/>
      <c r="BH592" s="373"/>
      <c r="BI592" s="9"/>
      <c r="BJ592" s="9"/>
      <c r="CJ592"/>
      <c r="CK592"/>
    </row>
    <row r="593" spans="1:89">
      <c r="A593" s="9">
        <v>1013</v>
      </c>
      <c r="B593" s="9" t="s">
        <v>383</v>
      </c>
      <c r="C593" s="9">
        <v>292</v>
      </c>
      <c r="D593" s="9">
        <v>7.2</v>
      </c>
      <c r="E593" s="9">
        <v>7.2</v>
      </c>
      <c r="F593" s="9">
        <v>137.41399999999999</v>
      </c>
      <c r="G593" s="9">
        <v>0</v>
      </c>
      <c r="H593" s="9">
        <v>0</v>
      </c>
      <c r="I593" s="9">
        <v>1.3</v>
      </c>
      <c r="J593" s="9">
        <v>74</v>
      </c>
      <c r="K593" s="158">
        <v>0.405555555555556</v>
      </c>
      <c r="L593" s="9"/>
      <c r="M593" s="9"/>
      <c r="N593" s="9"/>
      <c r="O593" s="9"/>
      <c r="P593" s="278" t="str">
        <f t="shared" si="21"/>
        <v/>
      </c>
      <c r="Q593" s="276">
        <f t="shared" si="22"/>
        <v>60</v>
      </c>
      <c r="R593" s="9"/>
      <c r="S593" s="9"/>
      <c r="U593" s="367"/>
      <c r="Y593" s="49"/>
      <c r="Z593" s="49"/>
      <c r="AA593" s="49"/>
      <c r="AS593" s="9"/>
      <c r="AT593" s="9"/>
      <c r="AU593" s="426"/>
      <c r="AW593" s="9"/>
      <c r="AX593" s="470"/>
      <c r="AY593" s="467"/>
      <c r="BG593" s="373"/>
      <c r="BH593" s="373"/>
      <c r="BI593" s="9"/>
      <c r="BJ593" s="9"/>
      <c r="CJ593"/>
      <c r="CK593"/>
    </row>
    <row r="594" spans="1:89">
      <c r="A594" s="9">
        <v>1013</v>
      </c>
      <c r="B594" s="9" t="s">
        <v>383</v>
      </c>
      <c r="C594" s="9">
        <v>292</v>
      </c>
      <c r="D594" s="9">
        <v>5.2</v>
      </c>
      <c r="E594" s="9">
        <v>5.2</v>
      </c>
      <c r="F594" s="9">
        <v>137.41399999999999</v>
      </c>
      <c r="G594" s="9">
        <v>0</v>
      </c>
      <c r="H594" s="9">
        <v>0</v>
      </c>
      <c r="I594" s="9">
        <v>1.4</v>
      </c>
      <c r="J594" s="9">
        <v>74</v>
      </c>
      <c r="K594" s="158">
        <v>0.40625</v>
      </c>
      <c r="L594" s="9"/>
      <c r="M594" s="9"/>
      <c r="N594" s="9"/>
      <c r="O594" s="9"/>
      <c r="P594" s="278" t="str">
        <f t="shared" si="21"/>
        <v/>
      </c>
      <c r="Q594" s="276">
        <f t="shared" si="22"/>
        <v>60</v>
      </c>
      <c r="R594" s="9"/>
      <c r="S594" s="9"/>
      <c r="U594" s="367"/>
      <c r="Y594" s="49"/>
      <c r="Z594" s="49"/>
      <c r="AA594" s="49"/>
      <c r="AS594" s="9"/>
      <c r="AT594" s="9"/>
      <c r="AU594" s="426"/>
      <c r="AW594" s="9"/>
      <c r="AX594" s="470"/>
      <c r="AY594" s="467"/>
      <c r="BG594" s="373"/>
      <c r="BH594" s="373"/>
      <c r="BI594" s="9"/>
      <c r="BJ594" s="9"/>
      <c r="CJ594"/>
      <c r="CK594"/>
    </row>
    <row r="595" spans="1:89">
      <c r="A595" s="9">
        <v>1013</v>
      </c>
      <c r="B595" s="9" t="s">
        <v>383</v>
      </c>
      <c r="C595" s="9">
        <v>337</v>
      </c>
      <c r="D595" s="9">
        <v>6.4</v>
      </c>
      <c r="E595" s="9">
        <v>6.8</v>
      </c>
      <c r="F595" s="9">
        <v>137.41399999999999</v>
      </c>
      <c r="G595" s="9">
        <v>0</v>
      </c>
      <c r="H595" s="9">
        <v>0</v>
      </c>
      <c r="I595" s="9">
        <v>1.4</v>
      </c>
      <c r="J595" s="9">
        <v>74</v>
      </c>
      <c r="K595" s="158">
        <v>0.406944444444444</v>
      </c>
      <c r="L595" s="9"/>
      <c r="M595" s="9"/>
      <c r="N595" s="9"/>
      <c r="O595" s="9"/>
      <c r="P595" s="278" t="str">
        <f t="shared" si="21"/>
        <v/>
      </c>
      <c r="Q595" s="276">
        <f t="shared" si="22"/>
        <v>60</v>
      </c>
      <c r="R595" s="9"/>
      <c r="S595" s="9"/>
      <c r="U595" s="367"/>
      <c r="Y595" s="49"/>
      <c r="Z595" s="49"/>
      <c r="AA595" s="49"/>
      <c r="AS595" s="9"/>
      <c r="AT595" s="9"/>
      <c r="AU595" s="426"/>
      <c r="AW595" s="9"/>
      <c r="AX595" s="470"/>
      <c r="AY595" s="467"/>
      <c r="BG595" s="373"/>
      <c r="BH595" s="373"/>
      <c r="BI595" s="9"/>
      <c r="BJ595" s="9"/>
      <c r="CJ595"/>
      <c r="CK595"/>
    </row>
    <row r="596" spans="1:89">
      <c r="A596" s="9">
        <v>1013</v>
      </c>
      <c r="B596" s="9" t="s">
        <v>383</v>
      </c>
      <c r="C596" s="9">
        <v>337</v>
      </c>
      <c r="D596" s="9">
        <v>6.8</v>
      </c>
      <c r="E596" s="9">
        <v>6.8</v>
      </c>
      <c r="F596" s="9">
        <v>137.41399999999999</v>
      </c>
      <c r="G596" s="9">
        <v>0</v>
      </c>
      <c r="H596" s="9">
        <v>0</v>
      </c>
      <c r="I596" s="9">
        <v>1.4</v>
      </c>
      <c r="J596" s="9">
        <v>74</v>
      </c>
      <c r="K596" s="158">
        <v>0.40763888888888899</v>
      </c>
      <c r="L596" s="9"/>
      <c r="M596" s="9"/>
      <c r="N596" s="9"/>
      <c r="O596" s="9"/>
      <c r="P596" s="278" t="str">
        <f t="shared" si="21"/>
        <v/>
      </c>
      <c r="Q596" s="276">
        <f t="shared" si="22"/>
        <v>60</v>
      </c>
      <c r="R596" s="9"/>
      <c r="S596" s="9"/>
      <c r="U596" s="367"/>
      <c r="Y596" s="49"/>
      <c r="Z596" s="49"/>
      <c r="AA596" s="49"/>
      <c r="AS596" s="9"/>
      <c r="AT596" s="9"/>
      <c r="AU596" s="426"/>
      <c r="AW596" s="9"/>
      <c r="AX596" s="470"/>
      <c r="AY596" s="467"/>
      <c r="BG596" s="373"/>
      <c r="BH596" s="373"/>
      <c r="BI596" s="9"/>
      <c r="BJ596" s="9"/>
      <c r="CJ596"/>
      <c r="CK596"/>
    </row>
    <row r="597" spans="1:89">
      <c r="A597" s="9">
        <v>1013</v>
      </c>
      <c r="B597" s="9" t="s">
        <v>383</v>
      </c>
      <c r="C597" s="9">
        <v>292</v>
      </c>
      <c r="D597" s="9">
        <v>7.2</v>
      </c>
      <c r="E597" s="9">
        <v>8.8000000000000007</v>
      </c>
      <c r="F597" s="9">
        <v>137.41399999999999</v>
      </c>
      <c r="G597" s="9">
        <v>0</v>
      </c>
      <c r="H597" s="9">
        <v>0</v>
      </c>
      <c r="I597" s="9">
        <v>1.5</v>
      </c>
      <c r="J597" s="9">
        <v>74</v>
      </c>
      <c r="K597" s="158">
        <v>0.40833333333333299</v>
      </c>
      <c r="L597" s="9"/>
      <c r="M597" s="9"/>
      <c r="N597" s="9"/>
      <c r="O597" s="9"/>
      <c r="P597" s="278" t="str">
        <f t="shared" si="21"/>
        <v/>
      </c>
      <c r="Q597" s="276">
        <f t="shared" si="22"/>
        <v>60</v>
      </c>
      <c r="R597" s="9"/>
      <c r="S597" s="9"/>
      <c r="U597" s="367"/>
      <c r="Y597" s="49"/>
      <c r="Z597" s="49"/>
      <c r="AA597" s="49"/>
      <c r="AS597" s="9"/>
      <c r="AT597" s="9"/>
      <c r="AU597" s="426"/>
      <c r="AW597" s="9"/>
      <c r="AX597" s="470"/>
      <c r="AY597" s="467"/>
      <c r="BG597" s="373"/>
      <c r="BH597" s="373"/>
      <c r="BI597" s="9"/>
      <c r="BJ597" s="9"/>
      <c r="CJ597"/>
      <c r="CK597"/>
    </row>
    <row r="598" spans="1:89">
      <c r="A598" s="9">
        <v>1013</v>
      </c>
      <c r="B598" s="9" t="s">
        <v>383</v>
      </c>
      <c r="C598" s="9">
        <v>292</v>
      </c>
      <c r="D598" s="9">
        <v>8</v>
      </c>
      <c r="E598" s="9">
        <v>7.2</v>
      </c>
      <c r="F598" s="9">
        <v>137.41399999999999</v>
      </c>
      <c r="G598" s="9">
        <v>0</v>
      </c>
      <c r="H598" s="9">
        <v>0</v>
      </c>
      <c r="I598" s="9">
        <v>1.5</v>
      </c>
      <c r="J598" s="9">
        <v>74</v>
      </c>
      <c r="K598" s="158">
        <v>0.40902777777777799</v>
      </c>
      <c r="L598" s="9"/>
      <c r="M598" s="9"/>
      <c r="N598" s="9"/>
      <c r="O598" s="9"/>
      <c r="P598" s="278" t="str">
        <f t="shared" si="21"/>
        <v/>
      </c>
      <c r="Q598" s="276">
        <f t="shared" si="22"/>
        <v>60</v>
      </c>
      <c r="R598" s="9"/>
      <c r="S598" s="9"/>
      <c r="U598" s="367"/>
      <c r="Y598" s="49"/>
      <c r="Z598" s="49"/>
      <c r="AA598" s="49"/>
      <c r="AS598" s="9"/>
      <c r="AT598" s="9"/>
      <c r="AU598" s="426"/>
      <c r="AW598" s="9"/>
      <c r="AX598" s="470"/>
      <c r="AY598" s="467"/>
      <c r="BG598" s="373"/>
      <c r="BH598" s="373"/>
      <c r="BI598" s="9"/>
      <c r="BJ598" s="9"/>
      <c r="CJ598"/>
      <c r="CK598"/>
    </row>
    <row r="599" spans="1:89">
      <c r="A599" s="9">
        <v>1013</v>
      </c>
      <c r="B599" s="9" t="s">
        <v>383</v>
      </c>
      <c r="C599" s="9">
        <v>315</v>
      </c>
      <c r="D599" s="9">
        <v>10.4</v>
      </c>
      <c r="E599" s="9">
        <v>10</v>
      </c>
      <c r="F599" s="9">
        <v>137.41399999999999</v>
      </c>
      <c r="G599" s="9">
        <v>0</v>
      </c>
      <c r="H599" s="9">
        <v>0</v>
      </c>
      <c r="I599" s="9">
        <v>1.5</v>
      </c>
      <c r="J599" s="9">
        <v>74</v>
      </c>
      <c r="K599" s="158">
        <v>0.40972222222222199</v>
      </c>
      <c r="L599" s="9"/>
      <c r="M599" s="9"/>
      <c r="N599" s="9"/>
      <c r="O599" s="9"/>
      <c r="P599" s="278" t="str">
        <f t="shared" si="21"/>
        <v/>
      </c>
      <c r="Q599" s="276">
        <f t="shared" si="22"/>
        <v>60</v>
      </c>
      <c r="R599" s="9"/>
      <c r="S599" s="9"/>
      <c r="U599" s="367"/>
      <c r="Y599" s="49"/>
      <c r="Z599" s="49"/>
      <c r="AA599" s="49"/>
      <c r="AS599" s="9"/>
      <c r="AT599" s="9"/>
      <c r="AU599" s="426"/>
      <c r="AW599" s="9"/>
      <c r="AX599" s="470"/>
      <c r="AY599" s="467"/>
      <c r="BG599" s="373"/>
      <c r="BH599" s="373"/>
      <c r="BI599" s="9"/>
      <c r="BJ599" s="9"/>
      <c r="CJ599"/>
      <c r="CK599"/>
    </row>
    <row r="600" spans="1:89">
      <c r="A600" s="9">
        <v>1013</v>
      </c>
      <c r="B600" s="9" t="s">
        <v>383</v>
      </c>
      <c r="C600" s="9">
        <v>315</v>
      </c>
      <c r="D600" s="9">
        <v>12.4</v>
      </c>
      <c r="E600" s="9">
        <v>10.4</v>
      </c>
      <c r="F600" s="9">
        <v>137.41399999999999</v>
      </c>
      <c r="G600" s="9">
        <v>0</v>
      </c>
      <c r="H600" s="9">
        <v>0</v>
      </c>
      <c r="I600" s="9">
        <v>1.6</v>
      </c>
      <c r="J600" s="9">
        <v>74</v>
      </c>
      <c r="K600" s="158">
        <v>0.41041666666666698</v>
      </c>
      <c r="L600" s="9"/>
      <c r="M600" s="9"/>
      <c r="N600" s="9"/>
      <c r="O600" s="9"/>
      <c r="P600" s="278" t="str">
        <f t="shared" si="21"/>
        <v/>
      </c>
      <c r="Q600" s="276">
        <f t="shared" si="22"/>
        <v>60</v>
      </c>
      <c r="R600" s="9"/>
      <c r="S600" s="9"/>
      <c r="U600" s="367"/>
      <c r="Y600" s="49"/>
      <c r="Z600" s="49"/>
      <c r="AA600" s="49"/>
      <c r="AS600" s="9"/>
      <c r="AT600" s="9"/>
      <c r="AU600" s="426"/>
      <c r="AW600" s="9"/>
      <c r="AX600" s="470"/>
      <c r="AY600" s="467"/>
      <c r="BG600" s="373"/>
      <c r="BH600" s="373"/>
      <c r="BI600" s="9"/>
      <c r="BJ600" s="9"/>
      <c r="CJ600"/>
      <c r="CK600"/>
    </row>
    <row r="601" spans="1:89">
      <c r="A601" s="9">
        <v>1013</v>
      </c>
      <c r="B601" s="9" t="s">
        <v>383</v>
      </c>
      <c r="C601" s="9">
        <v>292</v>
      </c>
      <c r="D601" s="9">
        <v>6</v>
      </c>
      <c r="E601" s="9">
        <v>7.6</v>
      </c>
      <c r="F601" s="9">
        <v>137.41399999999999</v>
      </c>
      <c r="G601" s="9">
        <v>0</v>
      </c>
      <c r="H601" s="9">
        <v>0</v>
      </c>
      <c r="I601" s="9">
        <v>1.6</v>
      </c>
      <c r="J601" s="9">
        <v>74</v>
      </c>
      <c r="K601" s="158">
        <v>0.41111111111111098</v>
      </c>
      <c r="L601" s="9"/>
      <c r="M601" s="9"/>
      <c r="N601" s="9"/>
      <c r="O601" s="9"/>
      <c r="P601" s="278" t="str">
        <f t="shared" si="21"/>
        <v/>
      </c>
      <c r="Q601" s="276">
        <f t="shared" si="22"/>
        <v>60</v>
      </c>
      <c r="R601" s="9"/>
      <c r="S601" s="9"/>
      <c r="U601" s="367"/>
      <c r="Y601" s="49"/>
      <c r="Z601" s="49"/>
      <c r="AA601" s="49"/>
      <c r="AS601" s="9"/>
      <c r="AT601" s="9"/>
      <c r="AU601" s="426"/>
      <c r="AW601" s="9"/>
      <c r="AX601" s="470"/>
      <c r="AY601" s="467"/>
      <c r="BG601" s="373"/>
      <c r="BH601" s="373"/>
      <c r="BI601" s="9"/>
      <c r="BJ601" s="9"/>
      <c r="CJ601"/>
      <c r="CK601"/>
    </row>
    <row r="602" spans="1:89">
      <c r="A602" s="9">
        <v>1013</v>
      </c>
      <c r="B602" s="9" t="s">
        <v>383</v>
      </c>
      <c r="C602" s="9">
        <v>292</v>
      </c>
      <c r="D602" s="9">
        <v>10</v>
      </c>
      <c r="E602" s="9">
        <v>8.4</v>
      </c>
      <c r="F602" s="9">
        <v>137.41399999999999</v>
      </c>
      <c r="G602" s="9">
        <v>0</v>
      </c>
      <c r="H602" s="9">
        <v>0</v>
      </c>
      <c r="I602" s="9">
        <v>1.6</v>
      </c>
      <c r="J602" s="9">
        <v>74</v>
      </c>
      <c r="K602" s="158">
        <v>0.41180555555555598</v>
      </c>
      <c r="L602" s="9"/>
      <c r="M602" s="9"/>
      <c r="N602" s="9"/>
      <c r="O602" s="9"/>
      <c r="P602" s="278" t="str">
        <f t="shared" si="21"/>
        <v/>
      </c>
      <c r="Q602" s="276">
        <f t="shared" si="22"/>
        <v>60</v>
      </c>
      <c r="R602" s="9"/>
      <c r="S602" s="9"/>
      <c r="U602" s="367"/>
      <c r="Y602" s="49"/>
      <c r="Z602" s="49"/>
      <c r="AA602" s="49"/>
      <c r="AS602" s="9"/>
      <c r="AT602" s="9"/>
      <c r="AU602" s="426"/>
      <c r="AW602" s="9"/>
      <c r="AX602" s="470"/>
      <c r="AY602" s="467"/>
      <c r="BG602" s="373"/>
      <c r="BH602" s="373"/>
      <c r="BI602" s="9"/>
      <c r="BJ602" s="9"/>
      <c r="CJ602"/>
      <c r="CK602"/>
    </row>
    <row r="603" spans="1:89">
      <c r="A603" s="9">
        <v>1013</v>
      </c>
      <c r="B603" s="9" t="s">
        <v>383</v>
      </c>
      <c r="C603" s="9">
        <v>292</v>
      </c>
      <c r="D603" s="9">
        <v>8</v>
      </c>
      <c r="E603" s="9">
        <v>8.8000000000000007</v>
      </c>
      <c r="F603" s="9">
        <v>137.41399999999999</v>
      </c>
      <c r="G603" s="9">
        <v>0</v>
      </c>
      <c r="H603" s="9">
        <v>0</v>
      </c>
      <c r="I603" s="9">
        <v>1.6</v>
      </c>
      <c r="J603" s="9">
        <v>74</v>
      </c>
      <c r="K603" s="158">
        <v>0.41249999999999998</v>
      </c>
      <c r="L603" s="9"/>
      <c r="M603" s="9"/>
      <c r="N603" s="9"/>
      <c r="O603" s="9"/>
      <c r="P603" s="278" t="str">
        <f t="shared" si="21"/>
        <v/>
      </c>
      <c r="Q603" s="276">
        <f t="shared" si="22"/>
        <v>60</v>
      </c>
      <c r="R603" s="9"/>
      <c r="S603" s="9"/>
      <c r="U603" s="367"/>
      <c r="Y603" s="49"/>
      <c r="Z603" s="49"/>
      <c r="AA603" s="49"/>
      <c r="AS603" s="9"/>
      <c r="AT603" s="9"/>
      <c r="AU603" s="426"/>
      <c r="AW603" s="9"/>
      <c r="AX603" s="470"/>
      <c r="AY603" s="467"/>
      <c r="BG603" s="373"/>
      <c r="BH603" s="373"/>
      <c r="BI603" s="9"/>
      <c r="BJ603" s="9"/>
      <c r="CJ603"/>
      <c r="CK603"/>
    </row>
    <row r="604" spans="1:89">
      <c r="A604" s="9">
        <v>1013</v>
      </c>
      <c r="B604" s="9" t="s">
        <v>383</v>
      </c>
      <c r="C604" s="9">
        <v>270</v>
      </c>
      <c r="D604" s="9">
        <v>4.8</v>
      </c>
      <c r="E604" s="9">
        <v>5.2</v>
      </c>
      <c r="F604" s="9">
        <v>137.41399999999999</v>
      </c>
      <c r="G604" s="9">
        <v>0</v>
      </c>
      <c r="H604" s="9">
        <v>0</v>
      </c>
      <c r="I604" s="9">
        <v>1.7</v>
      </c>
      <c r="J604" s="9">
        <v>74</v>
      </c>
      <c r="K604" s="158">
        <v>0.41319444444444398</v>
      </c>
      <c r="L604" s="9"/>
      <c r="M604" s="9"/>
      <c r="N604" s="9"/>
      <c r="O604" s="9"/>
      <c r="P604" s="278" t="str">
        <f t="shared" si="21"/>
        <v/>
      </c>
      <c r="Q604" s="276">
        <f t="shared" si="22"/>
        <v>60</v>
      </c>
      <c r="R604" s="9"/>
      <c r="S604" s="9"/>
      <c r="U604" s="367"/>
      <c r="Y604" s="49"/>
      <c r="Z604" s="49"/>
      <c r="AA604" s="49"/>
      <c r="AS604" s="9"/>
      <c r="AT604" s="9"/>
      <c r="AU604" s="426"/>
      <c r="AW604" s="9"/>
      <c r="AX604" s="470"/>
      <c r="AY604" s="467"/>
      <c r="BG604" s="373"/>
      <c r="BH604" s="373"/>
      <c r="BI604" s="9"/>
      <c r="BJ604" s="9"/>
      <c r="CJ604"/>
      <c r="CK604"/>
    </row>
    <row r="605" spans="1:89">
      <c r="A605" s="9">
        <v>1013</v>
      </c>
      <c r="B605" s="9" t="s">
        <v>383</v>
      </c>
      <c r="C605" s="9">
        <v>292</v>
      </c>
      <c r="D605" s="9">
        <v>6.4</v>
      </c>
      <c r="E605" s="9">
        <v>5.6</v>
      </c>
      <c r="F605" s="9">
        <v>137.41399999999999</v>
      </c>
      <c r="G605" s="9">
        <v>0</v>
      </c>
      <c r="H605" s="9">
        <v>0</v>
      </c>
      <c r="I605" s="9">
        <v>1.7</v>
      </c>
      <c r="J605" s="9">
        <v>74</v>
      </c>
      <c r="K605" s="158">
        <v>0.41388888888888897</v>
      </c>
      <c r="L605" s="9"/>
      <c r="M605" s="9"/>
      <c r="N605" s="9"/>
      <c r="O605" s="9"/>
      <c r="P605" s="278" t="str">
        <f t="shared" si="21"/>
        <v/>
      </c>
      <c r="Q605" s="276">
        <f t="shared" si="22"/>
        <v>60</v>
      </c>
      <c r="R605" s="9"/>
      <c r="S605" s="9"/>
      <c r="U605" s="367"/>
      <c r="Y605" s="49"/>
      <c r="Z605" s="49"/>
      <c r="AA605" s="49"/>
      <c r="AS605" s="9"/>
      <c r="AT605" s="9"/>
      <c r="AU605" s="426"/>
      <c r="AW605" s="9"/>
      <c r="AX605" s="470"/>
      <c r="AY605" s="467"/>
      <c r="BG605" s="373"/>
      <c r="BH605" s="373"/>
      <c r="BI605" s="9"/>
      <c r="BJ605" s="9"/>
      <c r="CJ605"/>
      <c r="CK605"/>
    </row>
    <row r="606" spans="1:89">
      <c r="A606" s="9">
        <v>1013</v>
      </c>
      <c r="B606" s="9" t="s">
        <v>383</v>
      </c>
      <c r="C606" s="9">
        <v>292</v>
      </c>
      <c r="D606" s="9">
        <v>9.1999999999999993</v>
      </c>
      <c r="E606" s="9">
        <v>7.6</v>
      </c>
      <c r="F606" s="9">
        <v>137.41399999999999</v>
      </c>
      <c r="G606" s="9">
        <v>0</v>
      </c>
      <c r="H606" s="9">
        <v>0</v>
      </c>
      <c r="I606" s="9">
        <v>1.7</v>
      </c>
      <c r="J606" s="9">
        <v>74</v>
      </c>
      <c r="K606" s="158">
        <v>0.41458333333333303</v>
      </c>
      <c r="L606" s="9"/>
      <c r="M606" s="9"/>
      <c r="N606" s="9"/>
      <c r="O606" s="9"/>
      <c r="P606" s="278" t="str">
        <f t="shared" si="21"/>
        <v/>
      </c>
      <c r="Q606" s="276">
        <f t="shared" si="22"/>
        <v>60</v>
      </c>
      <c r="R606" s="9"/>
      <c r="S606" s="9"/>
      <c r="U606" s="367"/>
      <c r="AS606" s="9"/>
      <c r="AT606" s="9"/>
      <c r="AU606" s="426"/>
      <c r="AW606" s="9"/>
      <c r="AX606" s="470"/>
      <c r="AY606" s="467"/>
      <c r="BG606" s="373"/>
      <c r="BH606" s="373"/>
      <c r="BI606" s="9"/>
      <c r="BJ606" s="9"/>
      <c r="CJ606"/>
      <c r="CK606"/>
    </row>
    <row r="607" spans="1:89">
      <c r="A607" s="9">
        <v>1013</v>
      </c>
      <c r="B607" s="9" t="s">
        <v>383</v>
      </c>
      <c r="C607" s="9">
        <v>292</v>
      </c>
      <c r="D607" s="9">
        <v>3.6</v>
      </c>
      <c r="E607" s="9">
        <v>6</v>
      </c>
      <c r="F607" s="9">
        <v>137.41399999999999</v>
      </c>
      <c r="G607" s="9">
        <v>0</v>
      </c>
      <c r="H607" s="9">
        <v>0</v>
      </c>
      <c r="I607" s="9">
        <v>1.8</v>
      </c>
      <c r="J607" s="9">
        <v>74</v>
      </c>
      <c r="K607" s="158">
        <v>0.41527777777777802</v>
      </c>
      <c r="L607" s="9"/>
      <c r="M607" s="9"/>
      <c r="N607" s="9"/>
      <c r="O607" s="9"/>
      <c r="P607" s="278" t="str">
        <f t="shared" si="21"/>
        <v/>
      </c>
      <c r="Q607" s="276">
        <f t="shared" si="22"/>
        <v>60</v>
      </c>
      <c r="R607" s="9"/>
      <c r="S607" s="9"/>
      <c r="U607" s="367"/>
      <c r="AS607" s="9"/>
      <c r="AT607" s="9"/>
      <c r="AU607" s="426"/>
      <c r="AW607" s="9"/>
      <c r="AX607" s="470"/>
      <c r="AY607" s="467"/>
      <c r="BG607" s="373"/>
      <c r="BH607" s="373"/>
      <c r="BI607" s="9"/>
      <c r="BJ607" s="9"/>
      <c r="CJ607"/>
      <c r="CK607"/>
    </row>
    <row r="608" spans="1:89">
      <c r="A608" s="9">
        <v>1013</v>
      </c>
      <c r="B608" s="9" t="s">
        <v>383</v>
      </c>
      <c r="C608" s="9">
        <v>292</v>
      </c>
      <c r="D608" s="9">
        <v>0</v>
      </c>
      <c r="E608" s="9">
        <v>1.6</v>
      </c>
      <c r="F608" s="9">
        <v>137.41399999999999</v>
      </c>
      <c r="G608" s="9">
        <v>0</v>
      </c>
      <c r="H608" s="9">
        <v>0</v>
      </c>
      <c r="I608" s="9">
        <v>1.8</v>
      </c>
      <c r="J608" s="9">
        <v>74</v>
      </c>
      <c r="K608" s="158">
        <v>0.41597222222222202</v>
      </c>
      <c r="L608" s="9"/>
      <c r="M608" s="9"/>
      <c r="N608" s="9"/>
      <c r="O608" s="9"/>
      <c r="P608" s="278" t="str">
        <f t="shared" si="21"/>
        <v/>
      </c>
      <c r="Q608" s="276">
        <f t="shared" si="22"/>
        <v>60</v>
      </c>
      <c r="R608" s="9"/>
      <c r="S608" s="9"/>
      <c r="U608" s="367"/>
      <c r="AS608" s="9"/>
      <c r="AT608" s="9"/>
      <c r="AU608" s="426"/>
      <c r="AW608" s="9"/>
      <c r="AX608" s="470"/>
      <c r="AY608" s="467"/>
      <c r="BG608" s="373"/>
      <c r="BH608" s="373"/>
      <c r="BI608" s="9"/>
      <c r="BJ608" s="9"/>
      <c r="CJ608"/>
      <c r="CK608"/>
    </row>
    <row r="609" spans="1:89">
      <c r="A609" s="9">
        <v>1013</v>
      </c>
      <c r="B609" s="9" t="s">
        <v>383</v>
      </c>
      <c r="C609" s="9">
        <v>292</v>
      </c>
      <c r="D609" s="9">
        <v>10.4</v>
      </c>
      <c r="E609" s="9">
        <v>4.8</v>
      </c>
      <c r="F609" s="9">
        <v>137.41399999999999</v>
      </c>
      <c r="G609" s="9">
        <v>0</v>
      </c>
      <c r="H609" s="9">
        <v>0</v>
      </c>
      <c r="I609" s="9">
        <v>1.8</v>
      </c>
      <c r="J609" s="9">
        <v>74</v>
      </c>
      <c r="K609" s="158">
        <v>0.41666666666666702</v>
      </c>
      <c r="L609" s="9"/>
      <c r="M609" s="9"/>
      <c r="N609" s="9"/>
      <c r="O609" s="9"/>
      <c r="P609" s="278" t="str">
        <f t="shared" si="21"/>
        <v/>
      </c>
      <c r="Q609" s="276">
        <f t="shared" si="22"/>
        <v>60</v>
      </c>
      <c r="R609" s="9"/>
      <c r="S609" s="9"/>
      <c r="U609" s="367"/>
      <c r="AS609" s="9"/>
      <c r="AT609" s="9"/>
      <c r="AU609" s="426"/>
      <c r="AW609" s="9"/>
      <c r="AX609" s="470"/>
      <c r="AY609" s="467"/>
      <c r="BG609" s="373"/>
      <c r="BH609" s="373"/>
      <c r="BI609" s="9"/>
      <c r="BJ609" s="9"/>
      <c r="CJ609"/>
      <c r="CK609"/>
    </row>
    <row r="610" spans="1:89">
      <c r="A610" s="9">
        <v>1013</v>
      </c>
      <c r="B610" s="9" t="s">
        <v>383</v>
      </c>
      <c r="C610" s="9">
        <v>292</v>
      </c>
      <c r="D610" s="9">
        <v>6.8</v>
      </c>
      <c r="E610" s="9">
        <v>9.6</v>
      </c>
      <c r="F610" s="9">
        <v>137.41399999999999</v>
      </c>
      <c r="G610" s="9">
        <v>0</v>
      </c>
      <c r="H610" s="9">
        <v>0</v>
      </c>
      <c r="I610" s="9">
        <v>1.8</v>
      </c>
      <c r="J610" s="9">
        <v>74</v>
      </c>
      <c r="K610" s="158">
        <v>0.41736111111111102</v>
      </c>
      <c r="L610" s="9"/>
      <c r="M610" s="9"/>
      <c r="N610" s="9"/>
      <c r="O610" s="9"/>
      <c r="P610" s="278" t="str">
        <f t="shared" si="21"/>
        <v/>
      </c>
      <c r="Q610" s="276">
        <f t="shared" si="22"/>
        <v>60</v>
      </c>
      <c r="R610" s="9"/>
      <c r="S610" s="9"/>
      <c r="U610" s="367"/>
      <c r="AS610" s="9"/>
      <c r="AT610" s="9"/>
      <c r="AU610" s="426"/>
      <c r="AW610" s="9"/>
      <c r="AX610" s="470"/>
      <c r="AY610" s="467"/>
      <c r="BG610" s="373"/>
      <c r="BH610" s="373"/>
      <c r="BI610" s="9"/>
      <c r="BJ610" s="9"/>
      <c r="CJ610"/>
      <c r="CK610"/>
    </row>
    <row r="611" spans="1:89">
      <c r="A611" s="9">
        <v>1014</v>
      </c>
      <c r="B611" s="9" t="s">
        <v>383</v>
      </c>
      <c r="C611" s="9">
        <v>315</v>
      </c>
      <c r="D611" s="9">
        <v>11.6</v>
      </c>
      <c r="E611" s="9">
        <v>6.4</v>
      </c>
      <c r="F611" s="9">
        <v>137.41399999999999</v>
      </c>
      <c r="G611" s="9">
        <v>0</v>
      </c>
      <c r="H611" s="9">
        <v>0</v>
      </c>
      <c r="I611" s="9">
        <v>1.9</v>
      </c>
      <c r="J611" s="9">
        <v>74</v>
      </c>
      <c r="K611" s="158">
        <v>0.41805555555555601</v>
      </c>
      <c r="L611" s="9"/>
      <c r="M611" s="9"/>
      <c r="N611" s="9"/>
      <c r="O611" s="9"/>
      <c r="P611" s="278" t="str">
        <f t="shared" si="21"/>
        <v/>
      </c>
      <c r="Q611" s="276">
        <f t="shared" si="22"/>
        <v>60</v>
      </c>
      <c r="R611" s="9"/>
      <c r="S611" s="9"/>
      <c r="U611" s="367"/>
      <c r="AS611" s="9"/>
      <c r="AT611" s="9"/>
      <c r="AU611" s="426"/>
      <c r="AW611" s="9"/>
      <c r="AX611" s="470"/>
      <c r="AY611" s="467"/>
      <c r="BG611" s="373"/>
      <c r="BH611" s="373"/>
      <c r="BI611" s="9"/>
      <c r="BJ611" s="9"/>
      <c r="CJ611"/>
      <c r="CK611"/>
    </row>
    <row r="612" spans="1:89">
      <c r="A612" s="9">
        <v>1014</v>
      </c>
      <c r="B612" s="9" t="s">
        <v>383</v>
      </c>
      <c r="C612" s="9">
        <v>337</v>
      </c>
      <c r="D612" s="9">
        <v>14</v>
      </c>
      <c r="E612" s="9">
        <v>9.6</v>
      </c>
      <c r="F612" s="9">
        <v>137.41399999999999</v>
      </c>
      <c r="G612" s="9">
        <v>0</v>
      </c>
      <c r="H612" s="9">
        <v>0</v>
      </c>
      <c r="I612" s="9">
        <v>1.9</v>
      </c>
      <c r="J612" s="9">
        <v>74</v>
      </c>
      <c r="K612" s="158">
        <v>0.41875000000000001</v>
      </c>
      <c r="L612" s="9"/>
      <c r="M612" s="9"/>
      <c r="N612" s="9"/>
      <c r="O612" s="9"/>
      <c r="P612" s="278" t="str">
        <f t="shared" si="21"/>
        <v/>
      </c>
      <c r="Q612" s="276">
        <f t="shared" si="22"/>
        <v>60</v>
      </c>
      <c r="R612" s="9"/>
      <c r="S612" s="9"/>
      <c r="U612" s="367"/>
      <c r="AS612" s="9"/>
      <c r="AT612" s="9"/>
      <c r="AU612" s="426"/>
      <c r="AV612" s="201"/>
      <c r="AW612" s="9"/>
      <c r="AX612" s="470"/>
      <c r="AY612" s="468"/>
      <c r="AZ612" s="201"/>
      <c r="BA612" s="201"/>
      <c r="BD612" s="201"/>
      <c r="BG612" s="373"/>
      <c r="BH612" s="373"/>
      <c r="BI612" s="9"/>
      <c r="BJ612" s="9"/>
      <c r="BM612" s="201"/>
      <c r="BN612" s="201"/>
      <c r="BO612" s="201"/>
      <c r="BP612" s="201"/>
      <c r="CJ612"/>
      <c r="CK612"/>
    </row>
    <row r="613" spans="1:89" s="49" customFormat="1">
      <c r="A613" s="9">
        <v>1014</v>
      </c>
      <c r="B613" s="9" t="s">
        <v>383</v>
      </c>
      <c r="C613" s="9">
        <v>337</v>
      </c>
      <c r="D613" s="9">
        <v>5.6</v>
      </c>
      <c r="E613" s="9">
        <v>6.4</v>
      </c>
      <c r="F613" s="9">
        <v>137.41399999999999</v>
      </c>
      <c r="G613" s="9">
        <v>0</v>
      </c>
      <c r="H613" s="9">
        <v>0</v>
      </c>
      <c r="I613" s="9">
        <v>2</v>
      </c>
      <c r="J613" s="9">
        <v>74</v>
      </c>
      <c r="K613" s="158">
        <v>0.41944444444444401</v>
      </c>
      <c r="L613" s="9"/>
      <c r="M613" s="9"/>
      <c r="N613" s="9"/>
      <c r="O613" s="9"/>
      <c r="P613" s="278" t="str">
        <f t="shared" si="21"/>
        <v/>
      </c>
      <c r="Q613" s="276">
        <f t="shared" si="22"/>
        <v>60</v>
      </c>
      <c r="R613" s="9"/>
      <c r="U613" s="367"/>
      <c r="Y613"/>
      <c r="Z613"/>
      <c r="AA613"/>
      <c r="AS613" s="201"/>
      <c r="AT613" s="201"/>
      <c r="AU613" s="426"/>
      <c r="AV613" s="201"/>
      <c r="AW613" s="9"/>
      <c r="AX613" s="470"/>
      <c r="AY613" s="468"/>
      <c r="AZ613" s="201"/>
      <c r="BA613" s="201"/>
      <c r="BB613" s="9"/>
      <c r="BC613" s="9"/>
      <c r="BD613" s="201"/>
      <c r="BE613" s="9"/>
      <c r="BF613" s="9"/>
      <c r="BG613" s="373"/>
      <c r="BH613" s="373"/>
      <c r="BI613" s="9"/>
      <c r="BJ613" s="9"/>
      <c r="BK613" s="9"/>
      <c r="BL613" s="9"/>
      <c r="BM613" s="201"/>
      <c r="BN613" s="201"/>
      <c r="BO613" s="201"/>
      <c r="BP613" s="201"/>
      <c r="BQ613" s="9"/>
      <c r="BR613" s="9"/>
      <c r="BS613" s="201"/>
      <c r="BT613" s="201"/>
      <c r="BU613" s="201"/>
      <c r="BV613" s="201"/>
      <c r="BW613" s="201"/>
      <c r="BX613" s="201"/>
      <c r="BY613" s="201"/>
      <c r="BZ613" s="201"/>
      <c r="CA613" s="201"/>
      <c r="CB613" s="201"/>
      <c r="CC613" s="201"/>
      <c r="CD613" s="201"/>
      <c r="CE613" s="201"/>
      <c r="CF613" s="201"/>
      <c r="CG613" s="201"/>
      <c r="CH613" s="201"/>
      <c r="CI613" s="9"/>
    </row>
    <row r="614" spans="1:89" s="49" customFormat="1">
      <c r="A614" s="9">
        <v>1014</v>
      </c>
      <c r="B614" s="9" t="s">
        <v>383</v>
      </c>
      <c r="C614" s="9">
        <v>292</v>
      </c>
      <c r="D614" s="9">
        <v>10</v>
      </c>
      <c r="E614" s="9">
        <v>6</v>
      </c>
      <c r="F614" s="9">
        <v>137.41399999999999</v>
      </c>
      <c r="G614" s="9">
        <v>0</v>
      </c>
      <c r="H614" s="9">
        <v>0</v>
      </c>
      <c r="I614" s="9">
        <v>2</v>
      </c>
      <c r="J614" s="9">
        <v>74</v>
      </c>
      <c r="K614" s="158">
        <v>0.42013888888888901</v>
      </c>
      <c r="L614" s="9"/>
      <c r="M614" s="9"/>
      <c r="N614" s="9"/>
      <c r="O614" s="9"/>
      <c r="P614" s="278" t="str">
        <f t="shared" si="21"/>
        <v/>
      </c>
      <c r="Q614" s="276">
        <f t="shared" si="22"/>
        <v>60</v>
      </c>
      <c r="R614" s="9"/>
      <c r="U614" s="367"/>
      <c r="Y614"/>
      <c r="Z614"/>
      <c r="AA614"/>
      <c r="AS614" s="201"/>
      <c r="AT614" s="201"/>
      <c r="AU614" s="426"/>
      <c r="AV614" s="201"/>
      <c r="AW614" s="9"/>
      <c r="AX614" s="470"/>
      <c r="AY614" s="468"/>
      <c r="AZ614" s="201"/>
      <c r="BA614" s="201"/>
      <c r="BB614" s="9"/>
      <c r="BC614" s="9"/>
      <c r="BD614" s="201"/>
      <c r="BE614" s="9"/>
      <c r="BF614" s="9"/>
      <c r="BG614" s="373"/>
      <c r="BH614" s="373"/>
      <c r="BI614" s="9"/>
      <c r="BJ614" s="9"/>
      <c r="BK614" s="9"/>
      <c r="BL614" s="9"/>
      <c r="BM614" s="201"/>
      <c r="BN614" s="201"/>
      <c r="BO614" s="201"/>
      <c r="BP614" s="201"/>
      <c r="BQ614" s="9"/>
      <c r="BR614" s="9"/>
      <c r="BS614" s="201"/>
      <c r="BT614" s="201"/>
      <c r="BU614" s="201"/>
      <c r="BV614" s="201"/>
      <c r="BW614" s="201"/>
      <c r="BX614" s="201"/>
      <c r="BY614" s="201"/>
      <c r="BZ614" s="201"/>
      <c r="CA614" s="201"/>
      <c r="CB614" s="201"/>
      <c r="CC614" s="201"/>
      <c r="CD614" s="201"/>
      <c r="CE614" s="201"/>
      <c r="CF614" s="201"/>
      <c r="CG614" s="201"/>
      <c r="CH614" s="201"/>
      <c r="CI614" s="9"/>
    </row>
    <row r="615" spans="1:89" s="49" customFormat="1">
      <c r="A615" s="9">
        <v>1014</v>
      </c>
      <c r="B615" s="9" t="s">
        <v>383</v>
      </c>
      <c r="C615" s="9">
        <v>337</v>
      </c>
      <c r="D615" s="9">
        <v>6</v>
      </c>
      <c r="E615" s="9">
        <v>7.2</v>
      </c>
      <c r="F615" s="9">
        <v>137.41399999999999</v>
      </c>
      <c r="G615" s="9">
        <v>0</v>
      </c>
      <c r="H615" s="9">
        <v>0</v>
      </c>
      <c r="I615" s="9">
        <v>2</v>
      </c>
      <c r="J615" s="9">
        <v>74</v>
      </c>
      <c r="K615" s="158">
        <v>0.420833333333333</v>
      </c>
      <c r="L615" s="9"/>
      <c r="M615" s="9"/>
      <c r="N615" s="9"/>
      <c r="O615" s="9"/>
      <c r="P615" s="278" t="str">
        <f t="shared" si="21"/>
        <v/>
      </c>
      <c r="Q615" s="276">
        <f t="shared" si="22"/>
        <v>60</v>
      </c>
      <c r="R615" s="9"/>
      <c r="U615" s="367"/>
      <c r="Y615"/>
      <c r="Z615"/>
      <c r="AA615"/>
      <c r="AS615" s="201"/>
      <c r="AT615" s="201"/>
      <c r="AU615" s="426"/>
      <c r="AV615" s="201"/>
      <c r="AW615" s="9"/>
      <c r="AX615" s="470"/>
      <c r="AY615" s="468"/>
      <c r="AZ615" s="201"/>
      <c r="BA615" s="201"/>
      <c r="BB615" s="9"/>
      <c r="BC615" s="9"/>
      <c r="BD615" s="201"/>
      <c r="BE615" s="9"/>
      <c r="BF615" s="9"/>
      <c r="BG615" s="373"/>
      <c r="BH615" s="373"/>
      <c r="BI615" s="9"/>
      <c r="BJ615" s="9"/>
      <c r="BK615" s="9"/>
      <c r="BL615" s="9"/>
      <c r="BM615" s="201"/>
      <c r="BN615" s="201"/>
      <c r="BO615" s="201"/>
      <c r="BP615" s="201"/>
      <c r="BQ615" s="9"/>
      <c r="BR615" s="9"/>
      <c r="BS615" s="201"/>
      <c r="BT615" s="201"/>
      <c r="BU615" s="201"/>
      <c r="BV615" s="201"/>
      <c r="BW615" s="201"/>
      <c r="BX615" s="201"/>
      <c r="BY615" s="201"/>
      <c r="BZ615" s="201"/>
      <c r="CA615" s="201"/>
      <c r="CB615" s="201"/>
      <c r="CC615" s="201"/>
      <c r="CD615" s="201"/>
      <c r="CE615" s="201"/>
      <c r="CF615" s="201"/>
      <c r="CG615" s="201"/>
      <c r="CH615" s="201"/>
      <c r="CI615" s="9"/>
    </row>
    <row r="616" spans="1:89" s="49" customFormat="1">
      <c r="A616" s="9">
        <v>1014</v>
      </c>
      <c r="B616" s="9" t="s">
        <v>383</v>
      </c>
      <c r="C616" s="9">
        <v>337</v>
      </c>
      <c r="D616" s="9">
        <v>5.2</v>
      </c>
      <c r="E616" s="9">
        <v>5.2</v>
      </c>
      <c r="F616" s="9">
        <v>137.41399999999999</v>
      </c>
      <c r="G616" s="9">
        <v>0</v>
      </c>
      <c r="H616" s="9">
        <v>0</v>
      </c>
      <c r="I616" s="9">
        <v>2</v>
      </c>
      <c r="J616" s="9">
        <v>74</v>
      </c>
      <c r="K616" s="158">
        <v>0.421527777777778</v>
      </c>
      <c r="L616" s="9"/>
      <c r="M616" s="9"/>
      <c r="N616" s="9"/>
      <c r="O616" s="9"/>
      <c r="P616" s="278" t="str">
        <f t="shared" si="21"/>
        <v/>
      </c>
      <c r="Q616" s="276">
        <f t="shared" si="22"/>
        <v>60</v>
      </c>
      <c r="R616" s="9"/>
      <c r="U616" s="367"/>
      <c r="Y616"/>
      <c r="Z616"/>
      <c r="AA616"/>
      <c r="AS616" s="201"/>
      <c r="AT616" s="201"/>
      <c r="AU616" s="426"/>
      <c r="AV616" s="201"/>
      <c r="AW616" s="9"/>
      <c r="AX616" s="470"/>
      <c r="AY616" s="468"/>
      <c r="AZ616" s="201"/>
      <c r="BA616" s="201"/>
      <c r="BB616" s="9"/>
      <c r="BC616" s="9"/>
      <c r="BD616" s="201"/>
      <c r="BE616" s="9"/>
      <c r="BF616" s="9"/>
      <c r="BG616" s="373"/>
      <c r="BH616" s="373"/>
      <c r="BI616" s="9"/>
      <c r="BJ616" s="9"/>
      <c r="BK616" s="9"/>
      <c r="BL616" s="9"/>
      <c r="BM616" s="201"/>
      <c r="BN616" s="201"/>
      <c r="BO616" s="201"/>
      <c r="BP616" s="201"/>
      <c r="BQ616" s="9"/>
      <c r="BR616" s="9"/>
      <c r="BS616" s="201"/>
      <c r="BT616" s="201"/>
      <c r="BU616" s="201"/>
      <c r="BV616" s="201"/>
      <c r="BW616" s="201"/>
      <c r="BX616" s="201"/>
      <c r="BY616" s="201"/>
      <c r="BZ616" s="201"/>
      <c r="CA616" s="201"/>
      <c r="CB616" s="201"/>
      <c r="CC616" s="201"/>
      <c r="CD616" s="201"/>
      <c r="CE616" s="201"/>
      <c r="CF616" s="201"/>
      <c r="CG616" s="201"/>
      <c r="CH616" s="201"/>
      <c r="CI616" s="9"/>
    </row>
    <row r="617" spans="1:89" s="49" customFormat="1">
      <c r="A617" s="9">
        <v>1014</v>
      </c>
      <c r="B617" s="9" t="s">
        <v>383</v>
      </c>
      <c r="C617" s="9">
        <v>270</v>
      </c>
      <c r="D617" s="9">
        <v>12</v>
      </c>
      <c r="E617" s="9">
        <v>6.8</v>
      </c>
      <c r="F617" s="9">
        <v>137.41399999999999</v>
      </c>
      <c r="G617" s="9">
        <v>0</v>
      </c>
      <c r="H617" s="9">
        <v>0</v>
      </c>
      <c r="I617" s="9">
        <v>2</v>
      </c>
      <c r="J617" s="9">
        <v>74</v>
      </c>
      <c r="K617" s="158">
        <v>0.422222222222222</v>
      </c>
      <c r="L617" s="9"/>
      <c r="M617" s="9"/>
      <c r="N617" s="9"/>
      <c r="O617" s="9"/>
      <c r="P617" s="278" t="str">
        <f t="shared" si="21"/>
        <v/>
      </c>
      <c r="Q617" s="276">
        <f t="shared" si="22"/>
        <v>60</v>
      </c>
      <c r="R617" s="9"/>
      <c r="U617" s="367"/>
      <c r="Y617"/>
      <c r="Z617"/>
      <c r="AA617"/>
      <c r="AS617" s="201"/>
      <c r="AT617" s="201"/>
      <c r="AU617" s="426"/>
      <c r="AV617" s="201"/>
      <c r="AW617" s="9"/>
      <c r="AX617" s="470"/>
      <c r="AY617" s="468"/>
      <c r="AZ617" s="201"/>
      <c r="BA617" s="201"/>
      <c r="BB617" s="9"/>
      <c r="BC617" s="9"/>
      <c r="BD617" s="201"/>
      <c r="BE617" s="9"/>
      <c r="BF617" s="9"/>
      <c r="BG617" s="373"/>
      <c r="BH617" s="373"/>
      <c r="BI617" s="9"/>
      <c r="BJ617" s="9"/>
      <c r="BK617" s="9"/>
      <c r="BL617" s="9"/>
      <c r="BM617" s="201"/>
      <c r="BN617" s="201"/>
      <c r="BO617" s="201"/>
      <c r="BP617" s="201"/>
      <c r="BQ617" s="9"/>
      <c r="BR617" s="9"/>
      <c r="BS617" s="201"/>
      <c r="BT617" s="201"/>
      <c r="BU617" s="201"/>
      <c r="BV617" s="201"/>
      <c r="BW617" s="201"/>
      <c r="BX617" s="201"/>
      <c r="BY617" s="201"/>
      <c r="BZ617" s="201"/>
      <c r="CA617" s="201"/>
      <c r="CB617" s="201"/>
      <c r="CC617" s="201"/>
      <c r="CD617" s="201"/>
      <c r="CE617" s="201"/>
      <c r="CF617" s="201"/>
      <c r="CG617" s="201"/>
      <c r="CH617" s="201"/>
      <c r="CI617" s="9"/>
    </row>
    <row r="618" spans="1:89" s="49" customFormat="1">
      <c r="A618" s="9">
        <v>1014</v>
      </c>
      <c r="B618" s="9" t="s">
        <v>383</v>
      </c>
      <c r="C618" s="9">
        <v>292</v>
      </c>
      <c r="D618" s="9">
        <v>7.2</v>
      </c>
      <c r="E618" s="9">
        <v>8.8000000000000007</v>
      </c>
      <c r="F618" s="9">
        <v>137.41399999999999</v>
      </c>
      <c r="G618" s="9">
        <v>0</v>
      </c>
      <c r="H618" s="9">
        <v>0</v>
      </c>
      <c r="I618" s="9">
        <v>2.1</v>
      </c>
      <c r="J618" s="9">
        <v>74</v>
      </c>
      <c r="K618" s="158">
        <v>0.422916666666667</v>
      </c>
      <c r="L618" s="9"/>
      <c r="M618" s="9"/>
      <c r="N618" s="9"/>
      <c r="O618" s="9"/>
      <c r="P618" s="278" t="str">
        <f t="shared" si="21"/>
        <v/>
      </c>
      <c r="Q618" s="276">
        <f t="shared" si="22"/>
        <v>60</v>
      </c>
      <c r="R618" s="9"/>
      <c r="U618" s="367"/>
      <c r="Y618"/>
      <c r="Z618"/>
      <c r="AA618"/>
      <c r="AS618" s="201"/>
      <c r="AT618" s="201"/>
      <c r="AU618" s="426"/>
      <c r="AV618" s="201"/>
      <c r="AW618" s="9"/>
      <c r="AX618" s="470"/>
      <c r="AY618" s="468"/>
      <c r="AZ618" s="201"/>
      <c r="BA618" s="201"/>
      <c r="BB618" s="9"/>
      <c r="BC618" s="9"/>
      <c r="BD618" s="201"/>
      <c r="BE618" s="9"/>
      <c r="BF618" s="9"/>
      <c r="BG618" s="373"/>
      <c r="BH618" s="373"/>
      <c r="BI618" s="9"/>
      <c r="BJ618" s="9"/>
      <c r="BK618" s="9"/>
      <c r="BL618" s="9"/>
      <c r="BM618" s="201"/>
      <c r="BN618" s="201"/>
      <c r="BO618" s="201"/>
      <c r="BP618" s="201"/>
      <c r="BQ618" s="9"/>
      <c r="BR618" s="9"/>
      <c r="BS618" s="201"/>
      <c r="BT618" s="201"/>
      <c r="BU618" s="201"/>
      <c r="BV618" s="201"/>
      <c r="BW618" s="201"/>
      <c r="BX618" s="201"/>
      <c r="BY618" s="201"/>
      <c r="BZ618" s="201"/>
      <c r="CA618" s="201"/>
      <c r="CB618" s="201"/>
      <c r="CC618" s="201"/>
      <c r="CD618" s="201"/>
      <c r="CE618" s="201"/>
      <c r="CF618" s="201"/>
      <c r="CG618" s="201"/>
      <c r="CH618" s="201"/>
      <c r="CI618" s="9"/>
    </row>
    <row r="619" spans="1:89" s="49" customFormat="1">
      <c r="A619" s="9">
        <v>1014</v>
      </c>
      <c r="B619" s="9" t="s">
        <v>383</v>
      </c>
      <c r="C619" s="9">
        <v>292</v>
      </c>
      <c r="D619" s="9">
        <v>3.6</v>
      </c>
      <c r="E619" s="9">
        <v>4.8</v>
      </c>
      <c r="F619" s="9">
        <v>137.41399999999999</v>
      </c>
      <c r="G619" s="9">
        <v>0</v>
      </c>
      <c r="H619" s="9">
        <v>0</v>
      </c>
      <c r="I619" s="9">
        <v>2.1</v>
      </c>
      <c r="J619" s="9">
        <v>74</v>
      </c>
      <c r="K619" s="158">
        <v>0.42361111111111099</v>
      </c>
      <c r="L619" s="9"/>
      <c r="M619" s="9"/>
      <c r="N619" s="9"/>
      <c r="O619" s="9"/>
      <c r="P619" s="278" t="str">
        <f t="shared" si="21"/>
        <v/>
      </c>
      <c r="Q619" s="276">
        <f t="shared" si="22"/>
        <v>60</v>
      </c>
      <c r="R619" s="9"/>
      <c r="U619" s="367"/>
      <c r="Y619"/>
      <c r="Z619"/>
      <c r="AA619"/>
      <c r="AS619" s="201"/>
      <c r="AT619" s="201"/>
      <c r="AU619" s="426"/>
      <c r="AV619" s="201"/>
      <c r="AW619" s="9"/>
      <c r="AX619" s="470"/>
      <c r="AY619" s="468"/>
      <c r="AZ619" s="201"/>
      <c r="BA619" s="201"/>
      <c r="BB619" s="9"/>
      <c r="BC619" s="9"/>
      <c r="BD619" s="201"/>
      <c r="BE619" s="9"/>
      <c r="BF619" s="9"/>
      <c r="BG619" s="373"/>
      <c r="BH619" s="373"/>
      <c r="BI619" s="9"/>
      <c r="BJ619" s="9"/>
      <c r="BK619" s="9"/>
      <c r="BL619" s="9"/>
      <c r="BM619" s="201"/>
      <c r="BN619" s="201"/>
      <c r="BO619" s="201"/>
      <c r="BP619" s="201"/>
      <c r="BQ619" s="9"/>
      <c r="BR619" s="9"/>
      <c r="BS619" s="201"/>
      <c r="BT619" s="201"/>
      <c r="BU619" s="201"/>
      <c r="BV619" s="201"/>
      <c r="BW619" s="201"/>
      <c r="BX619" s="201"/>
      <c r="BY619" s="201"/>
      <c r="BZ619" s="201"/>
      <c r="CA619" s="201"/>
      <c r="CB619" s="201"/>
      <c r="CC619" s="201"/>
      <c r="CD619" s="201"/>
      <c r="CE619" s="201"/>
      <c r="CF619" s="201"/>
      <c r="CG619" s="201"/>
      <c r="CH619" s="201"/>
      <c r="CI619" s="9"/>
    </row>
    <row r="620" spans="1:89" s="49" customFormat="1">
      <c r="A620" s="9">
        <v>1014</v>
      </c>
      <c r="B620" s="9" t="s">
        <v>383</v>
      </c>
      <c r="C620" s="9">
        <v>315</v>
      </c>
      <c r="D620" s="9">
        <v>7.2</v>
      </c>
      <c r="E620" s="9">
        <v>6</v>
      </c>
      <c r="F620" s="9">
        <v>137.41399999999999</v>
      </c>
      <c r="G620" s="9">
        <v>0</v>
      </c>
      <c r="H620" s="9">
        <v>0</v>
      </c>
      <c r="I620" s="9">
        <v>2.1</v>
      </c>
      <c r="J620" s="9">
        <v>74</v>
      </c>
      <c r="K620" s="158">
        <v>0.42430555555555599</v>
      </c>
      <c r="L620" s="9"/>
      <c r="M620" s="9"/>
      <c r="N620" s="9"/>
      <c r="O620" s="9"/>
      <c r="P620" s="278" t="str">
        <f t="shared" si="21"/>
        <v/>
      </c>
      <c r="Q620" s="276">
        <f t="shared" si="22"/>
        <v>60</v>
      </c>
      <c r="R620" s="9"/>
      <c r="U620" s="367"/>
      <c r="Y620"/>
      <c r="Z620"/>
      <c r="AA620"/>
      <c r="AS620" s="201"/>
      <c r="AT620" s="201"/>
      <c r="AU620" s="426"/>
      <c r="AV620" s="201"/>
      <c r="AW620" s="9"/>
      <c r="AX620" s="470"/>
      <c r="AY620" s="468"/>
      <c r="AZ620" s="201"/>
      <c r="BA620" s="201"/>
      <c r="BB620" s="9"/>
      <c r="BC620" s="9"/>
      <c r="BD620" s="201"/>
      <c r="BE620" s="9"/>
      <c r="BF620" s="9"/>
      <c r="BG620" s="373"/>
      <c r="BH620" s="373"/>
      <c r="BI620" s="9"/>
      <c r="BJ620" s="9"/>
      <c r="BK620" s="9"/>
      <c r="BL620" s="9"/>
      <c r="BM620" s="201"/>
      <c r="BN620" s="201"/>
      <c r="BO620" s="201"/>
      <c r="BP620" s="201"/>
      <c r="BQ620" s="9"/>
      <c r="BR620" s="9"/>
      <c r="BS620" s="201"/>
      <c r="BT620" s="201"/>
      <c r="BU620" s="201"/>
      <c r="BV620" s="201"/>
      <c r="BW620" s="201"/>
      <c r="BX620" s="201"/>
      <c r="BY620" s="201"/>
      <c r="BZ620" s="201"/>
      <c r="CA620" s="201"/>
      <c r="CB620" s="201"/>
      <c r="CC620" s="201"/>
      <c r="CD620" s="201"/>
      <c r="CE620" s="201"/>
      <c r="CF620" s="201"/>
      <c r="CG620" s="201"/>
      <c r="CH620" s="201"/>
      <c r="CI620" s="9"/>
    </row>
    <row r="621" spans="1:89" s="49" customFormat="1">
      <c r="A621" s="9">
        <v>1014</v>
      </c>
      <c r="B621" s="9" t="s">
        <v>383</v>
      </c>
      <c r="C621" s="9">
        <v>292</v>
      </c>
      <c r="D621" s="9">
        <v>5.2</v>
      </c>
      <c r="E621" s="9">
        <v>8.4</v>
      </c>
      <c r="F621" s="9">
        <v>137.41399999999999</v>
      </c>
      <c r="G621" s="9">
        <v>0</v>
      </c>
      <c r="H621" s="9">
        <v>0</v>
      </c>
      <c r="I621" s="9">
        <v>2.2000000000000002</v>
      </c>
      <c r="J621" s="9">
        <v>74</v>
      </c>
      <c r="K621" s="158">
        <v>0.42499999999999999</v>
      </c>
      <c r="L621" s="9"/>
      <c r="M621" s="9"/>
      <c r="N621" s="9"/>
      <c r="O621" s="9"/>
      <c r="P621" s="278" t="str">
        <f t="shared" si="21"/>
        <v/>
      </c>
      <c r="Q621" s="276">
        <f t="shared" si="22"/>
        <v>60</v>
      </c>
      <c r="R621" s="9"/>
      <c r="U621" s="367"/>
      <c r="Y621"/>
      <c r="Z621"/>
      <c r="AA621"/>
      <c r="AS621" s="201"/>
      <c r="AT621" s="201"/>
      <c r="AU621" s="426"/>
      <c r="AV621" s="201"/>
      <c r="AW621" s="9"/>
      <c r="AX621" s="470"/>
      <c r="AY621" s="468"/>
      <c r="AZ621" s="201"/>
      <c r="BA621" s="201"/>
      <c r="BB621" s="9"/>
      <c r="BC621" s="9"/>
      <c r="BD621" s="201"/>
      <c r="BE621" s="9"/>
      <c r="BF621" s="9"/>
      <c r="BG621" s="373"/>
      <c r="BH621" s="373"/>
      <c r="BI621" s="9"/>
      <c r="BJ621" s="9"/>
      <c r="BK621" s="9"/>
      <c r="BL621" s="9"/>
      <c r="BM621" s="201"/>
      <c r="BN621" s="201"/>
      <c r="BO621" s="201"/>
      <c r="BP621" s="201"/>
      <c r="BQ621" s="9"/>
      <c r="BR621" s="9"/>
      <c r="BS621" s="201"/>
      <c r="BT621" s="201"/>
      <c r="BU621" s="201"/>
      <c r="BV621" s="201"/>
      <c r="BW621" s="201"/>
      <c r="BX621" s="201"/>
      <c r="BY621" s="201"/>
      <c r="BZ621" s="201"/>
      <c r="CA621" s="201"/>
      <c r="CB621" s="201"/>
      <c r="CC621" s="201"/>
      <c r="CD621" s="201"/>
      <c r="CE621" s="201"/>
      <c r="CF621" s="201"/>
      <c r="CG621" s="201"/>
      <c r="CH621" s="201"/>
      <c r="CI621" s="9"/>
    </row>
    <row r="622" spans="1:89" s="49" customFormat="1">
      <c r="A622" s="9">
        <v>1014</v>
      </c>
      <c r="B622" s="9" t="s">
        <v>383</v>
      </c>
      <c r="C622" s="9">
        <v>292</v>
      </c>
      <c r="D622" s="9">
        <v>0</v>
      </c>
      <c r="E622" s="9">
        <v>3.6</v>
      </c>
      <c r="F622" s="9">
        <v>137.41399999999999</v>
      </c>
      <c r="G622" s="9">
        <v>0</v>
      </c>
      <c r="H622" s="9">
        <v>0</v>
      </c>
      <c r="I622" s="9">
        <v>2.2000000000000002</v>
      </c>
      <c r="J622" s="9">
        <v>74</v>
      </c>
      <c r="K622" s="158">
        <v>0.42569444444444399</v>
      </c>
      <c r="L622" s="9"/>
      <c r="M622" s="9"/>
      <c r="N622" s="9"/>
      <c r="O622" s="9"/>
      <c r="P622" s="278" t="str">
        <f t="shared" si="21"/>
        <v/>
      </c>
      <c r="Q622" s="276">
        <f t="shared" si="22"/>
        <v>60</v>
      </c>
      <c r="R622" s="9"/>
      <c r="U622" s="367"/>
      <c r="Y622"/>
      <c r="Z622"/>
      <c r="AA622"/>
      <c r="AS622" s="201"/>
      <c r="AT622" s="201"/>
      <c r="AU622" s="426"/>
      <c r="AV622" s="201"/>
      <c r="AW622" s="9"/>
      <c r="AX622" s="470"/>
      <c r="AY622" s="468"/>
      <c r="AZ622" s="201"/>
      <c r="BA622" s="201"/>
      <c r="BB622" s="9"/>
      <c r="BC622" s="9"/>
      <c r="BD622" s="201"/>
      <c r="BE622" s="9"/>
      <c r="BF622" s="9"/>
      <c r="BG622" s="373"/>
      <c r="BH622" s="373"/>
      <c r="BI622" s="9"/>
      <c r="BJ622" s="9"/>
      <c r="BK622" s="9"/>
      <c r="BL622" s="9"/>
      <c r="BM622" s="201"/>
      <c r="BN622" s="201"/>
      <c r="BO622" s="201"/>
      <c r="BP622" s="201"/>
      <c r="BQ622" s="9"/>
      <c r="BR622" s="9"/>
      <c r="BS622" s="201"/>
      <c r="BT622" s="201"/>
      <c r="BU622" s="201"/>
      <c r="BV622" s="201"/>
      <c r="BW622" s="201"/>
      <c r="BX622" s="201"/>
      <c r="BY622" s="201"/>
      <c r="BZ622" s="201"/>
      <c r="CA622" s="201"/>
      <c r="CB622" s="201"/>
      <c r="CC622" s="201"/>
      <c r="CD622" s="201"/>
      <c r="CE622" s="201"/>
      <c r="CF622" s="201"/>
      <c r="CG622" s="201"/>
      <c r="CH622" s="201"/>
      <c r="CI622" s="9"/>
    </row>
    <row r="623" spans="1:89" s="49" customFormat="1">
      <c r="A623" s="9">
        <v>1014</v>
      </c>
      <c r="B623" s="9" t="s">
        <v>383</v>
      </c>
      <c r="C623" s="9">
        <v>337</v>
      </c>
      <c r="D623" s="9">
        <v>9.6</v>
      </c>
      <c r="E623" s="9">
        <v>6</v>
      </c>
      <c r="F623" s="9">
        <v>137.41399999999999</v>
      </c>
      <c r="G623" s="9">
        <v>0</v>
      </c>
      <c r="H623" s="9">
        <v>0</v>
      </c>
      <c r="I623" s="9">
        <v>2.2000000000000002</v>
      </c>
      <c r="J623" s="9">
        <v>74</v>
      </c>
      <c r="K623" s="158">
        <v>0.42638888888888898</v>
      </c>
      <c r="L623" s="9"/>
      <c r="M623" s="9"/>
      <c r="N623" s="9"/>
      <c r="O623" s="9"/>
      <c r="P623" s="278" t="str">
        <f t="shared" si="21"/>
        <v/>
      </c>
      <c r="Q623" s="276">
        <f t="shared" si="22"/>
        <v>60</v>
      </c>
      <c r="R623" s="9"/>
      <c r="U623" s="367"/>
      <c r="Y623"/>
      <c r="Z623"/>
      <c r="AA623"/>
      <c r="AS623" s="201"/>
      <c r="AT623" s="201"/>
      <c r="AU623" s="426"/>
      <c r="AV623" s="201"/>
      <c r="AW623" s="9"/>
      <c r="AX623" s="470"/>
      <c r="AY623" s="468"/>
      <c r="AZ623" s="201"/>
      <c r="BA623" s="201"/>
      <c r="BB623" s="9"/>
      <c r="BC623" s="9"/>
      <c r="BD623" s="201"/>
      <c r="BE623" s="9"/>
      <c r="BF623" s="9"/>
      <c r="BG623" s="373"/>
      <c r="BH623" s="373"/>
      <c r="BI623" s="9"/>
      <c r="BJ623" s="9"/>
      <c r="BK623" s="9"/>
      <c r="BL623" s="9"/>
      <c r="BM623" s="201"/>
      <c r="BN623" s="201"/>
      <c r="BO623" s="201"/>
      <c r="BP623" s="201"/>
      <c r="BQ623" s="9"/>
      <c r="BR623" s="9"/>
      <c r="BS623" s="201"/>
      <c r="BT623" s="201"/>
      <c r="BU623" s="201"/>
      <c r="BV623" s="201"/>
      <c r="BW623" s="201"/>
      <c r="BX623" s="201"/>
      <c r="BY623" s="201"/>
      <c r="BZ623" s="201"/>
      <c r="CA623" s="201"/>
      <c r="CB623" s="201"/>
      <c r="CC623" s="201"/>
      <c r="CD623" s="201"/>
      <c r="CE623" s="201"/>
      <c r="CF623" s="201"/>
      <c r="CG623" s="201"/>
      <c r="CH623" s="201"/>
      <c r="CI623" s="9"/>
    </row>
    <row r="624" spans="1:89" s="49" customFormat="1">
      <c r="A624" s="9">
        <v>1014</v>
      </c>
      <c r="B624" s="9" t="s">
        <v>383</v>
      </c>
      <c r="C624" s="9">
        <v>337</v>
      </c>
      <c r="D624" s="9">
        <v>6.4</v>
      </c>
      <c r="E624" s="9">
        <v>8.4</v>
      </c>
      <c r="F624" s="9">
        <v>137.41399999999999</v>
      </c>
      <c r="G624" s="9">
        <v>0</v>
      </c>
      <c r="H624" s="9">
        <v>0</v>
      </c>
      <c r="I624" s="9">
        <v>2.2000000000000002</v>
      </c>
      <c r="J624" s="9">
        <v>74</v>
      </c>
      <c r="K624" s="158">
        <v>0.42708333333333298</v>
      </c>
      <c r="L624" s="9"/>
      <c r="M624" s="9"/>
      <c r="N624" s="9"/>
      <c r="O624" s="9"/>
      <c r="P624" s="278" t="str">
        <f t="shared" si="21"/>
        <v/>
      </c>
      <c r="Q624" s="276">
        <f t="shared" si="22"/>
        <v>60</v>
      </c>
      <c r="R624" s="9"/>
      <c r="U624" s="367"/>
      <c r="Y624"/>
      <c r="Z624"/>
      <c r="AA624"/>
      <c r="AS624" s="201"/>
      <c r="AT624" s="201"/>
      <c r="AU624" s="426"/>
      <c r="AV624" s="201"/>
      <c r="AW624" s="9"/>
      <c r="AX624" s="470"/>
      <c r="AY624" s="468"/>
      <c r="AZ624" s="201"/>
      <c r="BA624" s="201"/>
      <c r="BB624" s="9"/>
      <c r="BC624" s="9"/>
      <c r="BD624" s="201"/>
      <c r="BE624" s="9"/>
      <c r="BF624" s="9"/>
      <c r="BG624" s="373"/>
      <c r="BH624" s="373"/>
      <c r="BI624" s="9"/>
      <c r="BJ624" s="9"/>
      <c r="BK624" s="9"/>
      <c r="BL624" s="9"/>
      <c r="BM624" s="201"/>
      <c r="BN624" s="201"/>
      <c r="BO624" s="201"/>
      <c r="BP624" s="201"/>
      <c r="BQ624" s="9"/>
      <c r="BR624" s="9"/>
      <c r="BS624" s="201"/>
      <c r="BT624" s="201"/>
      <c r="BU624" s="201"/>
      <c r="BV624" s="201"/>
      <c r="BW624" s="201"/>
      <c r="BX624" s="201"/>
      <c r="BY624" s="201"/>
      <c r="BZ624" s="201"/>
      <c r="CA624" s="201"/>
      <c r="CB624" s="201"/>
      <c r="CC624" s="201"/>
      <c r="CD624" s="201"/>
      <c r="CE624" s="201"/>
      <c r="CF624" s="201"/>
      <c r="CG624" s="201"/>
      <c r="CH624" s="201"/>
      <c r="CI624" s="9"/>
    </row>
    <row r="625" spans="1:87" s="49" customFormat="1">
      <c r="A625" s="9">
        <v>1014</v>
      </c>
      <c r="B625" s="9" t="s">
        <v>383</v>
      </c>
      <c r="C625" s="9">
        <v>0</v>
      </c>
      <c r="D625" s="9">
        <v>5.6</v>
      </c>
      <c r="E625" s="9">
        <v>8</v>
      </c>
      <c r="F625" s="9">
        <v>137.41399999999999</v>
      </c>
      <c r="G625" s="9">
        <v>0</v>
      </c>
      <c r="H625" s="9">
        <v>0</v>
      </c>
      <c r="I625" s="9">
        <v>2.2999999999999998</v>
      </c>
      <c r="J625" s="9">
        <v>74</v>
      </c>
      <c r="K625" s="158">
        <v>0.42777777777777798</v>
      </c>
      <c r="L625" s="9"/>
      <c r="M625" s="9"/>
      <c r="N625" s="9"/>
      <c r="O625" s="9"/>
      <c r="P625" s="278" t="str">
        <f t="shared" si="21"/>
        <v/>
      </c>
      <c r="Q625" s="276">
        <f t="shared" si="22"/>
        <v>60</v>
      </c>
      <c r="R625" s="9"/>
      <c r="U625" s="367"/>
      <c r="Y625"/>
      <c r="Z625"/>
      <c r="AA625"/>
      <c r="AS625" s="201"/>
      <c r="AT625" s="201"/>
      <c r="AU625" s="426"/>
      <c r="AV625" s="201"/>
      <c r="AW625" s="9"/>
      <c r="AX625" s="470"/>
      <c r="AY625" s="468"/>
      <c r="AZ625" s="201"/>
      <c r="BA625" s="201"/>
      <c r="BB625" s="9"/>
      <c r="BC625" s="9"/>
      <c r="BD625" s="201"/>
      <c r="BE625" s="9"/>
      <c r="BF625" s="9"/>
      <c r="BG625" s="373"/>
      <c r="BH625" s="373"/>
      <c r="BI625" s="9"/>
      <c r="BJ625" s="9"/>
      <c r="BK625" s="9"/>
      <c r="BL625" s="9"/>
      <c r="BM625" s="201"/>
      <c r="BN625" s="201"/>
      <c r="BO625" s="201"/>
      <c r="BP625" s="201"/>
      <c r="BQ625" s="9"/>
      <c r="BR625" s="9"/>
      <c r="BS625" s="201"/>
      <c r="BT625" s="201"/>
      <c r="BU625" s="201"/>
      <c r="BV625" s="201"/>
      <c r="BW625" s="201"/>
      <c r="BX625" s="201"/>
      <c r="BY625" s="201"/>
      <c r="BZ625" s="201"/>
      <c r="CA625" s="201"/>
      <c r="CB625" s="201"/>
      <c r="CC625" s="201"/>
      <c r="CD625" s="201"/>
      <c r="CE625" s="201"/>
      <c r="CF625" s="201"/>
      <c r="CG625" s="201"/>
      <c r="CH625" s="201"/>
      <c r="CI625" s="9"/>
    </row>
    <row r="626" spans="1:87" s="49" customFormat="1">
      <c r="A626" s="9">
        <v>1013</v>
      </c>
      <c r="B626" s="9" t="s">
        <v>383</v>
      </c>
      <c r="C626" s="9">
        <v>0</v>
      </c>
      <c r="D626" s="9">
        <v>5.2</v>
      </c>
      <c r="E626" s="9">
        <v>4.8</v>
      </c>
      <c r="F626" s="9">
        <v>137.41399999999999</v>
      </c>
      <c r="G626" s="9">
        <v>0</v>
      </c>
      <c r="H626" s="9">
        <v>0</v>
      </c>
      <c r="I626" s="9">
        <v>2.2999999999999998</v>
      </c>
      <c r="J626" s="9">
        <v>74</v>
      </c>
      <c r="K626" s="158">
        <v>0.42847222222222198</v>
      </c>
      <c r="L626" s="9"/>
      <c r="M626" s="9"/>
      <c r="N626" s="9"/>
      <c r="O626" s="9"/>
      <c r="P626" s="278" t="str">
        <f t="shared" si="21"/>
        <v/>
      </c>
      <c r="Q626" s="276">
        <f t="shared" si="22"/>
        <v>60</v>
      </c>
      <c r="R626" s="9"/>
      <c r="U626" s="367"/>
      <c r="Y626"/>
      <c r="Z626"/>
      <c r="AA626"/>
      <c r="AS626" s="201"/>
      <c r="AT626" s="201"/>
      <c r="AU626" s="426"/>
      <c r="AV626" s="201"/>
      <c r="AW626" s="9"/>
      <c r="AX626" s="470"/>
      <c r="AY626" s="468"/>
      <c r="AZ626" s="201"/>
      <c r="BA626" s="201"/>
      <c r="BB626" s="9"/>
      <c r="BC626" s="9"/>
      <c r="BD626" s="201"/>
      <c r="BE626" s="9"/>
      <c r="BF626" s="9"/>
      <c r="BG626" s="373"/>
      <c r="BH626" s="373"/>
      <c r="BI626" s="9"/>
      <c r="BJ626" s="9"/>
      <c r="BK626" s="9"/>
      <c r="BL626" s="9"/>
      <c r="BM626" s="201"/>
      <c r="BN626" s="201"/>
      <c r="BO626" s="201"/>
      <c r="BP626" s="201"/>
      <c r="BQ626" s="9"/>
      <c r="BR626" s="9"/>
      <c r="BS626" s="201"/>
      <c r="BT626" s="201"/>
      <c r="BU626" s="201"/>
      <c r="BV626" s="201"/>
      <c r="BW626" s="201"/>
      <c r="BX626" s="201"/>
      <c r="BY626" s="201"/>
      <c r="BZ626" s="201"/>
      <c r="CA626" s="201"/>
      <c r="CB626" s="201"/>
      <c r="CC626" s="201"/>
      <c r="CD626" s="201"/>
      <c r="CE626" s="201"/>
      <c r="CF626" s="201"/>
      <c r="CG626" s="201"/>
      <c r="CH626" s="201"/>
      <c r="CI626" s="9"/>
    </row>
    <row r="627" spans="1:87" s="49" customFormat="1">
      <c r="A627" s="9">
        <v>1013</v>
      </c>
      <c r="B627" s="9" t="s">
        <v>383</v>
      </c>
      <c r="C627" s="9">
        <v>247</v>
      </c>
      <c r="D627" s="9">
        <v>6</v>
      </c>
      <c r="E627" s="9">
        <v>4.8</v>
      </c>
      <c r="F627" s="9">
        <v>137.41399999999999</v>
      </c>
      <c r="G627" s="9">
        <v>0</v>
      </c>
      <c r="H627" s="9">
        <v>0</v>
      </c>
      <c r="I627" s="9">
        <v>2.4</v>
      </c>
      <c r="J627" s="9">
        <v>74</v>
      </c>
      <c r="K627" s="158">
        <v>0.42916666666666697</v>
      </c>
      <c r="L627" s="9"/>
      <c r="M627" s="9"/>
      <c r="N627" s="9"/>
      <c r="O627" s="9"/>
      <c r="P627" s="278" t="str">
        <f t="shared" si="21"/>
        <v/>
      </c>
      <c r="Q627" s="276">
        <f t="shared" si="22"/>
        <v>60</v>
      </c>
      <c r="R627" s="9"/>
      <c r="U627" s="367"/>
      <c r="Y627"/>
      <c r="Z627"/>
      <c r="AA627"/>
      <c r="AS627" s="201"/>
      <c r="AT627" s="201"/>
      <c r="AU627" s="426"/>
      <c r="AV627" s="201"/>
      <c r="AW627" s="9"/>
      <c r="AX627" s="470"/>
      <c r="AY627" s="468"/>
      <c r="AZ627" s="201"/>
      <c r="BA627" s="201"/>
      <c r="BB627" s="9"/>
      <c r="BC627" s="9"/>
      <c r="BD627" s="201"/>
      <c r="BE627" s="9"/>
      <c r="BF627" s="9"/>
      <c r="BG627" s="373"/>
      <c r="BH627" s="373"/>
      <c r="BI627" s="9"/>
      <c r="BJ627" s="9"/>
      <c r="BK627" s="9"/>
      <c r="BL627" s="9"/>
      <c r="BM627" s="201"/>
      <c r="BN627" s="201"/>
      <c r="BO627" s="201"/>
      <c r="BP627" s="201"/>
      <c r="BQ627" s="9"/>
      <c r="BR627" s="9"/>
      <c r="BS627" s="201"/>
      <c r="BT627" s="201"/>
      <c r="BU627" s="201"/>
      <c r="BV627" s="201"/>
      <c r="BW627" s="201"/>
      <c r="BX627" s="201"/>
      <c r="BY627" s="201"/>
      <c r="BZ627" s="201"/>
      <c r="CA627" s="201"/>
      <c r="CB627" s="201"/>
      <c r="CC627" s="201"/>
      <c r="CD627" s="201"/>
      <c r="CE627" s="201"/>
      <c r="CF627" s="201"/>
      <c r="CG627" s="201"/>
      <c r="CH627" s="201"/>
      <c r="CI627" s="9"/>
    </row>
    <row r="628" spans="1:87" s="49" customFormat="1">
      <c r="A628" s="9">
        <v>1013</v>
      </c>
      <c r="B628" s="9" t="s">
        <v>383</v>
      </c>
      <c r="C628" s="9">
        <v>315</v>
      </c>
      <c r="D628" s="9">
        <v>8</v>
      </c>
      <c r="E628" s="9">
        <v>7.6</v>
      </c>
      <c r="F628" s="9">
        <v>137.41399999999999</v>
      </c>
      <c r="G628" s="9">
        <v>0</v>
      </c>
      <c r="H628" s="9">
        <v>0</v>
      </c>
      <c r="I628" s="9">
        <v>2.4</v>
      </c>
      <c r="J628" s="9">
        <v>74</v>
      </c>
      <c r="K628" s="158">
        <v>0.42986111111111103</v>
      </c>
      <c r="L628" s="9"/>
      <c r="M628" s="9"/>
      <c r="N628" s="9"/>
      <c r="O628" s="9"/>
      <c r="P628" s="278" t="str">
        <f t="shared" si="21"/>
        <v/>
      </c>
      <c r="Q628" s="276">
        <f t="shared" si="22"/>
        <v>60</v>
      </c>
      <c r="R628" s="9"/>
      <c r="U628" s="367"/>
      <c r="Y628"/>
      <c r="Z628"/>
      <c r="AA628"/>
      <c r="AS628" s="201"/>
      <c r="AT628" s="201"/>
      <c r="AU628" s="426"/>
      <c r="AV628" s="201"/>
      <c r="AW628" s="9"/>
      <c r="AX628" s="470"/>
      <c r="AY628" s="468"/>
      <c r="AZ628" s="201"/>
      <c r="BA628" s="201"/>
      <c r="BB628" s="9"/>
      <c r="BC628" s="9"/>
      <c r="BD628" s="201"/>
      <c r="BE628" s="9"/>
      <c r="BF628" s="9"/>
      <c r="BG628" s="373"/>
      <c r="BH628" s="373"/>
      <c r="BI628" s="9"/>
      <c r="BJ628" s="9"/>
      <c r="BK628" s="9"/>
      <c r="BL628" s="9"/>
      <c r="BM628" s="201"/>
      <c r="BN628" s="201"/>
      <c r="BO628" s="201"/>
      <c r="BP628" s="201"/>
      <c r="BQ628" s="9"/>
      <c r="BR628" s="9"/>
      <c r="BS628" s="201"/>
      <c r="BT628" s="201"/>
      <c r="BU628" s="201"/>
      <c r="BV628" s="201"/>
      <c r="BW628" s="201"/>
      <c r="BX628" s="201"/>
      <c r="BY628" s="201"/>
      <c r="BZ628" s="201"/>
      <c r="CA628" s="201"/>
      <c r="CB628" s="201"/>
      <c r="CC628" s="201"/>
      <c r="CD628" s="201"/>
      <c r="CE628" s="201"/>
      <c r="CF628" s="201"/>
      <c r="CG628" s="201"/>
      <c r="CH628" s="201"/>
      <c r="CI628" s="9"/>
    </row>
    <row r="629" spans="1:87" s="49" customFormat="1">
      <c r="A629" s="9">
        <v>1013</v>
      </c>
      <c r="B629" s="9" t="s">
        <v>383</v>
      </c>
      <c r="C629" s="9">
        <v>315</v>
      </c>
      <c r="D629" s="9">
        <v>5.6</v>
      </c>
      <c r="E629" s="9">
        <v>5.2</v>
      </c>
      <c r="F629" s="9">
        <v>137.41399999999999</v>
      </c>
      <c r="G629" s="9">
        <v>0</v>
      </c>
      <c r="H629" s="9">
        <v>0</v>
      </c>
      <c r="I629" s="9">
        <v>2.4</v>
      </c>
      <c r="J629" s="9">
        <v>74</v>
      </c>
      <c r="K629" s="158">
        <v>0.43055555555555602</v>
      </c>
      <c r="L629" s="9"/>
      <c r="M629" s="9"/>
      <c r="N629" s="9"/>
      <c r="O629" s="9"/>
      <c r="P629" s="278" t="str">
        <f t="shared" si="21"/>
        <v/>
      </c>
      <c r="Q629" s="276">
        <f t="shared" si="22"/>
        <v>60</v>
      </c>
      <c r="R629" s="9"/>
      <c r="U629" s="367"/>
      <c r="Y629"/>
      <c r="Z629"/>
      <c r="AA629"/>
      <c r="AS629" s="201"/>
      <c r="AT629" s="201"/>
      <c r="AU629" s="426"/>
      <c r="AV629" s="201"/>
      <c r="AW629" s="9"/>
      <c r="AX629" s="470"/>
      <c r="AY629" s="468"/>
      <c r="AZ629" s="201"/>
      <c r="BA629" s="201"/>
      <c r="BB629" s="9"/>
      <c r="BC629" s="9"/>
      <c r="BD629" s="201"/>
      <c r="BE629" s="9"/>
      <c r="BF629" s="9"/>
      <c r="BG629" s="373"/>
      <c r="BH629" s="373"/>
      <c r="BI629" s="9"/>
      <c r="BJ629" s="9"/>
      <c r="BK629" s="9"/>
      <c r="BL629" s="9"/>
      <c r="BM629" s="201"/>
      <c r="BN629" s="201"/>
      <c r="BO629" s="201"/>
      <c r="BP629" s="201"/>
      <c r="BQ629" s="9"/>
      <c r="BR629" s="9"/>
      <c r="BS629" s="201"/>
      <c r="BT629" s="201"/>
      <c r="BU629" s="201"/>
      <c r="BV629" s="201"/>
      <c r="BW629" s="201"/>
      <c r="BX629" s="201"/>
      <c r="BY629" s="201"/>
      <c r="BZ629" s="201"/>
      <c r="CA629" s="201"/>
      <c r="CB629" s="201"/>
      <c r="CC629" s="201"/>
      <c r="CD629" s="201"/>
      <c r="CE629" s="201"/>
      <c r="CF629" s="201"/>
      <c r="CG629" s="201"/>
      <c r="CH629" s="201"/>
      <c r="CI629" s="9"/>
    </row>
    <row r="630" spans="1:87" s="49" customFormat="1">
      <c r="A630" s="9">
        <v>1013</v>
      </c>
      <c r="B630" s="9" t="s">
        <v>383</v>
      </c>
      <c r="C630" s="9">
        <v>315</v>
      </c>
      <c r="D630" s="9">
        <v>14.4</v>
      </c>
      <c r="E630" s="9">
        <v>8.8000000000000007</v>
      </c>
      <c r="F630" s="9">
        <v>137.41399999999999</v>
      </c>
      <c r="G630" s="9">
        <v>0</v>
      </c>
      <c r="H630" s="9">
        <v>0</v>
      </c>
      <c r="I630" s="9">
        <v>2.5</v>
      </c>
      <c r="J630" s="9">
        <v>74</v>
      </c>
      <c r="K630" s="158">
        <v>0.43125000000000002</v>
      </c>
      <c r="L630" s="9"/>
      <c r="M630" s="9"/>
      <c r="N630" s="9"/>
      <c r="O630" s="9"/>
      <c r="P630" s="278" t="str">
        <f t="shared" si="21"/>
        <v/>
      </c>
      <c r="Q630" s="276">
        <f t="shared" si="22"/>
        <v>60</v>
      </c>
      <c r="R630" s="9"/>
      <c r="U630" s="367"/>
      <c r="Y630"/>
      <c r="Z630"/>
      <c r="AA630"/>
      <c r="AS630" s="201"/>
      <c r="AT630" s="201"/>
      <c r="AU630" s="426"/>
      <c r="AV630" s="201"/>
      <c r="AW630" s="9"/>
      <c r="AX630" s="470"/>
      <c r="AY630" s="468"/>
      <c r="AZ630" s="201"/>
      <c r="BA630" s="201"/>
      <c r="BB630" s="9"/>
      <c r="BC630" s="9"/>
      <c r="BD630" s="201"/>
      <c r="BE630" s="9"/>
      <c r="BF630" s="9"/>
      <c r="BG630" s="373"/>
      <c r="BH630" s="373"/>
      <c r="BI630" s="9"/>
      <c r="BJ630" s="9"/>
      <c r="BK630" s="9"/>
      <c r="BL630" s="9"/>
      <c r="BM630" s="201"/>
      <c r="BN630" s="201"/>
      <c r="BO630" s="201"/>
      <c r="BP630" s="201"/>
      <c r="BQ630" s="9"/>
      <c r="BR630" s="9"/>
      <c r="BS630" s="201"/>
      <c r="BT630" s="201"/>
      <c r="BU630" s="201"/>
      <c r="BV630" s="201"/>
      <c r="BW630" s="201"/>
      <c r="BX630" s="201"/>
      <c r="BY630" s="201"/>
      <c r="BZ630" s="201"/>
      <c r="CA630" s="201"/>
      <c r="CB630" s="201"/>
      <c r="CC630" s="201"/>
      <c r="CD630" s="201"/>
      <c r="CE630" s="201"/>
      <c r="CF630" s="201"/>
      <c r="CG630" s="201"/>
      <c r="CH630" s="201"/>
      <c r="CI630" s="9"/>
    </row>
    <row r="631" spans="1:87" s="49" customFormat="1">
      <c r="A631" s="9">
        <v>1013</v>
      </c>
      <c r="B631" s="9" t="s">
        <v>383</v>
      </c>
      <c r="C631" s="9">
        <v>292</v>
      </c>
      <c r="D631" s="9">
        <v>7.6</v>
      </c>
      <c r="E631" s="9">
        <v>8.4</v>
      </c>
      <c r="F631" s="9">
        <v>137.41399999999999</v>
      </c>
      <c r="G631" s="9">
        <v>0</v>
      </c>
      <c r="H631" s="9">
        <v>0</v>
      </c>
      <c r="I631" s="9">
        <v>2.5</v>
      </c>
      <c r="J631" s="9">
        <v>74</v>
      </c>
      <c r="K631" s="158">
        <v>0.43194444444444402</v>
      </c>
      <c r="L631" s="9"/>
      <c r="M631" s="9"/>
      <c r="N631" s="9"/>
      <c r="O631" s="9"/>
      <c r="P631" s="278" t="str">
        <f t="shared" si="21"/>
        <v/>
      </c>
      <c r="Q631" s="276">
        <f t="shared" si="22"/>
        <v>60</v>
      </c>
      <c r="R631" s="9"/>
      <c r="U631" s="367"/>
      <c r="Y631"/>
      <c r="Z631"/>
      <c r="AA631"/>
      <c r="AS631" s="201"/>
      <c r="AT631" s="201"/>
      <c r="AU631" s="426"/>
      <c r="AV631" s="201"/>
      <c r="AW631" s="9"/>
      <c r="AX631" s="470"/>
      <c r="AY631" s="468"/>
      <c r="AZ631" s="201"/>
      <c r="BA631" s="201"/>
      <c r="BB631" s="9"/>
      <c r="BC631" s="9"/>
      <c r="BD631" s="201"/>
      <c r="BE631" s="9"/>
      <c r="BF631" s="9"/>
      <c r="BG631" s="373"/>
      <c r="BH631" s="373"/>
      <c r="BI631" s="9"/>
      <c r="BJ631" s="9"/>
      <c r="BK631" s="9"/>
      <c r="BL631" s="9"/>
      <c r="BM631" s="201"/>
      <c r="BN631" s="201"/>
      <c r="BO631" s="201"/>
      <c r="BP631" s="201"/>
      <c r="BQ631" s="9"/>
      <c r="BR631" s="9"/>
      <c r="BS631" s="201"/>
      <c r="BT631" s="201"/>
      <c r="BU631" s="201"/>
      <c r="BV631" s="201"/>
      <c r="BW631" s="201"/>
      <c r="BX631" s="201"/>
      <c r="BY631" s="201"/>
      <c r="BZ631" s="201"/>
      <c r="CA631" s="201"/>
      <c r="CB631" s="201"/>
      <c r="CC631" s="201"/>
      <c r="CD631" s="201"/>
      <c r="CE631" s="201"/>
      <c r="CF631" s="201"/>
      <c r="CG631" s="201"/>
      <c r="CH631" s="201"/>
      <c r="CI631" s="9"/>
    </row>
    <row r="632" spans="1:87" s="49" customFormat="1">
      <c r="A632" s="9">
        <v>1013</v>
      </c>
      <c r="B632" s="9" t="s">
        <v>383</v>
      </c>
      <c r="C632" s="9">
        <v>292</v>
      </c>
      <c r="D632" s="9">
        <v>9.1999999999999993</v>
      </c>
      <c r="E632" s="9">
        <v>10.8</v>
      </c>
      <c r="F632" s="9">
        <v>137.41399999999999</v>
      </c>
      <c r="G632" s="9">
        <v>0</v>
      </c>
      <c r="H632" s="9">
        <v>0</v>
      </c>
      <c r="I632" s="9">
        <v>2.6</v>
      </c>
      <c r="J632" s="9">
        <v>74</v>
      </c>
      <c r="K632" s="158">
        <v>0.43263888888888902</v>
      </c>
      <c r="L632" s="9"/>
      <c r="M632" s="9"/>
      <c r="N632" s="9"/>
      <c r="O632" s="9"/>
      <c r="P632" s="278" t="str">
        <f t="shared" si="21"/>
        <v/>
      </c>
      <c r="Q632" s="276">
        <f t="shared" si="22"/>
        <v>60</v>
      </c>
      <c r="R632" s="9"/>
      <c r="U632" s="367"/>
      <c r="Y632"/>
      <c r="Z632"/>
      <c r="AA632"/>
      <c r="AS632" s="201"/>
      <c r="AT632" s="201"/>
      <c r="AU632" s="426"/>
      <c r="AV632" s="201"/>
      <c r="AW632" s="9"/>
      <c r="AX632" s="470"/>
      <c r="AY632" s="468"/>
      <c r="AZ632" s="201"/>
      <c r="BA632" s="201"/>
      <c r="BB632" s="9"/>
      <c r="BC632" s="9"/>
      <c r="BD632" s="201"/>
      <c r="BE632" s="9"/>
      <c r="BF632" s="9"/>
      <c r="BG632" s="373"/>
      <c r="BH632" s="373"/>
      <c r="BI632" s="9"/>
      <c r="BJ632" s="9"/>
      <c r="BK632" s="9"/>
      <c r="BL632" s="9"/>
      <c r="BM632" s="201"/>
      <c r="BN632" s="201"/>
      <c r="BO632" s="201"/>
      <c r="BP632" s="201"/>
      <c r="BQ632" s="9"/>
      <c r="BR632" s="9"/>
      <c r="BS632" s="201"/>
      <c r="BT632" s="201"/>
      <c r="BU632" s="201"/>
      <c r="BV632" s="201"/>
      <c r="BW632" s="201"/>
      <c r="BX632" s="201"/>
      <c r="BY632" s="201"/>
      <c r="BZ632" s="201"/>
      <c r="CA632" s="201"/>
      <c r="CB632" s="201"/>
      <c r="CC632" s="201"/>
      <c r="CD632" s="201"/>
      <c r="CE632" s="201"/>
      <c r="CF632" s="201"/>
      <c r="CG632" s="201"/>
      <c r="CH632" s="201"/>
      <c r="CI632" s="9"/>
    </row>
    <row r="633" spans="1:87" s="49" customFormat="1">
      <c r="A633" s="9">
        <v>1013</v>
      </c>
      <c r="B633" s="9" t="s">
        <v>383</v>
      </c>
      <c r="C633" s="9">
        <v>292</v>
      </c>
      <c r="D633" s="9">
        <v>4.4000000000000004</v>
      </c>
      <c r="E633" s="9">
        <v>6.4</v>
      </c>
      <c r="F633" s="9">
        <v>137.41399999999999</v>
      </c>
      <c r="G633" s="9">
        <v>0</v>
      </c>
      <c r="H633" s="9">
        <v>0</v>
      </c>
      <c r="I633" s="9">
        <v>2.6</v>
      </c>
      <c r="J633" s="9">
        <v>73</v>
      </c>
      <c r="K633" s="158">
        <v>0.43333333333333302</v>
      </c>
      <c r="L633" s="9"/>
      <c r="M633" s="9"/>
      <c r="N633" s="9"/>
      <c r="O633" s="9"/>
      <c r="P633" s="278" t="str">
        <f t="shared" si="21"/>
        <v/>
      </c>
      <c r="Q633" s="276">
        <f t="shared" si="22"/>
        <v>60</v>
      </c>
      <c r="R633" s="9"/>
      <c r="U633" s="367"/>
      <c r="Y633"/>
      <c r="Z633"/>
      <c r="AA633"/>
      <c r="AS633" s="201"/>
      <c r="AT633" s="201"/>
      <c r="AU633" s="426"/>
      <c r="AV633" s="201"/>
      <c r="AW633" s="9"/>
      <c r="AX633" s="470"/>
      <c r="AY633" s="468"/>
      <c r="AZ633" s="201"/>
      <c r="BA633" s="201"/>
      <c r="BB633" s="9"/>
      <c r="BC633" s="9"/>
      <c r="BD633" s="201"/>
      <c r="BE633" s="9"/>
      <c r="BF633" s="9"/>
      <c r="BG633" s="373"/>
      <c r="BH633" s="373"/>
      <c r="BI633" s="9"/>
      <c r="BJ633" s="9"/>
      <c r="BK633" s="9"/>
      <c r="BL633" s="9"/>
      <c r="BM633" s="201"/>
      <c r="BN633" s="201"/>
      <c r="BO633" s="201"/>
      <c r="BP633" s="201"/>
      <c r="BQ633" s="9"/>
      <c r="BR633" s="9"/>
      <c r="BS633" s="201"/>
      <c r="BT633" s="201"/>
      <c r="BU633" s="201"/>
      <c r="BV633" s="201"/>
      <c r="BW633" s="201"/>
      <c r="BX633" s="201"/>
      <c r="BY633" s="201"/>
      <c r="BZ633" s="201"/>
      <c r="CA633" s="201"/>
      <c r="CB633" s="201"/>
      <c r="CC633" s="201"/>
      <c r="CD633" s="201"/>
      <c r="CE633" s="201"/>
      <c r="CF633" s="201"/>
      <c r="CG633" s="201"/>
      <c r="CH633" s="201"/>
      <c r="CI633" s="9"/>
    </row>
    <row r="634" spans="1:87" s="49" customFormat="1">
      <c r="A634" s="9">
        <v>1013</v>
      </c>
      <c r="B634" s="9" t="s">
        <v>383</v>
      </c>
      <c r="C634" s="9">
        <v>292</v>
      </c>
      <c r="D634" s="9">
        <v>6.8</v>
      </c>
      <c r="E634" s="9">
        <v>5.6</v>
      </c>
      <c r="F634" s="9">
        <v>137.41399999999999</v>
      </c>
      <c r="G634" s="9">
        <v>0</v>
      </c>
      <c r="H634" s="9">
        <v>0</v>
      </c>
      <c r="I634" s="9">
        <v>2.7</v>
      </c>
      <c r="J634" s="9">
        <v>73</v>
      </c>
      <c r="K634" s="158">
        <v>0.43402777777777801</v>
      </c>
      <c r="L634" s="9"/>
      <c r="M634" s="9"/>
      <c r="N634" s="9"/>
      <c r="O634" s="9"/>
      <c r="P634" s="278" t="str">
        <f t="shared" si="21"/>
        <v/>
      </c>
      <c r="Q634" s="276">
        <f t="shared" si="22"/>
        <v>60</v>
      </c>
      <c r="R634" s="9"/>
      <c r="U634" s="367"/>
      <c r="Y634"/>
      <c r="Z634"/>
      <c r="AA634"/>
      <c r="AS634" s="201"/>
      <c r="AT634" s="201"/>
      <c r="AU634" s="426"/>
      <c r="AV634" s="201"/>
      <c r="AW634" s="9"/>
      <c r="AX634" s="470"/>
      <c r="AY634" s="468"/>
      <c r="AZ634" s="201"/>
      <c r="BA634" s="201"/>
      <c r="BB634" s="9"/>
      <c r="BC634" s="9"/>
      <c r="BD634" s="201"/>
      <c r="BE634" s="9"/>
      <c r="BF634" s="9"/>
      <c r="BG634" s="373"/>
      <c r="BH634" s="373"/>
      <c r="BI634" s="9"/>
      <c r="BJ634" s="9"/>
      <c r="BK634" s="9"/>
      <c r="BL634" s="9"/>
      <c r="BM634" s="201"/>
      <c r="BN634" s="201"/>
      <c r="BO634" s="201"/>
      <c r="BP634" s="201"/>
      <c r="BQ634" s="9"/>
      <c r="BR634" s="9"/>
      <c r="BS634" s="201"/>
      <c r="BT634" s="201"/>
      <c r="BU634" s="201"/>
      <c r="BV634" s="201"/>
      <c r="BW634" s="201"/>
      <c r="BX634" s="201"/>
      <c r="BY634" s="201"/>
      <c r="BZ634" s="201"/>
      <c r="CA634" s="201"/>
      <c r="CB634" s="201"/>
      <c r="CC634" s="201"/>
      <c r="CD634" s="201"/>
      <c r="CE634" s="201"/>
      <c r="CF634" s="201"/>
      <c r="CG634" s="201"/>
      <c r="CH634" s="201"/>
      <c r="CI634" s="9"/>
    </row>
    <row r="635" spans="1:87" s="49" customFormat="1">
      <c r="A635" s="9">
        <v>1013</v>
      </c>
      <c r="B635" s="9" t="s">
        <v>383</v>
      </c>
      <c r="C635" s="9">
        <v>292</v>
      </c>
      <c r="D635" s="9">
        <v>8.8000000000000007</v>
      </c>
      <c r="E635" s="9">
        <v>5.2</v>
      </c>
      <c r="F635" s="9">
        <v>137.41399999999999</v>
      </c>
      <c r="G635" s="9">
        <v>0</v>
      </c>
      <c r="H635" s="9">
        <v>0</v>
      </c>
      <c r="I635" s="9">
        <v>2.7</v>
      </c>
      <c r="J635" s="9">
        <v>73</v>
      </c>
      <c r="K635" s="158">
        <v>0.43472222222222201</v>
      </c>
      <c r="L635" s="9"/>
      <c r="M635" s="9"/>
      <c r="N635" s="9"/>
      <c r="O635" s="9"/>
      <c r="P635" s="278" t="str">
        <f t="shared" si="21"/>
        <v/>
      </c>
      <c r="Q635" s="276">
        <f t="shared" si="22"/>
        <v>60</v>
      </c>
      <c r="R635" s="9"/>
      <c r="U635" s="367"/>
      <c r="Y635"/>
      <c r="Z635"/>
      <c r="AA635"/>
      <c r="AS635" s="201"/>
      <c r="AT635" s="201"/>
      <c r="AU635" s="426"/>
      <c r="AV635" s="201"/>
      <c r="AW635" s="9"/>
      <c r="AX635" s="470"/>
      <c r="AY635" s="468"/>
      <c r="AZ635" s="201"/>
      <c r="BA635" s="201"/>
      <c r="BB635" s="9"/>
      <c r="BC635" s="9"/>
      <c r="BD635" s="201"/>
      <c r="BE635" s="9"/>
      <c r="BF635" s="9"/>
      <c r="BG635" s="373"/>
      <c r="BH635" s="373"/>
      <c r="BI635" s="9"/>
      <c r="BJ635" s="9"/>
      <c r="BK635" s="9"/>
      <c r="BL635" s="9"/>
      <c r="BM635" s="201"/>
      <c r="BN635" s="201"/>
      <c r="BO635" s="201"/>
      <c r="BP635" s="201"/>
      <c r="BQ635" s="9"/>
      <c r="BR635" s="9"/>
      <c r="BS635" s="201"/>
      <c r="BT635" s="201"/>
      <c r="BU635" s="201"/>
      <c r="BV635" s="201"/>
      <c r="BW635" s="201"/>
      <c r="BX635" s="201"/>
      <c r="BY635" s="201"/>
      <c r="BZ635" s="201"/>
      <c r="CA635" s="201"/>
      <c r="CB635" s="201"/>
      <c r="CC635" s="201"/>
      <c r="CD635" s="201"/>
      <c r="CE635" s="201"/>
      <c r="CF635" s="201"/>
      <c r="CG635" s="201"/>
      <c r="CH635" s="201"/>
      <c r="CI635" s="9"/>
    </row>
    <row r="636" spans="1:87" s="49" customFormat="1">
      <c r="A636" s="9">
        <v>1013</v>
      </c>
      <c r="B636" s="9" t="s">
        <v>383</v>
      </c>
      <c r="C636" s="9">
        <v>315</v>
      </c>
      <c r="D636" s="9">
        <v>7.2</v>
      </c>
      <c r="E636" s="9">
        <v>8.4</v>
      </c>
      <c r="F636" s="9">
        <v>137.41399999999999</v>
      </c>
      <c r="G636" s="9">
        <v>0</v>
      </c>
      <c r="H636" s="9">
        <v>0</v>
      </c>
      <c r="I636" s="9">
        <v>2.7</v>
      </c>
      <c r="J636" s="9">
        <v>73</v>
      </c>
      <c r="K636" s="158">
        <v>0.43541666666666701</v>
      </c>
      <c r="L636" s="9"/>
      <c r="M636" s="9"/>
      <c r="N636" s="9"/>
      <c r="O636" s="9"/>
      <c r="P636" s="278" t="str">
        <f t="shared" si="21"/>
        <v/>
      </c>
      <c r="Q636" s="276">
        <f t="shared" si="22"/>
        <v>60</v>
      </c>
      <c r="R636" s="9"/>
      <c r="U636" s="367"/>
      <c r="Y636"/>
      <c r="Z636"/>
      <c r="AA636"/>
      <c r="AS636" s="201"/>
      <c r="AT636" s="201"/>
      <c r="AU636" s="426"/>
      <c r="AV636" s="201"/>
      <c r="AW636" s="9"/>
      <c r="AX636" s="470"/>
      <c r="AY636" s="468"/>
      <c r="AZ636" s="201"/>
      <c r="BA636" s="201"/>
      <c r="BB636" s="9"/>
      <c r="BC636" s="9"/>
      <c r="BD636" s="201"/>
      <c r="BE636" s="9"/>
      <c r="BF636" s="9"/>
      <c r="BG636" s="373"/>
      <c r="BH636" s="373"/>
      <c r="BI636" s="9"/>
      <c r="BJ636" s="9"/>
      <c r="BK636" s="9"/>
      <c r="BL636" s="9"/>
      <c r="BM636" s="201"/>
      <c r="BN636" s="201"/>
      <c r="BO636" s="201"/>
      <c r="BP636" s="201"/>
      <c r="BQ636" s="9"/>
      <c r="BR636" s="9"/>
      <c r="BS636" s="201"/>
      <c r="BT636" s="201"/>
      <c r="BU636" s="201"/>
      <c r="BV636" s="201"/>
      <c r="BW636" s="201"/>
      <c r="BX636" s="201"/>
      <c r="BY636" s="201"/>
      <c r="BZ636" s="201"/>
      <c r="CA636" s="201"/>
      <c r="CB636" s="201"/>
      <c r="CC636" s="201"/>
      <c r="CD636" s="201"/>
      <c r="CE636" s="201"/>
      <c r="CF636" s="201"/>
      <c r="CG636" s="201"/>
      <c r="CH636" s="201"/>
      <c r="CI636" s="9"/>
    </row>
    <row r="637" spans="1:87" s="49" customFormat="1">
      <c r="A637" s="9">
        <v>1013</v>
      </c>
      <c r="B637" s="9" t="s">
        <v>383</v>
      </c>
      <c r="C637" s="9">
        <v>315</v>
      </c>
      <c r="D637" s="9">
        <v>12.4</v>
      </c>
      <c r="E637" s="9">
        <v>6.8</v>
      </c>
      <c r="F637" s="9">
        <v>137.41399999999999</v>
      </c>
      <c r="G637" s="9">
        <v>0</v>
      </c>
      <c r="H637" s="9">
        <v>0</v>
      </c>
      <c r="I637" s="9">
        <v>2.8</v>
      </c>
      <c r="J637" s="9">
        <v>73</v>
      </c>
      <c r="K637" s="158">
        <v>0.43611111111111101</v>
      </c>
      <c r="L637" s="9"/>
      <c r="M637" s="9"/>
      <c r="N637" s="9"/>
      <c r="O637" s="9"/>
      <c r="P637" s="278" t="str">
        <f t="shared" si="21"/>
        <v/>
      </c>
      <c r="Q637" s="276">
        <f t="shared" si="22"/>
        <v>60</v>
      </c>
      <c r="R637" s="9"/>
      <c r="U637" s="367"/>
      <c r="Y637"/>
      <c r="Z637"/>
      <c r="AA637"/>
      <c r="AS637" s="201"/>
      <c r="AT637" s="201"/>
      <c r="AU637" s="426"/>
      <c r="AV637" s="201"/>
      <c r="AW637" s="9"/>
      <c r="AX637" s="470"/>
      <c r="AY637" s="468"/>
      <c r="AZ637" s="201"/>
      <c r="BA637" s="201"/>
      <c r="BB637" s="9"/>
      <c r="BC637" s="9"/>
      <c r="BD637" s="201"/>
      <c r="BE637" s="9"/>
      <c r="BF637" s="9"/>
      <c r="BG637" s="373"/>
      <c r="BH637" s="373"/>
      <c r="BI637" s="9"/>
      <c r="BJ637" s="9"/>
      <c r="BK637" s="9"/>
      <c r="BL637" s="9"/>
      <c r="BM637" s="201"/>
      <c r="BN637" s="201"/>
      <c r="BO637" s="201"/>
      <c r="BP637" s="201"/>
      <c r="BQ637" s="9"/>
      <c r="BR637" s="9"/>
      <c r="BS637" s="201"/>
      <c r="BT637" s="201"/>
      <c r="BU637" s="201"/>
      <c r="BV637" s="201"/>
      <c r="BW637" s="201"/>
      <c r="BX637" s="201"/>
      <c r="BY637" s="201"/>
      <c r="BZ637" s="201"/>
      <c r="CA637" s="201"/>
      <c r="CB637" s="201"/>
      <c r="CC637" s="201"/>
      <c r="CD637" s="201"/>
      <c r="CE637" s="201"/>
      <c r="CF637" s="201"/>
      <c r="CG637" s="201"/>
      <c r="CH637" s="201"/>
      <c r="CI637" s="9"/>
    </row>
    <row r="638" spans="1:87" s="49" customFormat="1">
      <c r="A638" s="9">
        <v>1013</v>
      </c>
      <c r="B638" s="9" t="s">
        <v>383</v>
      </c>
      <c r="C638" s="9">
        <v>270</v>
      </c>
      <c r="D638" s="9">
        <v>11.6</v>
      </c>
      <c r="E638" s="9">
        <v>10.4</v>
      </c>
      <c r="F638" s="9">
        <v>137.41399999999999</v>
      </c>
      <c r="G638" s="9">
        <v>0</v>
      </c>
      <c r="H638" s="9">
        <v>0</v>
      </c>
      <c r="I638" s="9">
        <v>2.8</v>
      </c>
      <c r="J638" s="9">
        <v>73</v>
      </c>
      <c r="K638" s="158">
        <v>0.436805555555556</v>
      </c>
      <c r="L638" s="9"/>
      <c r="M638" s="9"/>
      <c r="N638" s="9"/>
      <c r="O638" s="9"/>
      <c r="P638" s="278" t="str">
        <f t="shared" si="21"/>
        <v/>
      </c>
      <c r="Q638" s="276">
        <f t="shared" si="22"/>
        <v>60</v>
      </c>
      <c r="R638" s="9"/>
      <c r="U638" s="367"/>
      <c r="Y638"/>
      <c r="Z638"/>
      <c r="AA638"/>
      <c r="AS638" s="201"/>
      <c r="AT638" s="201"/>
      <c r="AU638" s="426"/>
      <c r="AV638" s="201"/>
      <c r="AW638" s="9"/>
      <c r="AX638" s="470"/>
      <c r="AY638" s="468"/>
      <c r="AZ638" s="201"/>
      <c r="BA638" s="201"/>
      <c r="BB638" s="9"/>
      <c r="BC638" s="9"/>
      <c r="BD638" s="201"/>
      <c r="BE638" s="9"/>
      <c r="BF638" s="9"/>
      <c r="BG638" s="373"/>
      <c r="BH638" s="373"/>
      <c r="BI638" s="9"/>
      <c r="BJ638" s="9"/>
      <c r="BK638" s="9"/>
      <c r="BL638" s="9"/>
      <c r="BM638" s="201"/>
      <c r="BN638" s="201"/>
      <c r="BO638" s="201"/>
      <c r="BP638" s="201"/>
      <c r="BQ638" s="9"/>
      <c r="BR638" s="9"/>
      <c r="BS638" s="201"/>
      <c r="BT638" s="201"/>
      <c r="BU638" s="201"/>
      <c r="BV638" s="201"/>
      <c r="BW638" s="201"/>
      <c r="BX638" s="201"/>
      <c r="BY638" s="201"/>
      <c r="BZ638" s="201"/>
      <c r="CA638" s="201"/>
      <c r="CB638" s="201"/>
      <c r="CC638" s="201"/>
      <c r="CD638" s="201"/>
      <c r="CE638" s="201"/>
      <c r="CF638" s="201"/>
      <c r="CG638" s="201"/>
      <c r="CH638" s="201"/>
      <c r="CI638" s="9"/>
    </row>
    <row r="639" spans="1:87" s="49" customFormat="1">
      <c r="A639" s="9">
        <v>1013</v>
      </c>
      <c r="B639" s="9" t="s">
        <v>383</v>
      </c>
      <c r="C639" s="9">
        <v>270</v>
      </c>
      <c r="D639" s="9">
        <v>6.4</v>
      </c>
      <c r="E639" s="9">
        <v>8</v>
      </c>
      <c r="F639" s="9">
        <v>137.41399999999999</v>
      </c>
      <c r="G639" s="9">
        <v>0</v>
      </c>
      <c r="H639" s="9">
        <v>0</v>
      </c>
      <c r="I639" s="9">
        <v>2.8</v>
      </c>
      <c r="J639" s="9">
        <v>73</v>
      </c>
      <c r="K639" s="158">
        <v>0.4375</v>
      </c>
      <c r="L639" s="9"/>
      <c r="M639" s="9"/>
      <c r="N639" s="9"/>
      <c r="O639" s="9"/>
      <c r="P639" s="278" t="str">
        <f t="shared" si="21"/>
        <v/>
      </c>
      <c r="Q639" s="276">
        <f t="shared" si="22"/>
        <v>60</v>
      </c>
      <c r="R639" s="9"/>
      <c r="U639" s="367"/>
      <c r="Y639"/>
      <c r="Z639"/>
      <c r="AA639"/>
      <c r="AS639" s="201"/>
      <c r="AT639" s="201"/>
      <c r="AU639" s="426"/>
      <c r="AV639" s="201"/>
      <c r="AW639" s="9"/>
      <c r="AX639" s="470"/>
      <c r="AY639" s="468"/>
      <c r="AZ639" s="201"/>
      <c r="BA639" s="201"/>
      <c r="BB639" s="9"/>
      <c r="BC639" s="9"/>
      <c r="BD639" s="201"/>
      <c r="BE639" s="9"/>
      <c r="BF639" s="9"/>
      <c r="BG639" s="373"/>
      <c r="BH639" s="373"/>
      <c r="BI639" s="9"/>
      <c r="BJ639" s="9"/>
      <c r="BK639" s="9"/>
      <c r="BL639" s="9"/>
      <c r="BM639" s="201"/>
      <c r="BN639" s="201"/>
      <c r="BO639" s="201"/>
      <c r="BP639" s="201"/>
      <c r="BQ639" s="9"/>
      <c r="BR639" s="9"/>
      <c r="BS639" s="201"/>
      <c r="BT639" s="201"/>
      <c r="BU639" s="201"/>
      <c r="BV639" s="201"/>
      <c r="BW639" s="201"/>
      <c r="BX639" s="201"/>
      <c r="BY639" s="201"/>
      <c r="BZ639" s="201"/>
      <c r="CA639" s="201"/>
      <c r="CB639" s="201"/>
      <c r="CC639" s="201"/>
      <c r="CD639" s="201"/>
      <c r="CE639" s="201"/>
      <c r="CF639" s="201"/>
      <c r="CG639" s="201"/>
      <c r="CH639" s="201"/>
      <c r="CI639" s="9"/>
    </row>
    <row r="640" spans="1:87" s="49" customFormat="1">
      <c r="A640" s="9">
        <v>1013</v>
      </c>
      <c r="B640" s="9" t="s">
        <v>383</v>
      </c>
      <c r="C640" s="9">
        <v>337</v>
      </c>
      <c r="D640" s="9">
        <v>6.4</v>
      </c>
      <c r="E640" s="9">
        <v>6.4</v>
      </c>
      <c r="F640" s="9">
        <v>137.41399999999999</v>
      </c>
      <c r="G640" s="9">
        <v>0</v>
      </c>
      <c r="H640" s="9">
        <v>0</v>
      </c>
      <c r="I640" s="9">
        <v>2.9</v>
      </c>
      <c r="J640" s="9">
        <v>73</v>
      </c>
      <c r="K640" s="158">
        <v>0.438194444444444</v>
      </c>
      <c r="L640" s="9"/>
      <c r="M640" s="9"/>
      <c r="N640" s="9"/>
      <c r="O640" s="9"/>
      <c r="P640" s="278" t="str">
        <f t="shared" si="21"/>
        <v/>
      </c>
      <c r="Q640" s="276">
        <f t="shared" si="22"/>
        <v>60</v>
      </c>
      <c r="R640" s="9"/>
      <c r="U640" s="367"/>
      <c r="Y640"/>
      <c r="Z640"/>
      <c r="AA640"/>
      <c r="AS640" s="201"/>
      <c r="AT640" s="201"/>
      <c r="AU640" s="426"/>
      <c r="AV640" s="201"/>
      <c r="AW640" s="9"/>
      <c r="AX640" s="470"/>
      <c r="AY640" s="468"/>
      <c r="AZ640" s="201"/>
      <c r="BA640" s="201"/>
      <c r="BB640" s="9"/>
      <c r="BC640" s="9"/>
      <c r="BD640" s="201"/>
      <c r="BE640" s="9"/>
      <c r="BF640" s="9"/>
      <c r="BG640" s="373"/>
      <c r="BH640" s="373"/>
      <c r="BI640" s="9"/>
      <c r="BJ640" s="9"/>
      <c r="BK640" s="9"/>
      <c r="BL640" s="9"/>
      <c r="BM640" s="201"/>
      <c r="BN640" s="201"/>
      <c r="BO640" s="201"/>
      <c r="BP640" s="201"/>
      <c r="BQ640" s="9"/>
      <c r="BR640" s="9"/>
      <c r="BS640" s="201"/>
      <c r="BT640" s="201"/>
      <c r="BU640" s="201"/>
      <c r="BV640" s="201"/>
      <c r="BW640" s="201"/>
      <c r="BX640" s="201"/>
      <c r="BY640" s="201"/>
      <c r="BZ640" s="201"/>
      <c r="CA640" s="201"/>
      <c r="CB640" s="201"/>
      <c r="CC640" s="201"/>
      <c r="CD640" s="201"/>
      <c r="CE640" s="201"/>
      <c r="CF640" s="201"/>
      <c r="CG640" s="201"/>
      <c r="CH640" s="201"/>
      <c r="CI640" s="9"/>
    </row>
    <row r="641" spans="1:87" s="49" customFormat="1">
      <c r="A641" s="9">
        <v>1013</v>
      </c>
      <c r="B641" s="9" t="s">
        <v>383</v>
      </c>
      <c r="C641" s="9">
        <v>337</v>
      </c>
      <c r="D641" s="9">
        <v>4.8</v>
      </c>
      <c r="E641" s="9">
        <v>3.6</v>
      </c>
      <c r="F641" s="9">
        <v>137.41399999999999</v>
      </c>
      <c r="G641" s="9">
        <v>0</v>
      </c>
      <c r="H641" s="9">
        <v>0</v>
      </c>
      <c r="I641" s="9">
        <v>2.9</v>
      </c>
      <c r="J641" s="9">
        <v>73</v>
      </c>
      <c r="K641" s="158">
        <v>0.43888888888888899</v>
      </c>
      <c r="L641" s="9"/>
      <c r="M641" s="9"/>
      <c r="N641" s="9"/>
      <c r="O641" s="9"/>
      <c r="P641" s="278" t="str">
        <f t="shared" si="21"/>
        <v/>
      </c>
      <c r="Q641" s="276">
        <f t="shared" si="22"/>
        <v>60</v>
      </c>
      <c r="R641" s="9"/>
      <c r="U641" s="367"/>
      <c r="Y641"/>
      <c r="Z641"/>
      <c r="AA641"/>
      <c r="AS641" s="201"/>
      <c r="AT641" s="201"/>
      <c r="AU641" s="426"/>
      <c r="AV641" s="201"/>
      <c r="AW641" s="9"/>
      <c r="AX641" s="470"/>
      <c r="AY641" s="468"/>
      <c r="AZ641" s="201"/>
      <c r="BA641" s="201"/>
      <c r="BB641" s="9"/>
      <c r="BC641" s="9"/>
      <c r="BD641" s="201"/>
      <c r="BE641" s="9"/>
      <c r="BF641" s="9"/>
      <c r="BG641" s="373"/>
      <c r="BH641" s="373"/>
      <c r="BI641" s="9"/>
      <c r="BJ641" s="9"/>
      <c r="BK641" s="9"/>
      <c r="BL641" s="9"/>
      <c r="BM641" s="201"/>
      <c r="BN641" s="201"/>
      <c r="BO641" s="201"/>
      <c r="BP641" s="201"/>
      <c r="BQ641" s="9"/>
      <c r="BR641" s="9"/>
      <c r="BS641" s="201"/>
      <c r="BT641" s="201"/>
      <c r="BU641" s="201"/>
      <c r="BV641" s="201"/>
      <c r="BW641" s="201"/>
      <c r="BX641" s="201"/>
      <c r="BY641" s="201"/>
      <c r="BZ641" s="201"/>
      <c r="CA641" s="201"/>
      <c r="CB641" s="201"/>
      <c r="CC641" s="201"/>
      <c r="CD641" s="201"/>
      <c r="CE641" s="201"/>
      <c r="CF641" s="201"/>
      <c r="CG641" s="201"/>
      <c r="CH641" s="201"/>
      <c r="CI641" s="9"/>
    </row>
    <row r="642" spans="1:87" s="49" customFormat="1">
      <c r="A642" s="9">
        <v>1013</v>
      </c>
      <c r="B642" s="9" t="s">
        <v>383</v>
      </c>
      <c r="C642" s="9">
        <v>337</v>
      </c>
      <c r="D642" s="9">
        <v>4.8</v>
      </c>
      <c r="E642" s="9">
        <v>5.2</v>
      </c>
      <c r="F642" s="9">
        <v>137.41399999999999</v>
      </c>
      <c r="G642" s="9">
        <v>0</v>
      </c>
      <c r="H642" s="9">
        <v>0</v>
      </c>
      <c r="I642" s="9">
        <v>2.9</v>
      </c>
      <c r="J642" s="9">
        <v>73</v>
      </c>
      <c r="K642" s="158">
        <v>0.43958333333333299</v>
      </c>
      <c r="L642" s="9"/>
      <c r="M642" s="9"/>
      <c r="N642" s="9"/>
      <c r="O642" s="9"/>
      <c r="P642" s="278" t="str">
        <f t="shared" si="21"/>
        <v/>
      </c>
      <c r="Q642" s="276">
        <f t="shared" si="22"/>
        <v>60</v>
      </c>
      <c r="R642" s="9"/>
      <c r="U642" s="367"/>
      <c r="Y642"/>
      <c r="Z642"/>
      <c r="AA642"/>
      <c r="AS642" s="201"/>
      <c r="AT642" s="201"/>
      <c r="AU642" s="426"/>
      <c r="AV642" s="201"/>
      <c r="AW642" s="9"/>
      <c r="AX642" s="470"/>
      <c r="AY642" s="468"/>
      <c r="AZ642" s="201"/>
      <c r="BA642" s="201"/>
      <c r="BB642" s="9"/>
      <c r="BC642" s="9"/>
      <c r="BD642" s="201"/>
      <c r="BE642" s="9"/>
      <c r="BF642" s="9"/>
      <c r="BG642" s="373"/>
      <c r="BH642" s="373"/>
      <c r="BI642" s="9"/>
      <c r="BJ642" s="9"/>
      <c r="BK642" s="9"/>
      <c r="BL642" s="9"/>
      <c r="BM642" s="201"/>
      <c r="BN642" s="201"/>
      <c r="BO642" s="201"/>
      <c r="BP642" s="201"/>
      <c r="BQ642" s="9"/>
      <c r="BR642" s="9"/>
      <c r="BS642" s="201"/>
      <c r="BT642" s="201"/>
      <c r="BU642" s="201"/>
      <c r="BV642" s="201"/>
      <c r="BW642" s="201"/>
      <c r="BX642" s="201"/>
      <c r="BY642" s="201"/>
      <c r="BZ642" s="201"/>
      <c r="CA642" s="201"/>
      <c r="CB642" s="201"/>
      <c r="CC642" s="201"/>
      <c r="CD642" s="201"/>
      <c r="CE642" s="201"/>
      <c r="CF642" s="201"/>
      <c r="CG642" s="201"/>
      <c r="CH642" s="201"/>
      <c r="CI642" s="9"/>
    </row>
    <row r="643" spans="1:87" s="49" customFormat="1">
      <c r="A643" s="9">
        <v>1013</v>
      </c>
      <c r="B643" s="9" t="s">
        <v>383</v>
      </c>
      <c r="C643" s="9">
        <v>315</v>
      </c>
      <c r="D643" s="9">
        <v>6.8</v>
      </c>
      <c r="E643" s="9">
        <v>4.8</v>
      </c>
      <c r="F643" s="9">
        <v>137.41399999999999</v>
      </c>
      <c r="G643" s="9">
        <v>0</v>
      </c>
      <c r="H643" s="9">
        <v>0</v>
      </c>
      <c r="I643" s="9">
        <v>2.9</v>
      </c>
      <c r="J643" s="9">
        <v>73</v>
      </c>
      <c r="K643" s="158">
        <v>0.44027777777777799</v>
      </c>
      <c r="L643" s="9"/>
      <c r="M643" s="9"/>
      <c r="N643" s="9"/>
      <c r="O643" s="9"/>
      <c r="P643" s="278" t="str">
        <f t="shared" si="21"/>
        <v/>
      </c>
      <c r="Q643" s="276">
        <f t="shared" si="22"/>
        <v>60</v>
      </c>
      <c r="R643" s="9"/>
      <c r="U643" s="367"/>
      <c r="Y643"/>
      <c r="Z643"/>
      <c r="AA643"/>
      <c r="AS643" s="201"/>
      <c r="AT643" s="201"/>
      <c r="AU643" s="426"/>
      <c r="AV643" s="201"/>
      <c r="AW643" s="9"/>
      <c r="AX643" s="470"/>
      <c r="AY643" s="468"/>
      <c r="AZ643" s="201"/>
      <c r="BA643" s="201"/>
      <c r="BB643" s="9"/>
      <c r="BC643" s="9"/>
      <c r="BD643" s="201"/>
      <c r="BE643" s="9"/>
      <c r="BF643" s="9"/>
      <c r="BG643" s="373"/>
      <c r="BH643" s="373"/>
      <c r="BI643" s="9"/>
      <c r="BJ643" s="9"/>
      <c r="BK643" s="9"/>
      <c r="BL643" s="9"/>
      <c r="BM643" s="201"/>
      <c r="BN643" s="201"/>
      <c r="BO643" s="201"/>
      <c r="BP643" s="201"/>
      <c r="BQ643" s="9"/>
      <c r="BR643" s="9"/>
      <c r="BS643" s="201"/>
      <c r="BT643" s="201"/>
      <c r="BU643" s="201"/>
      <c r="BV643" s="201"/>
      <c r="BW643" s="201"/>
      <c r="BX643" s="201"/>
      <c r="BY643" s="201"/>
      <c r="BZ643" s="201"/>
      <c r="CA643" s="201"/>
      <c r="CB643" s="201"/>
      <c r="CC643" s="201"/>
      <c r="CD643" s="201"/>
      <c r="CE643" s="201"/>
      <c r="CF643" s="201"/>
      <c r="CG643" s="201"/>
      <c r="CH643" s="201"/>
      <c r="CI643" s="9"/>
    </row>
    <row r="644" spans="1:87" s="49" customFormat="1">
      <c r="A644" s="9">
        <v>1013</v>
      </c>
      <c r="B644" s="9" t="s">
        <v>383</v>
      </c>
      <c r="C644" s="9">
        <v>337</v>
      </c>
      <c r="D644" s="9">
        <v>9.1999999999999993</v>
      </c>
      <c r="E644" s="9">
        <v>6</v>
      </c>
      <c r="F644" s="9">
        <v>137.41399999999999</v>
      </c>
      <c r="G644" s="9">
        <v>0</v>
      </c>
      <c r="H644" s="9">
        <v>0</v>
      </c>
      <c r="I644" s="9">
        <v>3</v>
      </c>
      <c r="J644" s="9">
        <v>73</v>
      </c>
      <c r="K644" s="158">
        <v>0.44097222222222199</v>
      </c>
      <c r="L644" s="9"/>
      <c r="M644" s="9"/>
      <c r="N644" s="9"/>
      <c r="O644" s="9"/>
      <c r="P644" s="278" t="str">
        <f t="shared" si="21"/>
        <v/>
      </c>
      <c r="Q644" s="276">
        <f t="shared" si="22"/>
        <v>60</v>
      </c>
      <c r="R644" s="9"/>
      <c r="U644" s="367"/>
      <c r="Y644"/>
      <c r="Z644"/>
      <c r="AA644"/>
      <c r="AS644" s="201"/>
      <c r="AT644" s="201"/>
      <c r="AU644" s="426"/>
      <c r="AV644" s="201"/>
      <c r="AW644" s="9"/>
      <c r="AX644" s="470"/>
      <c r="AY644" s="468"/>
      <c r="AZ644" s="201"/>
      <c r="BA644" s="201"/>
      <c r="BB644" s="9"/>
      <c r="BC644" s="9"/>
      <c r="BD644" s="201"/>
      <c r="BE644" s="9"/>
      <c r="BF644" s="9"/>
      <c r="BG644" s="373"/>
      <c r="BH644" s="373"/>
      <c r="BI644" s="9"/>
      <c r="BJ644" s="9"/>
      <c r="BK644" s="9"/>
      <c r="BL644" s="9"/>
      <c r="BM644" s="201"/>
      <c r="BN644" s="201"/>
      <c r="BO644" s="201"/>
      <c r="BP644" s="201"/>
      <c r="BQ644" s="9"/>
      <c r="BR644" s="9"/>
      <c r="BS644" s="201"/>
      <c r="BT644" s="201"/>
      <c r="BU644" s="201"/>
      <c r="BV644" s="201"/>
      <c r="BW644" s="201"/>
      <c r="BX644" s="201"/>
      <c r="BY644" s="201"/>
      <c r="BZ644" s="201"/>
      <c r="CA644" s="201"/>
      <c r="CB644" s="201"/>
      <c r="CC644" s="201"/>
      <c r="CD644" s="201"/>
      <c r="CE644" s="201"/>
      <c r="CF644" s="201"/>
      <c r="CG644" s="201"/>
      <c r="CH644" s="201"/>
      <c r="CI644" s="9"/>
    </row>
    <row r="645" spans="1:87" s="49" customFormat="1">
      <c r="A645" s="9">
        <v>1013</v>
      </c>
      <c r="B645" s="9" t="s">
        <v>383</v>
      </c>
      <c r="C645" s="9">
        <v>337</v>
      </c>
      <c r="D645" s="9">
        <v>2.8</v>
      </c>
      <c r="E645" s="9">
        <v>5.2</v>
      </c>
      <c r="F645" s="9">
        <v>137.41399999999999</v>
      </c>
      <c r="G645" s="9">
        <v>0</v>
      </c>
      <c r="H645" s="9">
        <v>0</v>
      </c>
      <c r="I645" s="9">
        <v>3</v>
      </c>
      <c r="J645" s="9">
        <v>73</v>
      </c>
      <c r="K645" s="158">
        <v>0.44166666666666698</v>
      </c>
      <c r="L645" s="9"/>
      <c r="M645" s="9"/>
      <c r="N645" s="9"/>
      <c r="O645" s="9"/>
      <c r="P645" s="278" t="str">
        <f t="shared" si="21"/>
        <v/>
      </c>
      <c r="Q645" s="276">
        <f t="shared" si="22"/>
        <v>60</v>
      </c>
      <c r="R645" s="9"/>
      <c r="U645" s="367"/>
      <c r="Y645"/>
      <c r="Z645"/>
      <c r="AA645"/>
      <c r="AS645" s="201"/>
      <c r="AT645" s="201"/>
      <c r="AU645" s="426"/>
      <c r="AV645" s="201"/>
      <c r="AW645" s="9"/>
      <c r="AX645" s="470"/>
      <c r="AY645" s="468"/>
      <c r="AZ645" s="201"/>
      <c r="BA645" s="201"/>
      <c r="BB645" s="9"/>
      <c r="BC645" s="9"/>
      <c r="BD645" s="201"/>
      <c r="BE645" s="9"/>
      <c r="BF645" s="9"/>
      <c r="BG645" s="373"/>
      <c r="BH645" s="373"/>
      <c r="BI645" s="9"/>
      <c r="BJ645" s="9"/>
      <c r="BK645" s="9"/>
      <c r="BL645" s="9"/>
      <c r="BM645" s="201"/>
      <c r="BN645" s="201"/>
      <c r="BO645" s="201"/>
      <c r="BP645" s="201"/>
      <c r="BQ645" s="9"/>
      <c r="BR645" s="9"/>
      <c r="BS645" s="201"/>
      <c r="BT645" s="201"/>
      <c r="BU645" s="201"/>
      <c r="BV645" s="201"/>
      <c r="BW645" s="201"/>
      <c r="BX645" s="201"/>
      <c r="BY645" s="201"/>
      <c r="BZ645" s="201"/>
      <c r="CA645" s="201"/>
      <c r="CB645" s="201"/>
      <c r="CC645" s="201"/>
      <c r="CD645" s="201"/>
      <c r="CE645" s="201"/>
      <c r="CF645" s="201"/>
      <c r="CG645" s="201"/>
      <c r="CH645" s="201"/>
      <c r="CI645" s="9"/>
    </row>
    <row r="646" spans="1:87" s="49" customFormat="1">
      <c r="A646" s="9">
        <v>1013</v>
      </c>
      <c r="B646" s="9" t="s">
        <v>383</v>
      </c>
      <c r="C646" s="9">
        <v>0</v>
      </c>
      <c r="D646" s="9">
        <v>6.8</v>
      </c>
      <c r="E646" s="9">
        <v>5.2</v>
      </c>
      <c r="F646" s="9">
        <v>137.41399999999999</v>
      </c>
      <c r="G646" s="9">
        <v>0</v>
      </c>
      <c r="H646" s="9">
        <v>0</v>
      </c>
      <c r="I646" s="9">
        <v>3.1</v>
      </c>
      <c r="J646" s="9">
        <v>73</v>
      </c>
      <c r="K646" s="158">
        <v>0.44236111111111098</v>
      </c>
      <c r="L646" s="9"/>
      <c r="M646" s="9"/>
      <c r="N646" s="9"/>
      <c r="O646" s="9"/>
      <c r="P646" s="278" t="str">
        <f t="shared" si="21"/>
        <v/>
      </c>
      <c r="Q646" s="276">
        <f t="shared" si="22"/>
        <v>60</v>
      </c>
      <c r="R646" s="9"/>
      <c r="U646" s="367"/>
      <c r="Y646"/>
      <c r="Z646"/>
      <c r="AA646"/>
      <c r="AS646" s="201"/>
      <c r="AT646" s="201"/>
      <c r="AU646" s="426"/>
      <c r="AV646" s="201"/>
      <c r="AW646" s="9"/>
      <c r="AX646" s="470"/>
      <c r="AY646" s="468"/>
      <c r="AZ646" s="201"/>
      <c r="BA646" s="201"/>
      <c r="BB646" s="9"/>
      <c r="BC646" s="9"/>
      <c r="BD646" s="201"/>
      <c r="BE646" s="9"/>
      <c r="BF646" s="9"/>
      <c r="BG646" s="373"/>
      <c r="BH646" s="373"/>
      <c r="BI646" s="9"/>
      <c r="BJ646" s="9"/>
      <c r="BK646" s="9"/>
      <c r="BL646" s="9"/>
      <c r="BM646" s="201"/>
      <c r="BN646" s="201"/>
      <c r="BO646" s="201"/>
      <c r="BP646" s="201"/>
      <c r="BQ646" s="9"/>
      <c r="BR646" s="9"/>
      <c r="BS646" s="201"/>
      <c r="BT646" s="201"/>
      <c r="BU646" s="201"/>
      <c r="BV646" s="201"/>
      <c r="BW646" s="201"/>
      <c r="BX646" s="201"/>
      <c r="BY646" s="201"/>
      <c r="BZ646" s="201"/>
      <c r="CA646" s="201"/>
      <c r="CB646" s="201"/>
      <c r="CC646" s="201"/>
      <c r="CD646" s="201"/>
      <c r="CE646" s="201"/>
      <c r="CF646" s="201"/>
      <c r="CG646" s="201"/>
      <c r="CH646" s="201"/>
      <c r="CI646" s="9"/>
    </row>
    <row r="647" spans="1:87" s="49" customFormat="1">
      <c r="A647" s="9">
        <v>1013</v>
      </c>
      <c r="B647" s="9" t="s">
        <v>383</v>
      </c>
      <c r="C647" s="9">
        <v>292</v>
      </c>
      <c r="D647" s="9">
        <v>6</v>
      </c>
      <c r="E647" s="9">
        <v>6.4</v>
      </c>
      <c r="F647" s="9">
        <v>137.41399999999999</v>
      </c>
      <c r="G647" s="9">
        <v>0</v>
      </c>
      <c r="H647" s="9">
        <v>0</v>
      </c>
      <c r="I647" s="9">
        <v>3.1</v>
      </c>
      <c r="J647" s="9">
        <v>73</v>
      </c>
      <c r="K647" s="158">
        <v>0.44305555555555598</v>
      </c>
      <c r="L647" s="9"/>
      <c r="M647" s="9"/>
      <c r="N647" s="9"/>
      <c r="O647" s="9"/>
      <c r="P647" s="278" t="str">
        <f t="shared" si="21"/>
        <v/>
      </c>
      <c r="Q647" s="276">
        <f t="shared" si="22"/>
        <v>60</v>
      </c>
      <c r="R647" s="9"/>
      <c r="U647" s="367"/>
      <c r="Y647"/>
      <c r="Z647"/>
      <c r="AA647"/>
      <c r="AS647" s="201"/>
      <c r="AT647" s="201"/>
      <c r="AU647" s="426"/>
      <c r="AV647" s="201"/>
      <c r="AW647" s="9"/>
      <c r="AX647" s="470"/>
      <c r="AY647" s="468"/>
      <c r="AZ647" s="201"/>
      <c r="BA647" s="201"/>
      <c r="BB647" s="9"/>
      <c r="BC647" s="9"/>
      <c r="BD647" s="201"/>
      <c r="BE647" s="9"/>
      <c r="BF647" s="9"/>
      <c r="BG647" s="373"/>
      <c r="BH647" s="373"/>
      <c r="BI647" s="9"/>
      <c r="BJ647" s="9"/>
      <c r="BK647" s="9"/>
      <c r="BL647" s="9"/>
      <c r="BM647" s="201"/>
      <c r="BN647" s="201"/>
      <c r="BO647" s="201"/>
      <c r="BP647" s="201"/>
      <c r="BQ647" s="9"/>
      <c r="BR647" s="9"/>
      <c r="BS647" s="201"/>
      <c r="BT647" s="201"/>
      <c r="BU647" s="201"/>
      <c r="BV647" s="201"/>
      <c r="BW647" s="201"/>
      <c r="BX647" s="201"/>
      <c r="BY647" s="201"/>
      <c r="BZ647" s="201"/>
      <c r="CA647" s="201"/>
      <c r="CB647" s="201"/>
      <c r="CC647" s="201"/>
      <c r="CD647" s="201"/>
      <c r="CE647" s="201"/>
      <c r="CF647" s="201"/>
      <c r="CG647" s="201"/>
      <c r="CH647" s="201"/>
      <c r="CI647" s="9"/>
    </row>
    <row r="648" spans="1:87" s="49" customFormat="1">
      <c r="A648" s="9">
        <v>1013</v>
      </c>
      <c r="B648" s="9" t="s">
        <v>383</v>
      </c>
      <c r="C648" s="9">
        <v>292</v>
      </c>
      <c r="D648" s="9">
        <v>8</v>
      </c>
      <c r="E648" s="9">
        <v>7.2</v>
      </c>
      <c r="F648" s="9">
        <v>137.41399999999999</v>
      </c>
      <c r="G648" s="9">
        <v>0</v>
      </c>
      <c r="H648" s="9">
        <v>0</v>
      </c>
      <c r="I648" s="9">
        <v>3.1</v>
      </c>
      <c r="J648" s="9">
        <v>73</v>
      </c>
      <c r="K648" s="158">
        <v>0.44374999999999998</v>
      </c>
      <c r="L648" s="9"/>
      <c r="M648" s="9"/>
      <c r="N648" s="9"/>
      <c r="O648" s="9"/>
      <c r="P648" s="278" t="str">
        <f t="shared" si="21"/>
        <v/>
      </c>
      <c r="Q648" s="276">
        <f t="shared" si="22"/>
        <v>60</v>
      </c>
      <c r="R648" s="9"/>
      <c r="U648" s="367"/>
      <c r="Y648"/>
      <c r="Z648"/>
      <c r="AA648"/>
      <c r="AS648" s="201"/>
      <c r="AT648" s="201"/>
      <c r="AU648" s="426"/>
      <c r="AV648" s="201"/>
      <c r="AW648" s="9"/>
      <c r="AX648" s="470"/>
      <c r="AY648" s="468"/>
      <c r="AZ648" s="201"/>
      <c r="BA648" s="201"/>
      <c r="BB648" s="9"/>
      <c r="BC648" s="9"/>
      <c r="BD648" s="201"/>
      <c r="BE648" s="9"/>
      <c r="BF648" s="9"/>
      <c r="BG648" s="373"/>
      <c r="BH648" s="373"/>
      <c r="BI648" s="9"/>
      <c r="BJ648" s="9"/>
      <c r="BK648" s="9"/>
      <c r="BL648" s="9"/>
      <c r="BM648" s="201"/>
      <c r="BN648" s="201"/>
      <c r="BO648" s="201"/>
      <c r="BP648" s="201"/>
      <c r="BQ648" s="9"/>
      <c r="BR648" s="9"/>
      <c r="BS648" s="201"/>
      <c r="BT648" s="201"/>
      <c r="BU648" s="201"/>
      <c r="BV648" s="201"/>
      <c r="BW648" s="201"/>
      <c r="BX648" s="201"/>
      <c r="BY648" s="201"/>
      <c r="BZ648" s="201"/>
      <c r="CA648" s="201"/>
      <c r="CB648" s="201"/>
      <c r="CC648" s="201"/>
      <c r="CD648" s="201"/>
      <c r="CE648" s="201"/>
      <c r="CF648" s="201"/>
      <c r="CG648" s="201"/>
      <c r="CH648" s="201"/>
      <c r="CI648" s="9"/>
    </row>
    <row r="649" spans="1:87" s="49" customFormat="1">
      <c r="A649" s="9">
        <v>1013</v>
      </c>
      <c r="B649" s="9" t="s">
        <v>383</v>
      </c>
      <c r="C649" s="9">
        <v>292</v>
      </c>
      <c r="D649" s="9">
        <v>6.4</v>
      </c>
      <c r="E649" s="9">
        <v>6.4</v>
      </c>
      <c r="F649" s="9">
        <v>137.41399999999999</v>
      </c>
      <c r="G649" s="9">
        <v>0</v>
      </c>
      <c r="H649" s="9">
        <v>0</v>
      </c>
      <c r="I649" s="9">
        <v>3.1</v>
      </c>
      <c r="J649" s="9">
        <v>73</v>
      </c>
      <c r="K649" s="158">
        <v>0.44444444444444398</v>
      </c>
      <c r="L649" s="9"/>
      <c r="M649" s="9"/>
      <c r="N649" s="9"/>
      <c r="O649" s="9"/>
      <c r="P649" s="278" t="str">
        <f t="shared" ref="P649:P712" si="23">IF(F649&lt;1.1,60,"")</f>
        <v/>
      </c>
      <c r="Q649" s="276">
        <f t="shared" si="22"/>
        <v>60</v>
      </c>
      <c r="R649" s="9"/>
      <c r="U649" s="367"/>
      <c r="Y649"/>
      <c r="Z649"/>
      <c r="AA649"/>
      <c r="AS649" s="201"/>
      <c r="AT649" s="201"/>
      <c r="AU649" s="426"/>
      <c r="AV649" s="201"/>
      <c r="AW649" s="9"/>
      <c r="AX649" s="470"/>
      <c r="AY649" s="468"/>
      <c r="AZ649" s="201"/>
      <c r="BA649" s="201"/>
      <c r="BB649" s="9"/>
      <c r="BC649" s="9"/>
      <c r="BD649" s="201"/>
      <c r="BE649" s="9"/>
      <c r="BF649" s="9"/>
      <c r="BG649" s="373"/>
      <c r="BH649" s="373"/>
      <c r="BI649" s="9"/>
      <c r="BJ649" s="9"/>
      <c r="BK649" s="9"/>
      <c r="BL649" s="9"/>
      <c r="BM649" s="201"/>
      <c r="BN649" s="201"/>
      <c r="BO649" s="201"/>
      <c r="BP649" s="201"/>
      <c r="BQ649" s="9"/>
      <c r="BR649" s="9"/>
      <c r="BS649" s="201"/>
      <c r="BT649" s="201"/>
      <c r="BU649" s="201"/>
      <c r="BV649" s="201"/>
      <c r="BW649" s="201"/>
      <c r="BX649" s="201"/>
      <c r="BY649" s="201"/>
      <c r="BZ649" s="201"/>
      <c r="CA649" s="201"/>
      <c r="CB649" s="201"/>
      <c r="CC649" s="201"/>
      <c r="CD649" s="201"/>
      <c r="CE649" s="201"/>
      <c r="CF649" s="201"/>
      <c r="CG649" s="201"/>
      <c r="CH649" s="201"/>
      <c r="CI649" s="9"/>
    </row>
    <row r="650" spans="1:87" s="49" customFormat="1">
      <c r="A650" s="9">
        <v>1013</v>
      </c>
      <c r="B650" s="9" t="s">
        <v>383</v>
      </c>
      <c r="C650" s="9">
        <v>337</v>
      </c>
      <c r="D650" s="9">
        <v>4.8</v>
      </c>
      <c r="E650" s="9">
        <v>6.4</v>
      </c>
      <c r="F650" s="9">
        <v>137.41399999999999</v>
      </c>
      <c r="G650" s="9">
        <v>0</v>
      </c>
      <c r="H650" s="9">
        <v>0</v>
      </c>
      <c r="I650" s="9">
        <v>3.2</v>
      </c>
      <c r="J650" s="9">
        <v>73</v>
      </c>
      <c r="K650" s="158">
        <v>0.44513888888888897</v>
      </c>
      <c r="L650" s="9"/>
      <c r="M650" s="9"/>
      <c r="N650" s="9"/>
      <c r="O650" s="9"/>
      <c r="P650" s="278" t="str">
        <f t="shared" si="23"/>
        <v/>
      </c>
      <c r="Q650" s="276">
        <f t="shared" ref="Q650:Q713" si="24">IF(J650&gt;0,60,"")</f>
        <v>60</v>
      </c>
      <c r="R650" s="9"/>
      <c r="U650" s="367"/>
      <c r="Y650"/>
      <c r="Z650"/>
      <c r="AA650"/>
      <c r="AS650" s="201"/>
      <c r="AT650" s="201"/>
      <c r="AU650" s="426"/>
      <c r="AV650" s="201"/>
      <c r="AW650" s="9"/>
      <c r="AX650" s="470"/>
      <c r="AY650" s="468"/>
      <c r="AZ650" s="201"/>
      <c r="BA650" s="201"/>
      <c r="BB650" s="9"/>
      <c r="BC650" s="9"/>
      <c r="BD650" s="201"/>
      <c r="BE650" s="9"/>
      <c r="BF650" s="9"/>
      <c r="BG650" s="373"/>
      <c r="BH650" s="373"/>
      <c r="BI650" s="9"/>
      <c r="BJ650" s="9"/>
      <c r="BK650" s="9"/>
      <c r="BL650" s="9"/>
      <c r="BM650" s="201"/>
      <c r="BN650" s="201"/>
      <c r="BO650" s="201"/>
      <c r="BP650" s="201"/>
      <c r="BQ650" s="9"/>
      <c r="BR650" s="9"/>
      <c r="BS650" s="201"/>
      <c r="BT650" s="201"/>
      <c r="BU650" s="201"/>
      <c r="BV650" s="201"/>
      <c r="BW650" s="201"/>
      <c r="BX650" s="201"/>
      <c r="BY650" s="201"/>
      <c r="BZ650" s="201"/>
      <c r="CA650" s="201"/>
      <c r="CB650" s="201"/>
      <c r="CC650" s="201"/>
      <c r="CD650" s="201"/>
      <c r="CE650" s="201"/>
      <c r="CF650" s="201"/>
      <c r="CG650" s="201"/>
      <c r="CH650" s="201"/>
      <c r="CI650" s="9"/>
    </row>
    <row r="651" spans="1:87" s="49" customFormat="1">
      <c r="A651" s="9">
        <v>1013</v>
      </c>
      <c r="B651" s="9" t="s">
        <v>383</v>
      </c>
      <c r="C651" s="9">
        <v>337</v>
      </c>
      <c r="D651" s="9">
        <v>3.6</v>
      </c>
      <c r="E651" s="9">
        <v>5.2</v>
      </c>
      <c r="F651" s="9">
        <v>137.41399999999999</v>
      </c>
      <c r="G651" s="9">
        <v>0</v>
      </c>
      <c r="H651" s="9">
        <v>0</v>
      </c>
      <c r="I651" s="9">
        <v>3.2</v>
      </c>
      <c r="J651" s="9">
        <v>73</v>
      </c>
      <c r="K651" s="158">
        <v>0.44583333333333303</v>
      </c>
      <c r="L651" s="9"/>
      <c r="M651" s="9"/>
      <c r="N651" s="9"/>
      <c r="O651" s="9"/>
      <c r="P651" s="278" t="str">
        <f t="shared" si="23"/>
        <v/>
      </c>
      <c r="Q651" s="276">
        <f t="shared" si="24"/>
        <v>60</v>
      </c>
      <c r="R651" s="9"/>
      <c r="U651" s="367"/>
      <c r="Y651"/>
      <c r="Z651"/>
      <c r="AA651"/>
      <c r="AS651" s="201"/>
      <c r="AT651" s="201"/>
      <c r="AU651" s="426"/>
      <c r="AV651" s="201"/>
      <c r="AW651" s="9"/>
      <c r="AX651" s="470"/>
      <c r="AY651" s="468"/>
      <c r="AZ651" s="201"/>
      <c r="BA651" s="201"/>
      <c r="BB651" s="9"/>
      <c r="BC651" s="9"/>
      <c r="BD651" s="201"/>
      <c r="BE651" s="9"/>
      <c r="BF651" s="9"/>
      <c r="BG651" s="373"/>
      <c r="BH651" s="373"/>
      <c r="BI651" s="9"/>
      <c r="BJ651" s="9"/>
      <c r="BK651" s="9"/>
      <c r="BL651" s="9"/>
      <c r="BM651" s="201"/>
      <c r="BN651" s="201"/>
      <c r="BO651" s="201"/>
      <c r="BP651" s="201"/>
      <c r="BQ651" s="9"/>
      <c r="BR651" s="9"/>
      <c r="BS651" s="201"/>
      <c r="BT651" s="201"/>
      <c r="BU651" s="201"/>
      <c r="BV651" s="201"/>
      <c r="BW651" s="201"/>
      <c r="BX651" s="201"/>
      <c r="BY651" s="201"/>
      <c r="BZ651" s="201"/>
      <c r="CA651" s="201"/>
      <c r="CB651" s="201"/>
      <c r="CC651" s="201"/>
      <c r="CD651" s="201"/>
      <c r="CE651" s="201"/>
      <c r="CF651" s="201"/>
      <c r="CG651" s="201"/>
      <c r="CH651" s="201"/>
      <c r="CI651" s="9"/>
    </row>
    <row r="652" spans="1:87" s="49" customFormat="1">
      <c r="A652" s="9">
        <v>1013</v>
      </c>
      <c r="B652" s="9" t="s">
        <v>383</v>
      </c>
      <c r="C652" s="9">
        <v>337</v>
      </c>
      <c r="D652" s="9">
        <v>5.6</v>
      </c>
      <c r="E652" s="9">
        <v>5.2</v>
      </c>
      <c r="F652" s="9">
        <v>137.41399999999999</v>
      </c>
      <c r="G652" s="9">
        <v>0</v>
      </c>
      <c r="H652" s="9">
        <v>0</v>
      </c>
      <c r="I652" s="9">
        <v>3.2</v>
      </c>
      <c r="J652" s="9">
        <v>72</v>
      </c>
      <c r="K652" s="158">
        <v>0.44652777777777802</v>
      </c>
      <c r="L652" s="9"/>
      <c r="M652" s="9"/>
      <c r="N652" s="9"/>
      <c r="O652" s="9"/>
      <c r="P652" s="278" t="str">
        <f t="shared" si="23"/>
        <v/>
      </c>
      <c r="Q652" s="276">
        <f t="shared" si="24"/>
        <v>60</v>
      </c>
      <c r="R652" s="9"/>
      <c r="U652" s="367"/>
      <c r="Y652"/>
      <c r="Z652"/>
      <c r="AA652"/>
      <c r="AS652" s="201"/>
      <c r="AT652" s="201"/>
      <c r="AU652" s="426"/>
      <c r="AV652" s="201"/>
      <c r="AW652" s="9"/>
      <c r="AX652" s="470"/>
      <c r="AY652" s="468"/>
      <c r="AZ652" s="201"/>
      <c r="BA652" s="201"/>
      <c r="BB652" s="9"/>
      <c r="BC652" s="9"/>
      <c r="BD652" s="201"/>
      <c r="BE652" s="9"/>
      <c r="BF652" s="9"/>
      <c r="BG652" s="373"/>
      <c r="BH652" s="373"/>
      <c r="BI652" s="9"/>
      <c r="BJ652" s="9"/>
      <c r="BK652" s="9"/>
      <c r="BL652" s="9"/>
      <c r="BM652" s="201"/>
      <c r="BN652" s="201"/>
      <c r="BO652" s="201"/>
      <c r="BP652" s="201"/>
      <c r="BQ652" s="9"/>
      <c r="BR652" s="9"/>
      <c r="BS652" s="201"/>
      <c r="BT652" s="201"/>
      <c r="BU652" s="201"/>
      <c r="BV652" s="201"/>
      <c r="BW652" s="201"/>
      <c r="BX652" s="201"/>
      <c r="BY652" s="201"/>
      <c r="BZ652" s="201"/>
      <c r="CA652" s="201"/>
      <c r="CB652" s="201"/>
      <c r="CC652" s="201"/>
      <c r="CD652" s="201"/>
      <c r="CE652" s="201"/>
      <c r="CF652" s="201"/>
      <c r="CG652" s="201"/>
      <c r="CH652" s="201"/>
      <c r="CI652" s="9"/>
    </row>
    <row r="653" spans="1:87" s="49" customFormat="1">
      <c r="A653" s="9">
        <v>1013</v>
      </c>
      <c r="B653" s="9" t="s">
        <v>383</v>
      </c>
      <c r="C653" s="9">
        <v>292</v>
      </c>
      <c r="D653" s="9">
        <v>4.4000000000000004</v>
      </c>
      <c r="E653" s="9">
        <v>6</v>
      </c>
      <c r="F653" s="9">
        <v>137.41399999999999</v>
      </c>
      <c r="G653" s="9">
        <v>0</v>
      </c>
      <c r="H653" s="9">
        <v>0</v>
      </c>
      <c r="I653" s="9">
        <v>3.2</v>
      </c>
      <c r="J653" s="9">
        <v>72</v>
      </c>
      <c r="K653" s="158">
        <v>0.44722222222222202</v>
      </c>
      <c r="L653" s="9"/>
      <c r="M653" s="9"/>
      <c r="N653" s="9"/>
      <c r="O653" s="9"/>
      <c r="P653" s="278" t="str">
        <f t="shared" si="23"/>
        <v/>
      </c>
      <c r="Q653" s="276">
        <f t="shared" si="24"/>
        <v>60</v>
      </c>
      <c r="R653" s="9"/>
      <c r="U653" s="367"/>
      <c r="Y653"/>
      <c r="Z653"/>
      <c r="AA653"/>
      <c r="AS653" s="201"/>
      <c r="AT653" s="201"/>
      <c r="AU653" s="426"/>
      <c r="AV653" s="201"/>
      <c r="AW653" s="9"/>
      <c r="AX653" s="470"/>
      <c r="AY653" s="468"/>
      <c r="AZ653" s="201"/>
      <c r="BA653" s="201"/>
      <c r="BB653" s="9"/>
      <c r="BC653" s="9"/>
      <c r="BD653" s="201"/>
      <c r="BE653" s="9"/>
      <c r="BF653" s="9"/>
      <c r="BG653" s="373"/>
      <c r="BH653" s="373"/>
      <c r="BI653" s="9"/>
      <c r="BJ653" s="9"/>
      <c r="BK653" s="9"/>
      <c r="BL653" s="9"/>
      <c r="BM653" s="201"/>
      <c r="BN653" s="201"/>
      <c r="BO653" s="201"/>
      <c r="BP653" s="201"/>
      <c r="BQ653" s="9"/>
      <c r="BR653" s="9"/>
      <c r="BS653" s="201"/>
      <c r="BT653" s="201"/>
      <c r="BU653" s="201"/>
      <c r="BV653" s="201"/>
      <c r="BW653" s="201"/>
      <c r="BX653" s="201"/>
      <c r="BY653" s="201"/>
      <c r="BZ653" s="201"/>
      <c r="CA653" s="201"/>
      <c r="CB653" s="201"/>
      <c r="CC653" s="201"/>
      <c r="CD653" s="201"/>
      <c r="CE653" s="201"/>
      <c r="CF653" s="201"/>
      <c r="CG653" s="201"/>
      <c r="CH653" s="201"/>
      <c r="CI653" s="9"/>
    </row>
    <row r="654" spans="1:87" s="49" customFormat="1">
      <c r="A654" s="9">
        <v>1013</v>
      </c>
      <c r="B654" s="9" t="s">
        <v>383</v>
      </c>
      <c r="C654" s="9">
        <v>337</v>
      </c>
      <c r="D654" s="9">
        <v>6.8</v>
      </c>
      <c r="E654" s="9">
        <v>6</v>
      </c>
      <c r="F654" s="9">
        <v>137.41399999999999</v>
      </c>
      <c r="G654" s="9">
        <v>0</v>
      </c>
      <c r="H654" s="9">
        <v>0</v>
      </c>
      <c r="I654" s="9">
        <v>3.3</v>
      </c>
      <c r="J654" s="9">
        <v>72</v>
      </c>
      <c r="K654" s="158">
        <v>0.44791666666666702</v>
      </c>
      <c r="L654" s="9"/>
      <c r="M654" s="9"/>
      <c r="N654" s="9"/>
      <c r="O654" s="9"/>
      <c r="P654" s="278" t="str">
        <f t="shared" si="23"/>
        <v/>
      </c>
      <c r="Q654" s="276">
        <f t="shared" si="24"/>
        <v>60</v>
      </c>
      <c r="R654" s="9"/>
      <c r="U654" s="367"/>
      <c r="Y654"/>
      <c r="Z654"/>
      <c r="AA654"/>
      <c r="AS654" s="201"/>
      <c r="AT654" s="201"/>
      <c r="AU654" s="426"/>
      <c r="AV654" s="201"/>
      <c r="AW654" s="9"/>
      <c r="AX654" s="470"/>
      <c r="AY654" s="468"/>
      <c r="AZ654" s="201"/>
      <c r="BA654" s="201"/>
      <c r="BB654" s="9"/>
      <c r="BC654" s="9"/>
      <c r="BD654" s="201"/>
      <c r="BE654" s="9"/>
      <c r="BF654" s="9"/>
      <c r="BG654" s="373"/>
      <c r="BH654" s="373"/>
      <c r="BI654" s="9"/>
      <c r="BJ654" s="9"/>
      <c r="BK654" s="9"/>
      <c r="BL654" s="9"/>
      <c r="BM654" s="201"/>
      <c r="BN654" s="201"/>
      <c r="BO654" s="201"/>
      <c r="BP654" s="201"/>
      <c r="BQ654" s="9"/>
      <c r="BR654" s="9"/>
      <c r="BS654" s="201"/>
      <c r="BT654" s="201"/>
      <c r="BU654" s="201"/>
      <c r="BV654" s="201"/>
      <c r="BW654" s="201"/>
      <c r="BX654" s="201"/>
      <c r="BY654" s="201"/>
      <c r="BZ654" s="201"/>
      <c r="CA654" s="201"/>
      <c r="CB654" s="201"/>
      <c r="CC654" s="201"/>
      <c r="CD654" s="201"/>
      <c r="CE654" s="201"/>
      <c r="CF654" s="201"/>
      <c r="CG654" s="201"/>
      <c r="CH654" s="201"/>
      <c r="CI654" s="9"/>
    </row>
    <row r="655" spans="1:87" s="49" customFormat="1">
      <c r="A655" s="9">
        <v>1013</v>
      </c>
      <c r="B655" s="9" t="s">
        <v>383</v>
      </c>
      <c r="C655" s="9">
        <v>337</v>
      </c>
      <c r="D655" s="9">
        <v>0</v>
      </c>
      <c r="E655" s="9">
        <v>5.6</v>
      </c>
      <c r="F655" s="9">
        <v>137.41399999999999</v>
      </c>
      <c r="G655" s="9">
        <v>0</v>
      </c>
      <c r="H655" s="9">
        <v>0</v>
      </c>
      <c r="I655" s="9">
        <v>3.3</v>
      </c>
      <c r="J655" s="9">
        <v>72</v>
      </c>
      <c r="K655" s="158">
        <v>0.44861111111111102</v>
      </c>
      <c r="L655" s="9"/>
      <c r="M655" s="9"/>
      <c r="N655" s="9"/>
      <c r="O655" s="9"/>
      <c r="P655" s="278" t="str">
        <f t="shared" si="23"/>
        <v/>
      </c>
      <c r="Q655" s="276">
        <f t="shared" si="24"/>
        <v>60</v>
      </c>
      <c r="R655" s="9"/>
      <c r="U655" s="367"/>
      <c r="Y655"/>
      <c r="Z655"/>
      <c r="AA655"/>
      <c r="AS655" s="201"/>
      <c r="AT655" s="201"/>
      <c r="AU655" s="426"/>
      <c r="AV655" s="201"/>
      <c r="AW655" s="9"/>
      <c r="AX655" s="470"/>
      <c r="AY655" s="468"/>
      <c r="AZ655" s="201"/>
      <c r="BA655" s="201"/>
      <c r="BB655" s="9"/>
      <c r="BC655" s="9"/>
      <c r="BD655" s="201"/>
      <c r="BE655" s="9"/>
      <c r="BF655" s="9"/>
      <c r="BG655" s="373"/>
      <c r="BH655" s="373"/>
      <c r="BI655" s="9"/>
      <c r="BJ655" s="9"/>
      <c r="BK655" s="9"/>
      <c r="BL655" s="9"/>
      <c r="BM655" s="201"/>
      <c r="BN655" s="201"/>
      <c r="BO655" s="201"/>
      <c r="BP655" s="201"/>
      <c r="BQ655" s="9"/>
      <c r="BR655" s="9"/>
      <c r="BS655" s="201"/>
      <c r="BT655" s="201"/>
      <c r="BU655" s="201"/>
      <c r="BV655" s="201"/>
      <c r="BW655" s="201"/>
      <c r="BX655" s="201"/>
      <c r="BY655" s="201"/>
      <c r="BZ655" s="201"/>
      <c r="CA655" s="201"/>
      <c r="CB655" s="201"/>
      <c r="CC655" s="201"/>
      <c r="CD655" s="201"/>
      <c r="CE655" s="201"/>
      <c r="CF655" s="201"/>
      <c r="CG655" s="201"/>
      <c r="CH655" s="201"/>
      <c r="CI655" s="9"/>
    </row>
    <row r="656" spans="1:87" s="49" customFormat="1">
      <c r="A656" s="9">
        <v>1013</v>
      </c>
      <c r="B656" s="9" t="s">
        <v>383</v>
      </c>
      <c r="C656" s="9">
        <v>337</v>
      </c>
      <c r="D656" s="9">
        <v>4.8</v>
      </c>
      <c r="E656" s="9">
        <v>0.4</v>
      </c>
      <c r="F656" s="9">
        <v>137.41399999999999</v>
      </c>
      <c r="G656" s="9">
        <v>0</v>
      </c>
      <c r="H656" s="9">
        <v>0</v>
      </c>
      <c r="I656" s="9">
        <v>3.4</v>
      </c>
      <c r="J656" s="9">
        <v>72</v>
      </c>
      <c r="K656" s="158">
        <v>0.44930555555555601</v>
      </c>
      <c r="L656" s="9"/>
      <c r="M656" s="9"/>
      <c r="N656" s="9"/>
      <c r="O656" s="9"/>
      <c r="P656" s="278" t="str">
        <f t="shared" si="23"/>
        <v/>
      </c>
      <c r="Q656" s="276">
        <f t="shared" si="24"/>
        <v>60</v>
      </c>
      <c r="R656" s="9"/>
      <c r="U656" s="367"/>
      <c r="Y656"/>
      <c r="Z656"/>
      <c r="AA656"/>
      <c r="AS656" s="201"/>
      <c r="AT656" s="201"/>
      <c r="AU656" s="426"/>
      <c r="AV656" s="201"/>
      <c r="AW656" s="9"/>
      <c r="AX656" s="470"/>
      <c r="AY656" s="468"/>
      <c r="AZ656" s="201"/>
      <c r="BA656" s="201"/>
      <c r="BB656" s="9"/>
      <c r="BC656" s="9"/>
      <c r="BD656" s="201"/>
      <c r="BE656" s="9"/>
      <c r="BF656" s="9"/>
      <c r="BG656" s="373"/>
      <c r="BH656" s="373"/>
      <c r="BI656" s="9"/>
      <c r="BJ656" s="9"/>
      <c r="BK656" s="9"/>
      <c r="BL656" s="9"/>
      <c r="BM656" s="201"/>
      <c r="BN656" s="201"/>
      <c r="BO656" s="201"/>
      <c r="BP656" s="201"/>
      <c r="BQ656" s="9"/>
      <c r="BR656" s="9"/>
      <c r="BS656" s="201"/>
      <c r="BT656" s="201"/>
      <c r="BU656" s="201"/>
      <c r="BV656" s="201"/>
      <c r="BW656" s="201"/>
      <c r="BX656" s="201"/>
      <c r="BY656" s="201"/>
      <c r="BZ656" s="201"/>
      <c r="CA656" s="201"/>
      <c r="CB656" s="201"/>
      <c r="CC656" s="201"/>
      <c r="CD656" s="201"/>
      <c r="CE656" s="201"/>
      <c r="CF656" s="201"/>
      <c r="CG656" s="201"/>
      <c r="CH656" s="201"/>
      <c r="CI656" s="9"/>
    </row>
    <row r="657" spans="1:89" s="49" customFormat="1">
      <c r="A657" s="9">
        <v>1013</v>
      </c>
      <c r="B657" s="9" t="s">
        <v>383</v>
      </c>
      <c r="C657" s="9">
        <v>337</v>
      </c>
      <c r="D657" s="9">
        <v>14.8</v>
      </c>
      <c r="E657" s="9">
        <v>8</v>
      </c>
      <c r="F657" s="9">
        <v>137.41399999999999</v>
      </c>
      <c r="G657" s="9">
        <v>0</v>
      </c>
      <c r="H657" s="9">
        <v>0</v>
      </c>
      <c r="I657" s="9">
        <v>3.4</v>
      </c>
      <c r="J657" s="9">
        <v>72</v>
      </c>
      <c r="K657" s="158">
        <v>0.45</v>
      </c>
      <c r="L657" s="9"/>
      <c r="M657" s="9"/>
      <c r="N657" s="9"/>
      <c r="O657" s="9"/>
      <c r="P657" s="278" t="str">
        <f t="shared" si="23"/>
        <v/>
      </c>
      <c r="Q657" s="276">
        <f t="shared" si="24"/>
        <v>60</v>
      </c>
      <c r="R657" s="9"/>
      <c r="U657" s="367"/>
      <c r="Y657"/>
      <c r="Z657"/>
      <c r="AA657"/>
      <c r="AS657" s="201"/>
      <c r="AT657" s="201"/>
      <c r="AU657" s="426"/>
      <c r="AV657" s="201"/>
      <c r="AW657" s="9"/>
      <c r="AX657" s="470"/>
      <c r="AY657" s="468"/>
      <c r="AZ657" s="201"/>
      <c r="BA657" s="201"/>
      <c r="BB657" s="9"/>
      <c r="BC657" s="9"/>
      <c r="BD657" s="201"/>
      <c r="BE657" s="9"/>
      <c r="BF657" s="9"/>
      <c r="BG657" s="373"/>
      <c r="BH657" s="373"/>
      <c r="BI657" s="9"/>
      <c r="BJ657" s="9"/>
      <c r="BK657" s="9"/>
      <c r="BL657" s="9"/>
      <c r="BM657" s="201"/>
      <c r="BN657" s="201"/>
      <c r="BO657" s="201"/>
      <c r="BP657" s="201"/>
      <c r="BQ657" s="9"/>
      <c r="BR657" s="9"/>
      <c r="BS657" s="201"/>
      <c r="BT657" s="201"/>
      <c r="BU657" s="201"/>
      <c r="BV657" s="201"/>
      <c r="BW657" s="201"/>
      <c r="BX657" s="201"/>
      <c r="BY657" s="201"/>
      <c r="BZ657" s="201"/>
      <c r="CA657" s="201"/>
      <c r="CB657" s="201"/>
      <c r="CC657" s="201"/>
      <c r="CD657" s="201"/>
      <c r="CE657" s="201"/>
      <c r="CF657" s="201"/>
      <c r="CG657" s="201"/>
      <c r="CH657" s="201"/>
      <c r="CI657" s="9"/>
    </row>
    <row r="658" spans="1:89" s="49" customFormat="1">
      <c r="A658" s="9">
        <v>1013</v>
      </c>
      <c r="B658" s="9" t="s">
        <v>383</v>
      </c>
      <c r="C658" s="9">
        <v>337</v>
      </c>
      <c r="D658" s="9">
        <v>8</v>
      </c>
      <c r="E658" s="9">
        <v>6.8</v>
      </c>
      <c r="F658" s="9">
        <v>137.41399999999999</v>
      </c>
      <c r="G658" s="9">
        <v>0</v>
      </c>
      <c r="H658" s="9">
        <v>0</v>
      </c>
      <c r="I658" s="9">
        <v>3.4</v>
      </c>
      <c r="J658" s="9">
        <v>72</v>
      </c>
      <c r="K658" s="158">
        <v>0.45069444444444401</v>
      </c>
      <c r="L658" s="9"/>
      <c r="M658" s="9"/>
      <c r="N658" s="9"/>
      <c r="O658" s="9"/>
      <c r="P658" s="278" t="str">
        <f t="shared" si="23"/>
        <v/>
      </c>
      <c r="Q658" s="276">
        <f t="shared" si="24"/>
        <v>60</v>
      </c>
      <c r="R658" s="9"/>
      <c r="U658" s="367"/>
      <c r="Y658"/>
      <c r="Z658"/>
      <c r="AA658"/>
      <c r="AS658" s="201"/>
      <c r="AT658" s="201"/>
      <c r="AU658" s="426"/>
      <c r="AV658" s="9"/>
      <c r="AW658" s="9"/>
      <c r="AX658" s="470"/>
      <c r="AY658" s="467"/>
      <c r="AZ658" s="9"/>
      <c r="BA658" s="9"/>
      <c r="BB658" s="9"/>
      <c r="BC658" s="9"/>
      <c r="BD658" s="9"/>
      <c r="BE658" s="9"/>
      <c r="BF658" s="9"/>
      <c r="BG658" s="373"/>
      <c r="BH658" s="373"/>
      <c r="BI658" s="9"/>
      <c r="BJ658" s="9"/>
      <c r="BK658" s="9"/>
      <c r="BL658" s="9"/>
      <c r="BM658" s="9"/>
      <c r="BN658" s="9"/>
      <c r="BO658" s="9"/>
      <c r="BP658" s="9"/>
      <c r="BQ658" s="9"/>
      <c r="BR658" s="9"/>
      <c r="BS658" s="201"/>
      <c r="BT658" s="201"/>
      <c r="BU658" s="201"/>
      <c r="BV658" s="201"/>
      <c r="BW658" s="201"/>
      <c r="BX658" s="201"/>
      <c r="BY658" s="201"/>
      <c r="BZ658" s="201"/>
      <c r="CA658" s="201"/>
      <c r="CB658" s="201"/>
      <c r="CC658" s="201"/>
      <c r="CD658" s="201"/>
      <c r="CE658" s="201"/>
      <c r="CF658" s="201"/>
      <c r="CG658" s="201"/>
      <c r="CH658" s="201"/>
      <c r="CI658" s="9"/>
    </row>
    <row r="659" spans="1:89">
      <c r="A659" s="9">
        <v>1013</v>
      </c>
      <c r="B659" s="9" t="s">
        <v>383</v>
      </c>
      <c r="C659" s="9">
        <v>0</v>
      </c>
      <c r="D659" s="9">
        <v>7.2</v>
      </c>
      <c r="E659" s="9">
        <v>7.6</v>
      </c>
      <c r="F659" s="9">
        <v>137.41399999999999</v>
      </c>
      <c r="G659" s="9">
        <v>0</v>
      </c>
      <c r="H659" s="9">
        <v>0</v>
      </c>
      <c r="I659" s="9">
        <v>3.5</v>
      </c>
      <c r="J659" s="9">
        <v>72</v>
      </c>
      <c r="K659" s="158">
        <v>0.45138888888888901</v>
      </c>
      <c r="L659" s="9"/>
      <c r="M659" s="9"/>
      <c r="N659" s="9"/>
      <c r="O659" s="9"/>
      <c r="P659" s="278" t="str">
        <f t="shared" si="23"/>
        <v/>
      </c>
      <c r="Q659" s="276">
        <f t="shared" si="24"/>
        <v>60</v>
      </c>
      <c r="R659" s="9"/>
      <c r="S659" s="9"/>
      <c r="U659" s="367"/>
      <c r="AS659" s="9"/>
      <c r="AT659" s="9"/>
      <c r="AU659" s="426"/>
      <c r="AW659" s="9"/>
      <c r="AX659" s="470"/>
      <c r="AY659" s="467"/>
      <c r="BG659" s="373"/>
      <c r="BH659" s="373"/>
      <c r="BI659" s="9"/>
      <c r="BJ659" s="9"/>
      <c r="CJ659"/>
      <c r="CK659"/>
    </row>
    <row r="660" spans="1:89">
      <c r="A660" s="9">
        <v>1013</v>
      </c>
      <c r="B660" s="9" t="s">
        <v>383</v>
      </c>
      <c r="C660" s="9">
        <v>0</v>
      </c>
      <c r="D660" s="9">
        <v>6.8</v>
      </c>
      <c r="E660" s="9">
        <v>6.4</v>
      </c>
      <c r="F660" s="9">
        <v>137.41399999999999</v>
      </c>
      <c r="G660" s="9">
        <v>0</v>
      </c>
      <c r="H660" s="9">
        <v>0</v>
      </c>
      <c r="I660" s="9">
        <v>3.5</v>
      </c>
      <c r="J660" s="9">
        <v>72</v>
      </c>
      <c r="K660" s="158">
        <v>0.452083333333333</v>
      </c>
      <c r="L660" s="9"/>
      <c r="M660" s="9"/>
      <c r="N660" s="9"/>
      <c r="O660" s="9"/>
      <c r="P660" s="278" t="str">
        <f t="shared" si="23"/>
        <v/>
      </c>
      <c r="Q660" s="276">
        <f t="shared" si="24"/>
        <v>60</v>
      </c>
      <c r="R660" s="9"/>
      <c r="S660" s="9"/>
      <c r="U660" s="367"/>
      <c r="AS660" s="9"/>
      <c r="AT660" s="9"/>
      <c r="AU660" s="426"/>
      <c r="AW660" s="9"/>
      <c r="AX660" s="470"/>
      <c r="AY660" s="467"/>
      <c r="BG660" s="373"/>
      <c r="BH660" s="373"/>
      <c r="BI660" s="9"/>
      <c r="BJ660" s="9"/>
      <c r="CJ660"/>
      <c r="CK660"/>
    </row>
    <row r="661" spans="1:89">
      <c r="A661" s="9">
        <v>1013</v>
      </c>
      <c r="B661" s="9" t="s">
        <v>383</v>
      </c>
      <c r="C661" s="9">
        <v>292</v>
      </c>
      <c r="D661" s="9">
        <v>12</v>
      </c>
      <c r="E661" s="9">
        <v>7.6</v>
      </c>
      <c r="F661" s="9">
        <v>137.41399999999999</v>
      </c>
      <c r="G661" s="9">
        <v>0</v>
      </c>
      <c r="H661" s="9">
        <v>0</v>
      </c>
      <c r="I661" s="9">
        <v>3.5</v>
      </c>
      <c r="J661" s="9">
        <v>72</v>
      </c>
      <c r="K661" s="158">
        <v>0.452777777777778</v>
      </c>
      <c r="L661" s="9"/>
      <c r="M661" s="9"/>
      <c r="N661" s="9"/>
      <c r="O661" s="9"/>
      <c r="P661" s="278" t="str">
        <f t="shared" si="23"/>
        <v/>
      </c>
      <c r="Q661" s="276">
        <f t="shared" si="24"/>
        <v>60</v>
      </c>
      <c r="R661" s="9"/>
      <c r="S661" s="9"/>
      <c r="U661" s="367"/>
      <c r="AS661" s="9"/>
      <c r="AT661" s="9"/>
      <c r="AU661" s="426"/>
      <c r="AW661" s="9"/>
      <c r="AX661" s="470"/>
      <c r="AY661" s="467"/>
      <c r="BG661" s="373"/>
      <c r="BH661" s="373"/>
      <c r="BI661" s="9"/>
      <c r="BJ661" s="9"/>
      <c r="CJ661"/>
      <c r="CK661"/>
    </row>
    <row r="662" spans="1:89">
      <c r="A662" s="9">
        <v>1013</v>
      </c>
      <c r="B662" s="9" t="s">
        <v>383</v>
      </c>
      <c r="C662" s="9">
        <v>292</v>
      </c>
      <c r="D662" s="9">
        <v>5.2</v>
      </c>
      <c r="E662" s="9">
        <v>5.6</v>
      </c>
      <c r="F662" s="9">
        <v>137.41399999999999</v>
      </c>
      <c r="G662" s="9">
        <v>0</v>
      </c>
      <c r="H662" s="9">
        <v>0</v>
      </c>
      <c r="I662" s="9">
        <v>3.6</v>
      </c>
      <c r="J662" s="9">
        <v>72</v>
      </c>
      <c r="K662" s="158">
        <v>0.453472222222222</v>
      </c>
      <c r="L662" s="9"/>
      <c r="M662" s="9"/>
      <c r="N662" s="9"/>
      <c r="O662" s="9"/>
      <c r="P662" s="278" t="str">
        <f t="shared" si="23"/>
        <v/>
      </c>
      <c r="Q662" s="276">
        <f t="shared" si="24"/>
        <v>60</v>
      </c>
      <c r="R662" s="9"/>
      <c r="S662" s="9"/>
      <c r="U662" s="367"/>
      <c r="AS662" s="9"/>
      <c r="AT662" s="9"/>
      <c r="AU662" s="426"/>
      <c r="AW662" s="9"/>
      <c r="AX662" s="470"/>
      <c r="AY662" s="467"/>
      <c r="BG662" s="373"/>
      <c r="BH662" s="373"/>
      <c r="BI662" s="9"/>
      <c r="BJ662" s="9"/>
      <c r="CJ662"/>
      <c r="CK662"/>
    </row>
    <row r="663" spans="1:89">
      <c r="A663" s="9">
        <v>1013</v>
      </c>
      <c r="B663" s="9" t="s">
        <v>383</v>
      </c>
      <c r="C663" s="9">
        <v>292</v>
      </c>
      <c r="D663" s="9">
        <v>10</v>
      </c>
      <c r="E663" s="9">
        <v>6.8</v>
      </c>
      <c r="F663" s="9">
        <v>137.41399999999999</v>
      </c>
      <c r="G663" s="9">
        <v>0</v>
      </c>
      <c r="H663" s="9">
        <v>0</v>
      </c>
      <c r="I663" s="9">
        <v>3.6</v>
      </c>
      <c r="J663" s="9">
        <v>72</v>
      </c>
      <c r="K663" s="158">
        <v>0.454166666666667</v>
      </c>
      <c r="L663" s="9"/>
      <c r="M663" s="9"/>
      <c r="N663" s="9"/>
      <c r="O663" s="9"/>
      <c r="P663" s="278" t="str">
        <f t="shared" si="23"/>
        <v/>
      </c>
      <c r="Q663" s="276">
        <f t="shared" si="24"/>
        <v>60</v>
      </c>
      <c r="R663" s="9"/>
      <c r="S663" s="9"/>
      <c r="U663" s="367"/>
      <c r="AS663" s="9"/>
      <c r="AT663" s="9"/>
      <c r="AU663" s="426"/>
      <c r="AW663" s="9"/>
      <c r="AX663" s="470"/>
      <c r="AY663" s="467"/>
      <c r="BG663" s="373"/>
      <c r="BH663" s="373"/>
      <c r="BI663" s="9"/>
      <c r="BJ663" s="9"/>
      <c r="CJ663"/>
      <c r="CK663"/>
    </row>
    <row r="664" spans="1:89">
      <c r="A664" s="9">
        <v>1013</v>
      </c>
      <c r="B664" s="9" t="s">
        <v>383</v>
      </c>
      <c r="C664" s="9">
        <v>337</v>
      </c>
      <c r="D664" s="9">
        <v>10.8</v>
      </c>
      <c r="E664" s="9">
        <v>7.6</v>
      </c>
      <c r="F664" s="9">
        <v>137.41399999999999</v>
      </c>
      <c r="G664" s="9">
        <v>0</v>
      </c>
      <c r="H664" s="9">
        <v>0</v>
      </c>
      <c r="I664" s="9">
        <v>3.6</v>
      </c>
      <c r="J664" s="9">
        <v>72</v>
      </c>
      <c r="K664" s="158">
        <v>0.45486111111111099</v>
      </c>
      <c r="L664" s="9"/>
      <c r="M664" s="9"/>
      <c r="N664" s="9"/>
      <c r="O664" s="9"/>
      <c r="P664" s="278" t="str">
        <f t="shared" si="23"/>
        <v/>
      </c>
      <c r="Q664" s="276">
        <f t="shared" si="24"/>
        <v>60</v>
      </c>
      <c r="R664" s="9"/>
      <c r="S664" s="9"/>
      <c r="U664" s="367"/>
      <c r="AS664" s="9"/>
      <c r="AT664" s="9"/>
      <c r="AU664" s="426"/>
      <c r="AW664" s="9"/>
      <c r="AX664" s="470"/>
      <c r="AY664" s="467"/>
      <c r="BG664" s="373"/>
      <c r="BH664" s="373"/>
      <c r="BI664" s="9"/>
      <c r="BJ664" s="9"/>
      <c r="CJ664"/>
      <c r="CK664"/>
    </row>
    <row r="665" spans="1:89">
      <c r="A665" s="9">
        <v>1013</v>
      </c>
      <c r="B665" s="9" t="s">
        <v>383</v>
      </c>
      <c r="C665" s="9">
        <v>315</v>
      </c>
      <c r="D665" s="9">
        <v>6.8</v>
      </c>
      <c r="E665" s="9">
        <v>7.2</v>
      </c>
      <c r="F665" s="9">
        <v>137.41399999999999</v>
      </c>
      <c r="G665" s="9">
        <v>0</v>
      </c>
      <c r="H665" s="9">
        <v>0</v>
      </c>
      <c r="I665" s="9">
        <v>3.7</v>
      </c>
      <c r="J665" s="9">
        <v>72</v>
      </c>
      <c r="K665" s="158">
        <v>0.45555555555555599</v>
      </c>
      <c r="L665" s="9"/>
      <c r="M665" s="9"/>
      <c r="N665" s="9"/>
      <c r="O665" s="9"/>
      <c r="P665" s="278" t="str">
        <f t="shared" si="23"/>
        <v/>
      </c>
      <c r="Q665" s="276">
        <f t="shared" si="24"/>
        <v>60</v>
      </c>
      <c r="R665" s="9"/>
      <c r="S665" s="9"/>
      <c r="U665" s="367"/>
      <c r="AS665" s="9"/>
      <c r="AT665" s="9"/>
      <c r="AU665" s="426"/>
      <c r="AW665" s="9"/>
      <c r="AX665" s="470"/>
      <c r="AY665" s="467"/>
      <c r="BG665" s="373"/>
      <c r="BH665" s="373"/>
      <c r="BI665" s="9"/>
      <c r="BJ665" s="9"/>
      <c r="CJ665"/>
      <c r="CK665"/>
    </row>
    <row r="666" spans="1:89">
      <c r="A666" s="9">
        <v>1013</v>
      </c>
      <c r="B666" s="9" t="s">
        <v>383</v>
      </c>
      <c r="C666" s="9">
        <v>337</v>
      </c>
      <c r="D666" s="9">
        <v>7.6</v>
      </c>
      <c r="E666" s="9">
        <v>9.1999999999999993</v>
      </c>
      <c r="F666" s="9">
        <v>137.41399999999999</v>
      </c>
      <c r="G666" s="9">
        <v>0</v>
      </c>
      <c r="H666" s="9">
        <v>0</v>
      </c>
      <c r="I666" s="9">
        <v>3.7</v>
      </c>
      <c r="J666" s="9">
        <v>72</v>
      </c>
      <c r="K666" s="158">
        <v>0.45624999999999999</v>
      </c>
      <c r="L666" s="9"/>
      <c r="M666" s="9"/>
      <c r="N666" s="9"/>
      <c r="O666" s="9"/>
      <c r="P666" s="278" t="str">
        <f t="shared" si="23"/>
        <v/>
      </c>
      <c r="Q666" s="276">
        <f t="shared" si="24"/>
        <v>60</v>
      </c>
      <c r="R666" s="9"/>
      <c r="S666" s="9"/>
      <c r="U666" s="367"/>
      <c r="AS666" s="9"/>
      <c r="AT666" s="9"/>
      <c r="AU666" s="426"/>
      <c r="AW666" s="9"/>
      <c r="AX666" s="470"/>
      <c r="AY666" s="467"/>
      <c r="BG666" s="373"/>
      <c r="BH666" s="373"/>
      <c r="BI666" s="9"/>
      <c r="BJ666" s="9"/>
      <c r="CJ666"/>
      <c r="CK666"/>
    </row>
    <row r="667" spans="1:89">
      <c r="A667" s="9">
        <v>1013</v>
      </c>
      <c r="B667" s="9" t="s">
        <v>383</v>
      </c>
      <c r="C667" s="9">
        <v>315</v>
      </c>
      <c r="D667" s="9">
        <v>10.4</v>
      </c>
      <c r="E667" s="9">
        <v>11.2</v>
      </c>
      <c r="F667" s="9">
        <v>137.41399999999999</v>
      </c>
      <c r="G667" s="9">
        <v>0</v>
      </c>
      <c r="H667" s="9">
        <v>0</v>
      </c>
      <c r="I667" s="9">
        <v>3.8</v>
      </c>
      <c r="J667" s="9">
        <v>72</v>
      </c>
      <c r="K667" s="158">
        <v>0.45694444444444399</v>
      </c>
      <c r="L667" s="9"/>
      <c r="M667" s="9"/>
      <c r="N667" s="9"/>
      <c r="O667" s="9"/>
      <c r="P667" s="278" t="str">
        <f t="shared" si="23"/>
        <v/>
      </c>
      <c r="Q667" s="276">
        <f t="shared" si="24"/>
        <v>60</v>
      </c>
      <c r="R667" s="9"/>
      <c r="S667" s="9"/>
      <c r="U667" s="367"/>
      <c r="AS667" s="9"/>
      <c r="AT667" s="9"/>
      <c r="AU667" s="426"/>
      <c r="AW667" s="9"/>
      <c r="AX667" s="470"/>
      <c r="AY667" s="467"/>
      <c r="BG667" s="373"/>
      <c r="BH667" s="373"/>
      <c r="BI667" s="9"/>
      <c r="BJ667" s="9"/>
      <c r="CJ667"/>
      <c r="CK667"/>
    </row>
    <row r="668" spans="1:89">
      <c r="A668" s="9">
        <v>1013</v>
      </c>
      <c r="B668" s="9" t="s">
        <v>383</v>
      </c>
      <c r="C668" s="9">
        <v>315</v>
      </c>
      <c r="D668" s="9">
        <v>10.8</v>
      </c>
      <c r="E668" s="9">
        <v>8.4</v>
      </c>
      <c r="F668" s="9">
        <v>137.41399999999999</v>
      </c>
      <c r="G668" s="9">
        <v>0</v>
      </c>
      <c r="H668" s="9">
        <v>0</v>
      </c>
      <c r="I668" s="9">
        <v>3.8</v>
      </c>
      <c r="J668" s="9">
        <v>72</v>
      </c>
      <c r="K668" s="158">
        <v>0.45763888888888898</v>
      </c>
      <c r="L668" s="9"/>
      <c r="M668" s="9"/>
      <c r="N668" s="9"/>
      <c r="O668" s="9"/>
      <c r="P668" s="278" t="str">
        <f t="shared" si="23"/>
        <v/>
      </c>
      <c r="Q668" s="276">
        <f t="shared" si="24"/>
        <v>60</v>
      </c>
      <c r="R668" s="9"/>
      <c r="S668" s="9"/>
      <c r="U668" s="367"/>
      <c r="AS668" s="9"/>
      <c r="AT668" s="9"/>
      <c r="AU668" s="426"/>
      <c r="AW668" s="9"/>
      <c r="AX668" s="470"/>
      <c r="AY668" s="467"/>
      <c r="BG668" s="373"/>
      <c r="BH668" s="373"/>
      <c r="BI668" s="9"/>
      <c r="BJ668" s="9"/>
      <c r="CJ668"/>
      <c r="CK668"/>
    </row>
    <row r="669" spans="1:89">
      <c r="A669" s="9">
        <v>1013</v>
      </c>
      <c r="B669" s="9" t="s">
        <v>383</v>
      </c>
      <c r="C669" s="9">
        <v>292</v>
      </c>
      <c r="D669" s="9">
        <v>11.2</v>
      </c>
      <c r="E669" s="9">
        <v>9.1999999999999993</v>
      </c>
      <c r="F669" s="9">
        <v>137.41399999999999</v>
      </c>
      <c r="G669" s="9">
        <v>0</v>
      </c>
      <c r="H669" s="9">
        <v>0</v>
      </c>
      <c r="I669" s="9">
        <v>3.8</v>
      </c>
      <c r="J669" s="9">
        <v>71</v>
      </c>
      <c r="K669" s="158">
        <v>0.45833333333333298</v>
      </c>
      <c r="L669" s="9"/>
      <c r="M669" s="9"/>
      <c r="N669" s="9"/>
      <c r="O669" s="9"/>
      <c r="P669" s="278" t="str">
        <f t="shared" si="23"/>
        <v/>
      </c>
      <c r="Q669" s="276">
        <f t="shared" si="24"/>
        <v>60</v>
      </c>
      <c r="R669" s="9"/>
      <c r="S669" s="9"/>
      <c r="U669" s="367"/>
      <c r="AS669" s="9"/>
      <c r="AT669" s="9"/>
      <c r="AU669" s="426"/>
      <c r="AW669" s="9"/>
      <c r="AX669" s="470"/>
      <c r="AY669" s="467"/>
      <c r="BG669" s="373"/>
      <c r="BH669" s="373"/>
      <c r="BI669" s="9"/>
      <c r="BJ669" s="9"/>
      <c r="CJ669"/>
      <c r="CK669"/>
    </row>
    <row r="670" spans="1:89">
      <c r="A670" s="9">
        <v>1013</v>
      </c>
      <c r="B670" s="9" t="s">
        <v>383</v>
      </c>
      <c r="C670" s="9">
        <v>337</v>
      </c>
      <c r="D670" s="9">
        <v>11.6</v>
      </c>
      <c r="E670" s="9">
        <v>12.8</v>
      </c>
      <c r="F670" s="9">
        <v>137.41399999999999</v>
      </c>
      <c r="G670" s="9">
        <v>0</v>
      </c>
      <c r="H670" s="9">
        <v>0</v>
      </c>
      <c r="I670" s="9">
        <v>3.8</v>
      </c>
      <c r="J670" s="9">
        <v>71</v>
      </c>
      <c r="K670" s="158">
        <v>0.45902777777777798</v>
      </c>
      <c r="L670" s="9"/>
      <c r="M670" s="9"/>
      <c r="N670" s="9"/>
      <c r="O670" s="9"/>
      <c r="P670" s="278" t="str">
        <f t="shared" si="23"/>
        <v/>
      </c>
      <c r="Q670" s="276">
        <f t="shared" si="24"/>
        <v>60</v>
      </c>
      <c r="R670" s="9"/>
      <c r="S670" s="9"/>
      <c r="U670" s="367"/>
      <c r="AS670" s="9"/>
      <c r="AT670" s="9"/>
      <c r="AU670" s="426"/>
      <c r="AW670" s="9"/>
      <c r="AX670" s="470"/>
      <c r="AY670" s="467"/>
      <c r="BG670" s="373"/>
      <c r="BH670" s="373"/>
      <c r="BI670" s="9"/>
      <c r="BJ670" s="9"/>
      <c r="CJ670"/>
      <c r="CK670"/>
    </row>
    <row r="671" spans="1:89">
      <c r="A671" s="9">
        <v>1014</v>
      </c>
      <c r="B671" s="9" t="s">
        <v>383</v>
      </c>
      <c r="C671" s="9">
        <v>337</v>
      </c>
      <c r="D671" s="9">
        <v>8.8000000000000007</v>
      </c>
      <c r="E671" s="9">
        <v>9.1999999999999993</v>
      </c>
      <c r="F671" s="9">
        <v>137.41399999999999</v>
      </c>
      <c r="G671" s="9">
        <v>0</v>
      </c>
      <c r="H671" s="9">
        <v>0</v>
      </c>
      <c r="I671" s="9">
        <v>3.8</v>
      </c>
      <c r="J671" s="9">
        <v>71</v>
      </c>
      <c r="K671" s="158">
        <v>0.45972222222222198</v>
      </c>
      <c r="L671" s="9"/>
      <c r="M671" s="9"/>
      <c r="N671" s="9"/>
      <c r="O671" s="9"/>
      <c r="P671" s="278" t="str">
        <f t="shared" si="23"/>
        <v/>
      </c>
      <c r="Q671" s="276">
        <f t="shared" si="24"/>
        <v>60</v>
      </c>
      <c r="R671" s="9"/>
      <c r="S671" s="9"/>
      <c r="U671" s="367"/>
      <c r="AS671" s="9"/>
      <c r="AT671" s="9"/>
      <c r="AU671" s="426"/>
      <c r="AW671" s="9"/>
      <c r="AX671" s="470"/>
      <c r="AY671" s="467"/>
      <c r="BG671" s="373"/>
      <c r="BH671" s="373"/>
      <c r="BI671" s="9"/>
      <c r="BJ671" s="9"/>
      <c r="CJ671"/>
      <c r="CK671"/>
    </row>
    <row r="672" spans="1:89">
      <c r="A672" s="9">
        <v>1014</v>
      </c>
      <c r="B672" s="9" t="s">
        <v>383</v>
      </c>
      <c r="C672" s="9">
        <v>337</v>
      </c>
      <c r="D672" s="9">
        <v>8.8000000000000007</v>
      </c>
      <c r="E672" s="9">
        <v>6.8</v>
      </c>
      <c r="F672" s="9">
        <v>137.41399999999999</v>
      </c>
      <c r="G672" s="9">
        <v>0</v>
      </c>
      <c r="H672" s="9">
        <v>0</v>
      </c>
      <c r="I672" s="9">
        <v>3.8</v>
      </c>
      <c r="J672" s="9">
        <v>71</v>
      </c>
      <c r="K672" s="158">
        <v>0.46041666666666697</v>
      </c>
      <c r="L672" s="9"/>
      <c r="M672" s="9"/>
      <c r="N672" s="9"/>
      <c r="O672" s="9"/>
      <c r="P672" s="278" t="str">
        <f t="shared" si="23"/>
        <v/>
      </c>
      <c r="Q672" s="276">
        <f t="shared" si="24"/>
        <v>60</v>
      </c>
      <c r="R672" s="9"/>
      <c r="S672" s="9"/>
      <c r="U672" s="367"/>
      <c r="AS672" s="9"/>
      <c r="AT672" s="9"/>
      <c r="AU672" s="426"/>
      <c r="AW672" s="9"/>
      <c r="AX672" s="470"/>
      <c r="AY672" s="467"/>
      <c r="BG672" s="373"/>
      <c r="BH672" s="373"/>
      <c r="BI672" s="9"/>
      <c r="BJ672" s="9"/>
      <c r="CJ672"/>
      <c r="CK672"/>
    </row>
    <row r="673" spans="1:89">
      <c r="A673" s="9">
        <v>1014</v>
      </c>
      <c r="B673" s="9" t="s">
        <v>383</v>
      </c>
      <c r="C673" s="9">
        <v>315</v>
      </c>
      <c r="D673" s="9">
        <v>6.8</v>
      </c>
      <c r="E673" s="9">
        <v>7.2</v>
      </c>
      <c r="F673" s="9">
        <v>137.41399999999999</v>
      </c>
      <c r="G673" s="9">
        <v>0</v>
      </c>
      <c r="H673" s="9">
        <v>0</v>
      </c>
      <c r="I673" s="9">
        <v>3.8</v>
      </c>
      <c r="J673" s="9">
        <v>71</v>
      </c>
      <c r="K673" s="158">
        <v>0.46111111111111103</v>
      </c>
      <c r="L673" s="9"/>
      <c r="M673" s="9"/>
      <c r="N673" s="9"/>
      <c r="O673" s="9"/>
      <c r="P673" s="278" t="str">
        <f t="shared" si="23"/>
        <v/>
      </c>
      <c r="Q673" s="276">
        <f t="shared" si="24"/>
        <v>60</v>
      </c>
      <c r="R673" s="9"/>
      <c r="S673" s="9"/>
      <c r="U673" s="367"/>
      <c r="AS673" s="9"/>
      <c r="AT673" s="9"/>
      <c r="AU673" s="426"/>
      <c r="AW673" s="9"/>
      <c r="AX673" s="470"/>
      <c r="AY673" s="467"/>
      <c r="BG673" s="373"/>
      <c r="BH673" s="373"/>
      <c r="BI673" s="9"/>
      <c r="BJ673" s="9"/>
      <c r="CJ673"/>
      <c r="CK673"/>
    </row>
    <row r="674" spans="1:89">
      <c r="A674" s="9">
        <v>1014</v>
      </c>
      <c r="B674" s="9" t="s">
        <v>383</v>
      </c>
      <c r="C674" s="9">
        <v>337</v>
      </c>
      <c r="D674" s="9">
        <v>8</v>
      </c>
      <c r="E674" s="9">
        <v>7.6</v>
      </c>
      <c r="F674" s="9">
        <v>137.41399999999999</v>
      </c>
      <c r="G674" s="9">
        <v>0</v>
      </c>
      <c r="H674" s="9">
        <v>0</v>
      </c>
      <c r="I674" s="9">
        <v>3.9</v>
      </c>
      <c r="J674" s="9">
        <v>71</v>
      </c>
      <c r="K674" s="158">
        <v>0.46180555555555602</v>
      </c>
      <c r="L674" s="9"/>
      <c r="M674" s="9"/>
      <c r="N674" s="9"/>
      <c r="O674" s="9"/>
      <c r="P674" s="278" t="str">
        <f t="shared" si="23"/>
        <v/>
      </c>
      <c r="Q674" s="276">
        <f t="shared" si="24"/>
        <v>60</v>
      </c>
      <c r="R674" s="9"/>
      <c r="S674" s="9"/>
      <c r="U674" s="367"/>
      <c r="AS674" s="9"/>
      <c r="AT674" s="9"/>
      <c r="AU674" s="426"/>
      <c r="AW674" s="9"/>
      <c r="AX674" s="470"/>
      <c r="AY674" s="467"/>
      <c r="BG674" s="373"/>
      <c r="BH674" s="373"/>
      <c r="BI674" s="9"/>
      <c r="BJ674" s="9"/>
      <c r="CJ674"/>
      <c r="CK674"/>
    </row>
    <row r="675" spans="1:89">
      <c r="A675" s="9">
        <v>1014</v>
      </c>
      <c r="B675" s="9" t="s">
        <v>383</v>
      </c>
      <c r="C675" s="9">
        <v>337</v>
      </c>
      <c r="D675" s="9">
        <v>6.8</v>
      </c>
      <c r="E675" s="9">
        <v>8</v>
      </c>
      <c r="F675" s="9">
        <v>137.41399999999999</v>
      </c>
      <c r="G675" s="9">
        <v>0</v>
      </c>
      <c r="H675" s="9">
        <v>0</v>
      </c>
      <c r="I675" s="9">
        <v>3.9</v>
      </c>
      <c r="J675" s="9">
        <v>71</v>
      </c>
      <c r="K675" s="158">
        <v>0.46250000000000002</v>
      </c>
      <c r="L675" s="9"/>
      <c r="M675" s="9"/>
      <c r="N675" s="9"/>
      <c r="O675" s="9"/>
      <c r="P675" s="278" t="str">
        <f t="shared" si="23"/>
        <v/>
      </c>
      <c r="Q675" s="276">
        <f t="shared" si="24"/>
        <v>60</v>
      </c>
      <c r="R675" s="9"/>
      <c r="S675" s="9"/>
      <c r="U675" s="367"/>
      <c r="AS675" s="9"/>
      <c r="AT675" s="9"/>
      <c r="AU675" s="426"/>
      <c r="AW675" s="9"/>
      <c r="AX675" s="470"/>
      <c r="AY675" s="467"/>
      <c r="BG675" s="373"/>
      <c r="BH675" s="373"/>
      <c r="BI675" s="9"/>
      <c r="BJ675" s="9"/>
      <c r="CJ675"/>
      <c r="CK675"/>
    </row>
    <row r="676" spans="1:89">
      <c r="A676" s="9">
        <v>1014</v>
      </c>
      <c r="B676" s="9" t="s">
        <v>383</v>
      </c>
      <c r="C676" s="9">
        <v>0</v>
      </c>
      <c r="D676" s="9">
        <v>10.4</v>
      </c>
      <c r="E676" s="9">
        <v>7.6</v>
      </c>
      <c r="F676" s="9">
        <v>137.41399999999999</v>
      </c>
      <c r="G676" s="9">
        <v>0</v>
      </c>
      <c r="H676" s="9">
        <v>0</v>
      </c>
      <c r="I676" s="9">
        <v>3.9</v>
      </c>
      <c r="J676" s="9">
        <v>71</v>
      </c>
      <c r="K676" s="158">
        <v>0.46319444444444402</v>
      </c>
      <c r="L676" s="9"/>
      <c r="M676" s="9"/>
      <c r="N676" s="9"/>
      <c r="O676" s="9"/>
      <c r="P676" s="278" t="str">
        <f t="shared" si="23"/>
        <v/>
      </c>
      <c r="Q676" s="276">
        <f t="shared" si="24"/>
        <v>60</v>
      </c>
      <c r="R676" s="9"/>
      <c r="S676" s="9"/>
      <c r="U676" s="367"/>
      <c r="AS676" s="9"/>
      <c r="AT676" s="9"/>
      <c r="AU676" s="426"/>
      <c r="AW676" s="9"/>
      <c r="AX676" s="470"/>
      <c r="AY676" s="467"/>
      <c r="BG676" s="373"/>
      <c r="BH676" s="373"/>
      <c r="BI676" s="9"/>
      <c r="BJ676" s="9"/>
      <c r="CJ676"/>
      <c r="CK676"/>
    </row>
    <row r="677" spans="1:89">
      <c r="A677" s="9">
        <v>1014</v>
      </c>
      <c r="B677" s="9" t="s">
        <v>383</v>
      </c>
      <c r="C677" s="9">
        <v>315</v>
      </c>
      <c r="D677" s="9">
        <v>6.8</v>
      </c>
      <c r="E677" s="9">
        <v>11.2</v>
      </c>
      <c r="F677" s="9">
        <v>137.41399999999999</v>
      </c>
      <c r="G677" s="9">
        <v>0</v>
      </c>
      <c r="H677" s="9">
        <v>0</v>
      </c>
      <c r="I677" s="9">
        <v>4</v>
      </c>
      <c r="J677" s="9">
        <v>71</v>
      </c>
      <c r="K677" s="158">
        <v>0.46388888888888902</v>
      </c>
      <c r="L677" s="9"/>
      <c r="M677" s="9"/>
      <c r="N677" s="9"/>
      <c r="O677" s="9"/>
      <c r="P677" s="278" t="str">
        <f t="shared" si="23"/>
        <v/>
      </c>
      <c r="Q677" s="276">
        <f t="shared" si="24"/>
        <v>60</v>
      </c>
      <c r="R677" s="9"/>
      <c r="S677" s="9"/>
      <c r="U677" s="367"/>
      <c r="AS677" s="9"/>
      <c r="AT677" s="9"/>
      <c r="AU677" s="426"/>
      <c r="AW677" s="9"/>
      <c r="AX677" s="470"/>
      <c r="AY677" s="467"/>
      <c r="BG677" s="373"/>
      <c r="BH677" s="373"/>
      <c r="BI677" s="9"/>
      <c r="BJ677" s="9"/>
      <c r="CJ677"/>
      <c r="CK677"/>
    </row>
    <row r="678" spans="1:89">
      <c r="A678" s="9">
        <v>1014</v>
      </c>
      <c r="B678" s="9" t="s">
        <v>383</v>
      </c>
      <c r="C678" s="9">
        <v>315</v>
      </c>
      <c r="D678" s="9">
        <v>9.6</v>
      </c>
      <c r="E678" s="9">
        <v>9.1999999999999993</v>
      </c>
      <c r="F678" s="9">
        <v>137.41399999999999</v>
      </c>
      <c r="G678" s="9">
        <v>0</v>
      </c>
      <c r="H678" s="9">
        <v>0</v>
      </c>
      <c r="I678" s="9">
        <v>4</v>
      </c>
      <c r="J678" s="9">
        <v>71</v>
      </c>
      <c r="K678" s="158">
        <v>0.46458333333333302</v>
      </c>
      <c r="L678" s="9"/>
      <c r="M678" s="9"/>
      <c r="N678" s="9"/>
      <c r="O678" s="9"/>
      <c r="P678" s="278" t="str">
        <f t="shared" si="23"/>
        <v/>
      </c>
      <c r="Q678" s="276">
        <f t="shared" si="24"/>
        <v>60</v>
      </c>
      <c r="R678" s="9"/>
      <c r="S678" s="9"/>
      <c r="U678" s="367"/>
      <c r="AS678" s="9"/>
      <c r="AT678" s="9"/>
      <c r="AU678" s="426"/>
      <c r="AW678" s="9"/>
      <c r="AX678" s="470"/>
      <c r="AY678" s="467"/>
      <c r="BG678" s="373"/>
      <c r="BH678" s="373"/>
      <c r="BI678" s="9"/>
      <c r="BJ678" s="9"/>
      <c r="CJ678"/>
      <c r="CK678"/>
    </row>
    <row r="679" spans="1:89">
      <c r="A679" s="9">
        <v>1014</v>
      </c>
      <c r="B679" s="9" t="s">
        <v>383</v>
      </c>
      <c r="C679" s="9">
        <v>0</v>
      </c>
      <c r="D679" s="9">
        <v>7.6</v>
      </c>
      <c r="E679" s="9">
        <v>7.2</v>
      </c>
      <c r="F679" s="9">
        <v>137.41399999999999</v>
      </c>
      <c r="G679" s="9">
        <v>0</v>
      </c>
      <c r="H679" s="9">
        <v>0</v>
      </c>
      <c r="I679" s="9">
        <v>4</v>
      </c>
      <c r="J679" s="9">
        <v>71</v>
      </c>
      <c r="K679" s="158">
        <v>0.46527777777777801</v>
      </c>
      <c r="L679" s="9"/>
      <c r="M679" s="9"/>
      <c r="N679" s="9"/>
      <c r="O679" s="9"/>
      <c r="P679" s="278" t="str">
        <f t="shared" si="23"/>
        <v/>
      </c>
      <c r="Q679" s="276">
        <f t="shared" si="24"/>
        <v>60</v>
      </c>
      <c r="R679" s="9"/>
      <c r="S679" s="9"/>
      <c r="U679" s="367"/>
      <c r="AS679" s="9"/>
      <c r="AT679" s="9"/>
      <c r="AU679" s="426"/>
      <c r="AW679" s="9"/>
      <c r="AX679" s="470"/>
      <c r="AY679" s="467"/>
      <c r="BG679" s="373"/>
      <c r="BH679" s="373"/>
      <c r="BI679" s="9"/>
      <c r="BJ679" s="9"/>
      <c r="CJ679"/>
      <c r="CK679"/>
    </row>
    <row r="680" spans="1:89">
      <c r="A680" s="9">
        <v>1014</v>
      </c>
      <c r="B680" s="9" t="s">
        <v>383</v>
      </c>
      <c r="C680" s="9">
        <v>315</v>
      </c>
      <c r="D680" s="9">
        <v>10.8</v>
      </c>
      <c r="E680" s="9">
        <v>9.6</v>
      </c>
      <c r="F680" s="9">
        <v>137.41399999999999</v>
      </c>
      <c r="G680" s="9">
        <v>0</v>
      </c>
      <c r="H680" s="9">
        <v>0</v>
      </c>
      <c r="I680" s="9">
        <v>4</v>
      </c>
      <c r="J680" s="9">
        <v>71</v>
      </c>
      <c r="K680" s="158">
        <v>0.46597222222222201</v>
      </c>
      <c r="L680" s="9"/>
      <c r="M680" s="9"/>
      <c r="N680" s="9"/>
      <c r="O680" s="9"/>
      <c r="P680" s="278" t="str">
        <f t="shared" si="23"/>
        <v/>
      </c>
      <c r="Q680" s="276">
        <f t="shared" si="24"/>
        <v>60</v>
      </c>
      <c r="R680" s="9"/>
      <c r="S680" s="9"/>
      <c r="U680" s="367"/>
      <c r="AS680" s="9"/>
      <c r="AT680" s="9"/>
      <c r="AU680" s="426"/>
      <c r="AW680" s="9"/>
      <c r="AX680" s="470"/>
      <c r="AY680" s="467"/>
      <c r="BG680" s="373"/>
      <c r="BH680" s="373"/>
      <c r="BI680" s="9"/>
      <c r="BJ680" s="9"/>
      <c r="CJ680"/>
      <c r="CK680"/>
    </row>
    <row r="681" spans="1:89">
      <c r="A681" s="9">
        <v>1014</v>
      </c>
      <c r="B681" s="9" t="s">
        <v>383</v>
      </c>
      <c r="C681" s="9">
        <v>247</v>
      </c>
      <c r="D681" s="9">
        <v>7.2</v>
      </c>
      <c r="E681" s="9">
        <v>6.8</v>
      </c>
      <c r="F681" s="9">
        <v>137.41399999999999</v>
      </c>
      <c r="G681" s="9">
        <v>0</v>
      </c>
      <c r="H681" s="9">
        <v>0</v>
      </c>
      <c r="I681" s="9">
        <v>4</v>
      </c>
      <c r="J681" s="9">
        <v>71</v>
      </c>
      <c r="K681" s="158">
        <v>0.46666666666666701</v>
      </c>
      <c r="L681" s="9"/>
      <c r="M681" s="9"/>
      <c r="N681" s="9"/>
      <c r="O681" s="9"/>
      <c r="P681" s="278" t="str">
        <f t="shared" si="23"/>
        <v/>
      </c>
      <c r="Q681" s="276">
        <f t="shared" si="24"/>
        <v>60</v>
      </c>
      <c r="R681" s="9"/>
      <c r="S681" s="9"/>
      <c r="U681" s="367"/>
      <c r="AS681" s="9"/>
      <c r="AT681" s="9"/>
      <c r="AU681" s="426"/>
      <c r="AW681" s="9"/>
      <c r="AX681" s="470"/>
      <c r="AY681" s="467"/>
      <c r="BG681" s="373"/>
      <c r="BH681" s="373"/>
      <c r="BI681" s="9"/>
      <c r="BJ681" s="9"/>
      <c r="CJ681"/>
      <c r="CK681"/>
    </row>
    <row r="682" spans="1:89">
      <c r="A682" s="9">
        <v>1014</v>
      </c>
      <c r="B682" s="9" t="s">
        <v>383</v>
      </c>
      <c r="C682" s="9">
        <v>292</v>
      </c>
      <c r="D682" s="9">
        <v>16</v>
      </c>
      <c r="E682" s="9">
        <v>9.1999999999999993</v>
      </c>
      <c r="F682" s="9">
        <v>137.41399999999999</v>
      </c>
      <c r="G682" s="9">
        <v>0</v>
      </c>
      <c r="H682" s="9">
        <v>0</v>
      </c>
      <c r="I682" s="9">
        <v>4</v>
      </c>
      <c r="J682" s="9">
        <v>71</v>
      </c>
      <c r="K682" s="158">
        <v>0.46736111111111101</v>
      </c>
      <c r="L682" s="9"/>
      <c r="M682" s="9"/>
      <c r="N682" s="9"/>
      <c r="O682" s="9"/>
      <c r="P682" s="278" t="str">
        <f t="shared" si="23"/>
        <v/>
      </c>
      <c r="Q682" s="276">
        <f t="shared" si="24"/>
        <v>60</v>
      </c>
      <c r="R682" s="9"/>
      <c r="S682" s="9"/>
      <c r="U682" s="367"/>
      <c r="AS682" s="9"/>
      <c r="AT682" s="9"/>
      <c r="AU682" s="426"/>
      <c r="AW682" s="9"/>
      <c r="AX682" s="470"/>
      <c r="AY682" s="467"/>
      <c r="BG682" s="373"/>
      <c r="BH682" s="373"/>
      <c r="BI682" s="9"/>
      <c r="BJ682" s="9"/>
      <c r="CJ682"/>
      <c r="CK682"/>
    </row>
    <row r="683" spans="1:89">
      <c r="A683" s="9">
        <v>1014</v>
      </c>
      <c r="B683" s="9" t="s">
        <v>383</v>
      </c>
      <c r="C683" s="9">
        <v>292</v>
      </c>
      <c r="D683" s="9">
        <v>6.8</v>
      </c>
      <c r="E683" s="9">
        <v>9.1999999999999993</v>
      </c>
      <c r="F683" s="9">
        <v>137.41399999999999</v>
      </c>
      <c r="G683" s="9">
        <v>0</v>
      </c>
      <c r="H683" s="9">
        <v>0</v>
      </c>
      <c r="I683" s="9">
        <v>4.0999999999999996</v>
      </c>
      <c r="J683" s="9">
        <v>71</v>
      </c>
      <c r="K683" s="158">
        <v>0.468055555555556</v>
      </c>
      <c r="L683" s="9"/>
      <c r="M683" s="9"/>
      <c r="N683" s="9"/>
      <c r="O683" s="9"/>
      <c r="P683" s="278" t="str">
        <f t="shared" si="23"/>
        <v/>
      </c>
      <c r="Q683" s="276">
        <f t="shared" si="24"/>
        <v>60</v>
      </c>
      <c r="R683" s="9"/>
      <c r="S683" s="9"/>
      <c r="U683" s="367"/>
      <c r="AS683" s="9"/>
      <c r="AT683" s="9"/>
      <c r="AU683" s="426"/>
      <c r="AW683" s="9"/>
      <c r="AX683" s="470"/>
      <c r="AY683" s="467"/>
      <c r="BG683" s="373"/>
      <c r="BH683" s="373"/>
      <c r="BI683" s="9"/>
      <c r="BJ683" s="9"/>
      <c r="CJ683"/>
      <c r="CK683"/>
    </row>
    <row r="684" spans="1:89">
      <c r="A684" s="9">
        <v>1014</v>
      </c>
      <c r="B684" s="9" t="s">
        <v>383</v>
      </c>
      <c r="C684" s="9">
        <v>337</v>
      </c>
      <c r="D684" s="9">
        <v>11.2</v>
      </c>
      <c r="E684" s="9">
        <v>9.6</v>
      </c>
      <c r="F684" s="9">
        <v>137.41399999999999</v>
      </c>
      <c r="G684" s="9">
        <v>0</v>
      </c>
      <c r="H684" s="9">
        <v>0</v>
      </c>
      <c r="I684" s="9">
        <v>4.0999999999999996</v>
      </c>
      <c r="J684" s="9">
        <v>71</v>
      </c>
      <c r="K684" s="158">
        <v>0.46875</v>
      </c>
      <c r="L684" s="9"/>
      <c r="M684" s="9"/>
      <c r="N684" s="9"/>
      <c r="O684" s="9"/>
      <c r="P684" s="278" t="str">
        <f t="shared" si="23"/>
        <v/>
      </c>
      <c r="Q684" s="276">
        <f t="shared" si="24"/>
        <v>60</v>
      </c>
      <c r="R684" s="9"/>
      <c r="S684" s="9"/>
      <c r="U684" s="367"/>
      <c r="AS684" s="9"/>
      <c r="AT684" s="9"/>
      <c r="AU684" s="426"/>
      <c r="AW684" s="9"/>
      <c r="AX684" s="470"/>
      <c r="AY684" s="467"/>
      <c r="BG684" s="373"/>
      <c r="BH684" s="373"/>
      <c r="BI684" s="9"/>
      <c r="BJ684" s="9"/>
      <c r="CJ684"/>
      <c r="CK684"/>
    </row>
    <row r="685" spans="1:89">
      <c r="A685" s="9">
        <v>1014</v>
      </c>
      <c r="B685" s="9" t="s">
        <v>383</v>
      </c>
      <c r="C685" s="9">
        <v>22</v>
      </c>
      <c r="D685" s="9">
        <v>13.2</v>
      </c>
      <c r="E685" s="9">
        <v>12.8</v>
      </c>
      <c r="F685" s="9">
        <v>137.41399999999999</v>
      </c>
      <c r="G685" s="9">
        <v>0</v>
      </c>
      <c r="H685" s="9">
        <v>0</v>
      </c>
      <c r="I685" s="9">
        <v>4.0999999999999996</v>
      </c>
      <c r="J685" s="9">
        <v>71</v>
      </c>
      <c r="K685" s="158">
        <v>0.469444444444444</v>
      </c>
      <c r="L685" s="9"/>
      <c r="M685" s="9"/>
      <c r="N685" s="9"/>
      <c r="O685" s="9"/>
      <c r="P685" s="278" t="str">
        <f t="shared" si="23"/>
        <v/>
      </c>
      <c r="Q685" s="276">
        <f t="shared" si="24"/>
        <v>60</v>
      </c>
      <c r="R685" s="9"/>
      <c r="S685" s="9"/>
      <c r="U685" s="367"/>
      <c r="AS685" s="9"/>
      <c r="AT685" s="9"/>
      <c r="AU685" s="426"/>
      <c r="AW685" s="9"/>
      <c r="AX685" s="470"/>
      <c r="AY685" s="467"/>
      <c r="BG685" s="373"/>
      <c r="BH685" s="373"/>
      <c r="BI685" s="9"/>
      <c r="BJ685" s="9"/>
      <c r="CJ685"/>
      <c r="CK685"/>
    </row>
    <row r="686" spans="1:89">
      <c r="A686" s="9">
        <v>1014</v>
      </c>
      <c r="B686" s="9" t="s">
        <v>383</v>
      </c>
      <c r="C686" s="9">
        <v>337</v>
      </c>
      <c r="D686" s="9">
        <v>7.6</v>
      </c>
      <c r="E686" s="9">
        <v>9.6</v>
      </c>
      <c r="F686" s="9">
        <v>137.41399999999999</v>
      </c>
      <c r="G686" s="9">
        <v>0</v>
      </c>
      <c r="H686" s="9">
        <v>0</v>
      </c>
      <c r="I686" s="9">
        <v>4</v>
      </c>
      <c r="J686" s="9">
        <v>71</v>
      </c>
      <c r="K686" s="158">
        <v>0.47013888888888899</v>
      </c>
      <c r="L686" s="9"/>
      <c r="M686" s="9"/>
      <c r="N686" s="9"/>
      <c r="O686" s="9"/>
      <c r="P686" s="278" t="str">
        <f t="shared" si="23"/>
        <v/>
      </c>
      <c r="Q686" s="276">
        <f t="shared" si="24"/>
        <v>60</v>
      </c>
      <c r="R686" s="9"/>
      <c r="S686" s="9"/>
      <c r="U686" s="367"/>
      <c r="AS686" s="9"/>
      <c r="AT686" s="9"/>
      <c r="AU686" s="426"/>
      <c r="AW686" s="9"/>
      <c r="AX686" s="470"/>
      <c r="AY686" s="467"/>
      <c r="BG686" s="373"/>
      <c r="BH686" s="373"/>
      <c r="BI686" s="9"/>
      <c r="BJ686" s="9"/>
      <c r="CJ686"/>
      <c r="CK686"/>
    </row>
    <row r="687" spans="1:89">
      <c r="A687" s="9">
        <v>1014</v>
      </c>
      <c r="B687" s="9" t="s">
        <v>383</v>
      </c>
      <c r="C687" s="9">
        <v>337</v>
      </c>
      <c r="D687" s="9">
        <v>9.6</v>
      </c>
      <c r="E687" s="9">
        <v>9.1999999999999993</v>
      </c>
      <c r="F687" s="9">
        <v>137.41399999999999</v>
      </c>
      <c r="G687" s="9">
        <v>0</v>
      </c>
      <c r="H687" s="9">
        <v>0</v>
      </c>
      <c r="I687" s="9">
        <v>4.0999999999999996</v>
      </c>
      <c r="J687" s="9">
        <v>71</v>
      </c>
      <c r="K687" s="158">
        <v>0.47083333333333299</v>
      </c>
      <c r="L687" s="9"/>
      <c r="M687" s="9"/>
      <c r="N687" s="9"/>
      <c r="O687" s="9"/>
      <c r="P687" s="278" t="str">
        <f t="shared" si="23"/>
        <v/>
      </c>
      <c r="Q687" s="276">
        <f t="shared" si="24"/>
        <v>60</v>
      </c>
      <c r="R687" s="9"/>
      <c r="S687" s="9"/>
      <c r="U687" s="367"/>
      <c r="AS687" s="9"/>
      <c r="AT687" s="9"/>
      <c r="AU687" s="426"/>
      <c r="AW687" s="9"/>
      <c r="AX687" s="470"/>
      <c r="AY687" s="467"/>
      <c r="BG687" s="373"/>
      <c r="BH687" s="373"/>
      <c r="BI687" s="9"/>
      <c r="BJ687" s="9"/>
      <c r="CJ687"/>
      <c r="CK687"/>
    </row>
    <row r="688" spans="1:89">
      <c r="A688" s="9">
        <v>1014</v>
      </c>
      <c r="B688" s="9" t="s">
        <v>383</v>
      </c>
      <c r="C688" s="9">
        <v>292</v>
      </c>
      <c r="D688" s="9">
        <v>11.2</v>
      </c>
      <c r="E688" s="9">
        <v>7.6</v>
      </c>
      <c r="F688" s="9">
        <v>137.41399999999999</v>
      </c>
      <c r="G688" s="9">
        <v>0</v>
      </c>
      <c r="H688" s="9">
        <v>0</v>
      </c>
      <c r="I688" s="9">
        <v>4.0999999999999996</v>
      </c>
      <c r="J688" s="9">
        <v>71</v>
      </c>
      <c r="K688" s="158">
        <v>0.47152777777777799</v>
      </c>
      <c r="L688" s="9"/>
      <c r="M688" s="9"/>
      <c r="N688" s="9"/>
      <c r="O688" s="9"/>
      <c r="P688" s="278" t="str">
        <f t="shared" si="23"/>
        <v/>
      </c>
      <c r="Q688" s="276">
        <f t="shared" si="24"/>
        <v>60</v>
      </c>
      <c r="R688" s="9"/>
      <c r="S688" s="9"/>
      <c r="U688" s="367"/>
      <c r="AS688" s="9"/>
      <c r="AT688" s="9"/>
      <c r="AU688" s="426"/>
      <c r="AW688" s="9"/>
      <c r="AX688" s="470"/>
      <c r="AY688" s="467"/>
      <c r="BG688" s="373"/>
      <c r="BH688" s="373"/>
      <c r="BI688" s="9"/>
      <c r="BJ688" s="9"/>
      <c r="CJ688"/>
      <c r="CK688"/>
    </row>
    <row r="689" spans="1:89">
      <c r="A689" s="9">
        <v>1014</v>
      </c>
      <c r="B689" s="9" t="s">
        <v>383</v>
      </c>
      <c r="C689" s="9">
        <v>270</v>
      </c>
      <c r="D689" s="9">
        <v>8.8000000000000007</v>
      </c>
      <c r="E689" s="9">
        <v>10</v>
      </c>
      <c r="F689" s="9">
        <v>137.41399999999999</v>
      </c>
      <c r="G689" s="9">
        <v>0</v>
      </c>
      <c r="H689" s="9">
        <v>0</v>
      </c>
      <c r="I689" s="9">
        <v>4.0999999999999996</v>
      </c>
      <c r="J689" s="9">
        <v>70</v>
      </c>
      <c r="K689" s="158">
        <v>0.47222222222222199</v>
      </c>
      <c r="L689" s="9"/>
      <c r="M689" s="9"/>
      <c r="N689" s="9"/>
      <c r="O689" s="9"/>
      <c r="P689" s="278" t="str">
        <f t="shared" si="23"/>
        <v/>
      </c>
      <c r="Q689" s="276">
        <f t="shared" si="24"/>
        <v>60</v>
      </c>
      <c r="R689" s="9"/>
      <c r="S689" s="9"/>
      <c r="U689" s="367"/>
      <c r="AS689" s="9"/>
      <c r="AT689" s="9"/>
      <c r="AU689" s="426"/>
      <c r="AW689" s="9"/>
      <c r="AX689" s="470"/>
      <c r="AY689" s="467"/>
      <c r="BG689" s="373"/>
      <c r="BH689" s="373"/>
      <c r="BI689" s="9"/>
      <c r="BJ689" s="9"/>
      <c r="CJ689"/>
      <c r="CK689"/>
    </row>
    <row r="690" spans="1:89">
      <c r="A690" s="9">
        <v>1014</v>
      </c>
      <c r="B690" s="9" t="s">
        <v>383</v>
      </c>
      <c r="C690" s="9">
        <v>292</v>
      </c>
      <c r="D690" s="9">
        <v>9.6</v>
      </c>
      <c r="E690" s="9">
        <v>8.4</v>
      </c>
      <c r="F690" s="9">
        <v>137.41399999999999</v>
      </c>
      <c r="G690" s="9">
        <v>0</v>
      </c>
      <c r="H690" s="9">
        <v>0</v>
      </c>
      <c r="I690" s="9">
        <v>4.2</v>
      </c>
      <c r="J690" s="9">
        <v>70</v>
      </c>
      <c r="K690" s="158">
        <v>0.47291666666666698</v>
      </c>
      <c r="L690" s="9"/>
      <c r="M690" s="9"/>
      <c r="N690" s="9"/>
      <c r="O690" s="9"/>
      <c r="P690" s="278" t="str">
        <f t="shared" si="23"/>
        <v/>
      </c>
      <c r="Q690" s="276">
        <f t="shared" si="24"/>
        <v>60</v>
      </c>
      <c r="R690" s="9"/>
      <c r="S690" s="9"/>
      <c r="U690" s="367"/>
      <c r="AS690" s="9"/>
      <c r="AT690" s="9"/>
      <c r="AU690" s="426"/>
      <c r="AW690" s="9"/>
      <c r="AX690" s="470"/>
      <c r="AY690" s="467"/>
      <c r="BG690" s="373"/>
      <c r="BH690" s="373"/>
      <c r="BI690" s="9"/>
      <c r="BJ690" s="9"/>
      <c r="CJ690"/>
      <c r="CK690"/>
    </row>
    <row r="691" spans="1:89">
      <c r="A691" s="9">
        <v>1014</v>
      </c>
      <c r="B691" s="9" t="s">
        <v>383</v>
      </c>
      <c r="C691" s="9">
        <v>315</v>
      </c>
      <c r="D691" s="9">
        <v>10.8</v>
      </c>
      <c r="E691" s="9">
        <v>10.4</v>
      </c>
      <c r="F691" s="9">
        <v>137.41399999999999</v>
      </c>
      <c r="G691" s="9">
        <v>0</v>
      </c>
      <c r="H691" s="9">
        <v>0</v>
      </c>
      <c r="I691" s="9">
        <v>4.2</v>
      </c>
      <c r="J691" s="9">
        <v>70</v>
      </c>
      <c r="K691" s="158">
        <v>0.47361111111111098</v>
      </c>
      <c r="L691" s="9"/>
      <c r="M691" s="9"/>
      <c r="N691" s="9"/>
      <c r="O691" s="9"/>
      <c r="P691" s="278" t="str">
        <f t="shared" si="23"/>
        <v/>
      </c>
      <c r="Q691" s="276">
        <f t="shared" si="24"/>
        <v>60</v>
      </c>
      <c r="R691" s="9"/>
      <c r="S691" s="9"/>
      <c r="U691" s="367"/>
      <c r="AS691" s="9"/>
      <c r="AT691" s="9"/>
      <c r="AU691" s="426"/>
      <c r="AW691" s="9"/>
      <c r="AX691" s="470"/>
      <c r="AY691" s="467"/>
      <c r="BG691" s="373"/>
      <c r="BH691" s="373"/>
      <c r="BI691" s="9"/>
      <c r="BJ691" s="9"/>
      <c r="CJ691"/>
      <c r="CK691"/>
    </row>
    <row r="692" spans="1:89">
      <c r="A692" s="9">
        <v>1014</v>
      </c>
      <c r="B692" s="9" t="s">
        <v>383</v>
      </c>
      <c r="C692" s="9">
        <v>337</v>
      </c>
      <c r="D692" s="9">
        <v>13.2</v>
      </c>
      <c r="E692" s="9">
        <v>10</v>
      </c>
      <c r="F692" s="9">
        <v>137.41399999999999</v>
      </c>
      <c r="G692" s="9">
        <v>0</v>
      </c>
      <c r="H692" s="9">
        <v>0</v>
      </c>
      <c r="I692" s="9">
        <v>4.2</v>
      </c>
      <c r="J692" s="9">
        <v>70</v>
      </c>
      <c r="K692" s="158">
        <v>0.47430555555555598</v>
      </c>
      <c r="L692" s="9"/>
      <c r="M692" s="9"/>
      <c r="N692" s="9"/>
      <c r="O692" s="9"/>
      <c r="P692" s="278" t="str">
        <f t="shared" si="23"/>
        <v/>
      </c>
      <c r="Q692" s="276">
        <f t="shared" si="24"/>
        <v>60</v>
      </c>
      <c r="R692" s="9"/>
      <c r="S692" s="9"/>
      <c r="U692" s="367"/>
      <c r="AS692" s="9"/>
      <c r="AT692" s="9"/>
      <c r="AU692" s="426"/>
      <c r="AW692" s="9"/>
      <c r="AX692" s="470"/>
      <c r="AY692" s="467"/>
      <c r="BG692" s="373"/>
      <c r="BH692" s="373"/>
      <c r="BI692" s="9"/>
      <c r="BJ692" s="9"/>
      <c r="CJ692"/>
      <c r="CK692"/>
    </row>
    <row r="693" spans="1:89">
      <c r="A693" s="9">
        <v>1014</v>
      </c>
      <c r="B693" s="9" t="s">
        <v>383</v>
      </c>
      <c r="C693" s="9">
        <v>292</v>
      </c>
      <c r="D693" s="9">
        <v>8</v>
      </c>
      <c r="E693" s="9">
        <v>9.1999999999999993</v>
      </c>
      <c r="F693" s="9">
        <v>137.41399999999999</v>
      </c>
      <c r="G693" s="9">
        <v>0</v>
      </c>
      <c r="H693" s="9">
        <v>0</v>
      </c>
      <c r="I693" s="9">
        <v>4.2</v>
      </c>
      <c r="J693" s="9">
        <v>70</v>
      </c>
      <c r="K693" s="158">
        <v>0.47499999999999998</v>
      </c>
      <c r="L693" s="9"/>
      <c r="M693" s="9"/>
      <c r="N693" s="9"/>
      <c r="O693" s="9"/>
      <c r="P693" s="278" t="str">
        <f t="shared" si="23"/>
        <v/>
      </c>
      <c r="Q693" s="276">
        <f t="shared" si="24"/>
        <v>60</v>
      </c>
      <c r="R693" s="9"/>
      <c r="S693" s="9"/>
      <c r="U693" s="367"/>
      <c r="AS693" s="9"/>
      <c r="AT693" s="9"/>
      <c r="AU693" s="426"/>
      <c r="AW693" s="9"/>
      <c r="AX693" s="470"/>
      <c r="AY693" s="467"/>
      <c r="BG693" s="373"/>
      <c r="BH693" s="373"/>
      <c r="BI693" s="9"/>
      <c r="BJ693" s="9"/>
      <c r="CJ693"/>
      <c r="CK693"/>
    </row>
    <row r="694" spans="1:89">
      <c r="A694" s="9">
        <v>1014</v>
      </c>
      <c r="B694" s="9" t="s">
        <v>383</v>
      </c>
      <c r="C694" s="9">
        <v>315</v>
      </c>
      <c r="D694" s="9">
        <v>6.4</v>
      </c>
      <c r="E694" s="9">
        <v>8.4</v>
      </c>
      <c r="F694" s="9">
        <v>137.41399999999999</v>
      </c>
      <c r="G694" s="9">
        <v>0</v>
      </c>
      <c r="H694" s="9">
        <v>0</v>
      </c>
      <c r="I694" s="9">
        <v>4.2</v>
      </c>
      <c r="J694" s="9">
        <v>70</v>
      </c>
      <c r="K694" s="158">
        <v>0.47569444444444398</v>
      </c>
      <c r="L694" s="9"/>
      <c r="M694" s="9"/>
      <c r="N694" s="9"/>
      <c r="O694" s="9"/>
      <c r="P694" s="278" t="str">
        <f t="shared" si="23"/>
        <v/>
      </c>
      <c r="Q694" s="276">
        <f t="shared" si="24"/>
        <v>60</v>
      </c>
      <c r="R694" s="9"/>
      <c r="S694" s="9"/>
      <c r="U694" s="367"/>
      <c r="AS694" s="9"/>
      <c r="AT694" s="9"/>
      <c r="AU694" s="426"/>
      <c r="AW694" s="9"/>
      <c r="AX694" s="470"/>
      <c r="AY694" s="467"/>
      <c r="BG694" s="373"/>
      <c r="BH694" s="373"/>
      <c r="BI694" s="9"/>
      <c r="BJ694" s="9"/>
      <c r="CJ694"/>
      <c r="CK694"/>
    </row>
    <row r="695" spans="1:89">
      <c r="A695" s="9">
        <v>1014</v>
      </c>
      <c r="B695" s="9" t="s">
        <v>383</v>
      </c>
      <c r="C695" s="9">
        <v>292</v>
      </c>
      <c r="D695" s="9">
        <v>7.2</v>
      </c>
      <c r="E695" s="9">
        <v>6.8</v>
      </c>
      <c r="F695" s="9">
        <v>137.41399999999999</v>
      </c>
      <c r="G695" s="9">
        <v>0</v>
      </c>
      <c r="H695" s="9">
        <v>0</v>
      </c>
      <c r="I695" s="9">
        <v>4.3</v>
      </c>
      <c r="J695" s="9">
        <v>70</v>
      </c>
      <c r="K695" s="158">
        <v>0.47638888888888897</v>
      </c>
      <c r="L695" s="9"/>
      <c r="M695" s="9"/>
      <c r="N695" s="9"/>
      <c r="O695" s="9"/>
      <c r="P695" s="278" t="str">
        <f t="shared" si="23"/>
        <v/>
      </c>
      <c r="Q695" s="276">
        <f t="shared" si="24"/>
        <v>60</v>
      </c>
      <c r="R695" s="9"/>
      <c r="S695" s="9"/>
      <c r="U695" s="367"/>
      <c r="AS695" s="9"/>
      <c r="AT695" s="9"/>
      <c r="AU695" s="426"/>
      <c r="AW695" s="9"/>
      <c r="AX695" s="470"/>
      <c r="AY695" s="467"/>
      <c r="BG695" s="373"/>
      <c r="BH695" s="373"/>
      <c r="BI695" s="9"/>
      <c r="BJ695" s="9"/>
      <c r="CJ695"/>
      <c r="CK695"/>
    </row>
    <row r="696" spans="1:89">
      <c r="A696" s="9">
        <v>1014</v>
      </c>
      <c r="B696" s="9" t="s">
        <v>383</v>
      </c>
      <c r="C696" s="9">
        <v>337</v>
      </c>
      <c r="D696" s="9">
        <v>10</v>
      </c>
      <c r="E696" s="9">
        <v>11.2</v>
      </c>
      <c r="F696" s="9">
        <v>137.41399999999999</v>
      </c>
      <c r="G696" s="9">
        <v>0</v>
      </c>
      <c r="H696" s="9">
        <v>0</v>
      </c>
      <c r="I696" s="9">
        <v>4.3</v>
      </c>
      <c r="J696" s="9">
        <v>70</v>
      </c>
      <c r="K696" s="158">
        <v>0.47708333333333303</v>
      </c>
      <c r="L696" s="9"/>
      <c r="M696" s="9"/>
      <c r="N696" s="9"/>
      <c r="O696" s="9"/>
      <c r="P696" s="278" t="str">
        <f t="shared" si="23"/>
        <v/>
      </c>
      <c r="Q696" s="276">
        <f t="shared" si="24"/>
        <v>60</v>
      </c>
      <c r="R696" s="9"/>
      <c r="S696" s="9"/>
      <c r="U696" s="367"/>
      <c r="AS696" s="9"/>
      <c r="AT696" s="9"/>
      <c r="AU696" s="426"/>
      <c r="AW696" s="9"/>
      <c r="AX696" s="470"/>
      <c r="AY696" s="467"/>
      <c r="BG696" s="373"/>
      <c r="BH696" s="373"/>
      <c r="BI696" s="9"/>
      <c r="BJ696" s="9"/>
      <c r="CJ696"/>
      <c r="CK696"/>
    </row>
    <row r="697" spans="1:89">
      <c r="A697" s="9">
        <v>1014</v>
      </c>
      <c r="B697" s="9" t="s">
        <v>383</v>
      </c>
      <c r="C697" s="9">
        <v>337</v>
      </c>
      <c r="D697" s="9">
        <v>11.2</v>
      </c>
      <c r="E697" s="9">
        <v>10.4</v>
      </c>
      <c r="F697" s="9">
        <v>137.41399999999999</v>
      </c>
      <c r="G697" s="9">
        <v>0</v>
      </c>
      <c r="H697" s="9">
        <v>0</v>
      </c>
      <c r="I697" s="9">
        <v>4.3</v>
      </c>
      <c r="J697" s="9">
        <v>70</v>
      </c>
      <c r="K697" s="158">
        <v>0.47777777777777802</v>
      </c>
      <c r="L697" s="9"/>
      <c r="M697" s="9"/>
      <c r="N697" s="9"/>
      <c r="O697" s="9"/>
      <c r="P697" s="278" t="str">
        <f t="shared" si="23"/>
        <v/>
      </c>
      <c r="Q697" s="276">
        <f t="shared" si="24"/>
        <v>60</v>
      </c>
      <c r="R697" s="9"/>
      <c r="S697" s="9"/>
      <c r="U697" s="367"/>
      <c r="AS697" s="9"/>
      <c r="AT697" s="9"/>
      <c r="AU697" s="426"/>
      <c r="AW697" s="9"/>
      <c r="AX697" s="470"/>
      <c r="AY697" s="467"/>
      <c r="BG697" s="373"/>
      <c r="BH697" s="373"/>
      <c r="BI697" s="9"/>
      <c r="BJ697" s="9"/>
      <c r="CJ697"/>
      <c r="CK697"/>
    </row>
    <row r="698" spans="1:89">
      <c r="A698" s="9">
        <v>1014</v>
      </c>
      <c r="B698" s="9" t="s">
        <v>383</v>
      </c>
      <c r="C698" s="9">
        <v>292</v>
      </c>
      <c r="D698" s="9">
        <v>9.1999999999999993</v>
      </c>
      <c r="E698" s="9">
        <v>8.8000000000000007</v>
      </c>
      <c r="F698" s="9">
        <v>137.41399999999999</v>
      </c>
      <c r="G698" s="9">
        <v>0</v>
      </c>
      <c r="H698" s="9">
        <v>0</v>
      </c>
      <c r="I698" s="9">
        <v>4.3</v>
      </c>
      <c r="J698" s="9">
        <v>70</v>
      </c>
      <c r="K698" s="158">
        <v>0.47847222222222202</v>
      </c>
      <c r="L698" s="9"/>
      <c r="M698" s="9"/>
      <c r="N698" s="9"/>
      <c r="O698" s="9"/>
      <c r="P698" s="278" t="str">
        <f t="shared" si="23"/>
        <v/>
      </c>
      <c r="Q698" s="276">
        <f t="shared" si="24"/>
        <v>60</v>
      </c>
      <c r="R698" s="9"/>
      <c r="S698" s="9"/>
      <c r="U698" s="367"/>
      <c r="AS698" s="9"/>
      <c r="AT698" s="9"/>
      <c r="AU698" s="426"/>
      <c r="AW698" s="9"/>
      <c r="AX698" s="470"/>
      <c r="AY698" s="467"/>
      <c r="BG698" s="373"/>
      <c r="BH698" s="373"/>
      <c r="BI698" s="9"/>
      <c r="BJ698" s="9"/>
      <c r="CJ698"/>
      <c r="CK698"/>
    </row>
    <row r="699" spans="1:89">
      <c r="A699" s="9">
        <v>1014</v>
      </c>
      <c r="B699" s="9" t="s">
        <v>383</v>
      </c>
      <c r="C699" s="9">
        <v>247</v>
      </c>
      <c r="D699" s="9">
        <v>14</v>
      </c>
      <c r="E699" s="9">
        <v>8.8000000000000007</v>
      </c>
      <c r="F699" s="9">
        <v>137.41399999999999</v>
      </c>
      <c r="G699" s="9">
        <v>0</v>
      </c>
      <c r="H699" s="9">
        <v>0</v>
      </c>
      <c r="I699" s="9">
        <v>4.3</v>
      </c>
      <c r="J699" s="9">
        <v>70</v>
      </c>
      <c r="K699" s="158">
        <v>0.47916666666666702</v>
      </c>
      <c r="L699" s="9"/>
      <c r="M699" s="9"/>
      <c r="N699" s="9"/>
      <c r="O699" s="9"/>
      <c r="P699" s="278" t="str">
        <f t="shared" si="23"/>
        <v/>
      </c>
      <c r="Q699" s="276">
        <f t="shared" si="24"/>
        <v>60</v>
      </c>
      <c r="R699" s="9"/>
      <c r="S699" s="9"/>
      <c r="U699" s="367"/>
      <c r="AS699" s="9"/>
      <c r="AT699" s="9"/>
      <c r="AU699" s="426"/>
      <c r="AW699" s="9"/>
      <c r="AX699" s="470"/>
      <c r="AY699" s="467"/>
      <c r="BG699" s="373"/>
      <c r="BH699" s="373"/>
      <c r="BI699" s="9"/>
      <c r="BJ699" s="9"/>
      <c r="CJ699"/>
      <c r="CK699"/>
    </row>
    <row r="700" spans="1:89">
      <c r="A700" s="9">
        <v>1014</v>
      </c>
      <c r="B700" s="9" t="s">
        <v>383</v>
      </c>
      <c r="C700" s="9">
        <v>292</v>
      </c>
      <c r="D700" s="9">
        <v>6.8</v>
      </c>
      <c r="E700" s="9">
        <v>6.8</v>
      </c>
      <c r="F700" s="9">
        <v>137.41399999999999</v>
      </c>
      <c r="G700" s="9">
        <v>0</v>
      </c>
      <c r="H700" s="9">
        <v>0</v>
      </c>
      <c r="I700" s="9">
        <v>4.4000000000000004</v>
      </c>
      <c r="J700" s="9">
        <v>70</v>
      </c>
      <c r="K700" s="158">
        <v>0.47986111111111102</v>
      </c>
      <c r="L700" s="9"/>
      <c r="M700" s="9"/>
      <c r="N700" s="9"/>
      <c r="O700" s="9"/>
      <c r="P700" s="278" t="str">
        <f t="shared" si="23"/>
        <v/>
      </c>
      <c r="Q700" s="276">
        <f t="shared" si="24"/>
        <v>60</v>
      </c>
      <c r="R700" s="9"/>
      <c r="S700" s="9"/>
      <c r="U700" s="367"/>
      <c r="AS700" s="9"/>
      <c r="AT700" s="9"/>
      <c r="AU700" s="426"/>
      <c r="AW700" s="9"/>
      <c r="AX700" s="470"/>
      <c r="AY700" s="467"/>
      <c r="BG700" s="373"/>
      <c r="BH700" s="373"/>
      <c r="BI700" s="9"/>
      <c r="BJ700" s="9"/>
      <c r="CJ700"/>
      <c r="CK700"/>
    </row>
    <row r="701" spans="1:89">
      <c r="A701" s="9">
        <v>1014</v>
      </c>
      <c r="B701" s="9" t="s">
        <v>383</v>
      </c>
      <c r="C701" s="9">
        <v>337</v>
      </c>
      <c r="D701" s="9">
        <v>10.4</v>
      </c>
      <c r="E701" s="9">
        <v>7.6</v>
      </c>
      <c r="F701" s="9">
        <v>137.41399999999999</v>
      </c>
      <c r="G701" s="9">
        <v>0</v>
      </c>
      <c r="H701" s="9">
        <v>0</v>
      </c>
      <c r="I701" s="9">
        <v>4.4000000000000004</v>
      </c>
      <c r="J701" s="9">
        <v>70</v>
      </c>
      <c r="K701" s="158">
        <v>0.48055555555555601</v>
      </c>
      <c r="L701" s="9"/>
      <c r="M701" s="9"/>
      <c r="N701" s="9"/>
      <c r="O701" s="9"/>
      <c r="P701" s="278" t="str">
        <f t="shared" si="23"/>
        <v/>
      </c>
      <c r="Q701" s="276">
        <f t="shared" si="24"/>
        <v>60</v>
      </c>
      <c r="R701" s="9"/>
      <c r="S701" s="9"/>
      <c r="U701" s="367"/>
      <c r="AS701" s="9"/>
      <c r="AT701" s="9"/>
      <c r="AU701" s="426"/>
      <c r="AW701" s="9"/>
      <c r="AX701" s="470"/>
      <c r="AY701" s="467"/>
      <c r="BG701" s="373"/>
      <c r="BH701" s="373"/>
      <c r="BI701" s="9"/>
      <c r="BJ701" s="9"/>
      <c r="CJ701"/>
      <c r="CK701"/>
    </row>
    <row r="702" spans="1:89">
      <c r="A702" s="9">
        <v>1014</v>
      </c>
      <c r="B702" s="9" t="s">
        <v>383</v>
      </c>
      <c r="C702" s="9">
        <v>315</v>
      </c>
      <c r="D702" s="9">
        <v>11.6</v>
      </c>
      <c r="E702" s="9">
        <v>9.1999999999999993</v>
      </c>
      <c r="F702" s="9">
        <v>137.41399999999999</v>
      </c>
      <c r="G702" s="9">
        <v>0</v>
      </c>
      <c r="H702" s="9">
        <v>0</v>
      </c>
      <c r="I702" s="9">
        <v>4.4000000000000004</v>
      </c>
      <c r="J702" s="9">
        <v>70</v>
      </c>
      <c r="K702" s="158">
        <v>0.48125000000000001</v>
      </c>
      <c r="L702" s="9"/>
      <c r="M702" s="9"/>
      <c r="N702" s="9"/>
      <c r="O702" s="9"/>
      <c r="P702" s="278" t="str">
        <f t="shared" si="23"/>
        <v/>
      </c>
      <c r="Q702" s="276">
        <f t="shared" si="24"/>
        <v>60</v>
      </c>
      <c r="R702" s="9"/>
      <c r="S702" s="9"/>
      <c r="U702" s="367"/>
      <c r="AS702" s="9"/>
      <c r="AT702" s="9"/>
      <c r="AU702" s="426"/>
      <c r="AW702" s="9"/>
      <c r="AX702" s="470"/>
      <c r="AY702" s="467"/>
      <c r="BG702" s="373"/>
      <c r="BH702" s="373"/>
      <c r="BI702" s="9"/>
      <c r="BJ702" s="9"/>
      <c r="CJ702"/>
      <c r="CK702"/>
    </row>
    <row r="703" spans="1:89">
      <c r="A703" s="9">
        <v>1014</v>
      </c>
      <c r="B703" s="9" t="s">
        <v>383</v>
      </c>
      <c r="C703" s="9">
        <v>292</v>
      </c>
      <c r="D703" s="9">
        <v>7.6</v>
      </c>
      <c r="E703" s="9">
        <v>7.2</v>
      </c>
      <c r="F703" s="9">
        <v>137.41399999999999</v>
      </c>
      <c r="G703" s="9">
        <v>0</v>
      </c>
      <c r="H703" s="9">
        <v>0</v>
      </c>
      <c r="I703" s="9">
        <v>4.4000000000000004</v>
      </c>
      <c r="J703" s="9">
        <v>70</v>
      </c>
      <c r="K703" s="158">
        <v>0.48194444444444401</v>
      </c>
      <c r="L703" s="9"/>
      <c r="M703" s="9"/>
      <c r="N703" s="9"/>
      <c r="O703" s="9"/>
      <c r="P703" s="278" t="str">
        <f t="shared" si="23"/>
        <v/>
      </c>
      <c r="Q703" s="276">
        <f t="shared" si="24"/>
        <v>60</v>
      </c>
      <c r="R703" s="9"/>
      <c r="S703" s="9"/>
      <c r="U703" s="367"/>
      <c r="AS703" s="9"/>
      <c r="AT703" s="9"/>
      <c r="AU703" s="426"/>
      <c r="AW703" s="9"/>
      <c r="AX703" s="470"/>
      <c r="AY703" s="467"/>
      <c r="BG703" s="373"/>
      <c r="BH703" s="373"/>
      <c r="BI703" s="9"/>
      <c r="BJ703" s="9"/>
      <c r="CJ703"/>
      <c r="CK703"/>
    </row>
    <row r="704" spans="1:89">
      <c r="A704" s="9">
        <v>1014</v>
      </c>
      <c r="B704" s="9" t="s">
        <v>383</v>
      </c>
      <c r="C704" s="9">
        <v>270</v>
      </c>
      <c r="D704" s="9">
        <v>7.2</v>
      </c>
      <c r="E704" s="9">
        <v>6.4</v>
      </c>
      <c r="F704" s="9">
        <v>137.41399999999999</v>
      </c>
      <c r="G704" s="9">
        <v>0</v>
      </c>
      <c r="H704" s="9">
        <v>0</v>
      </c>
      <c r="I704" s="9">
        <v>4.5</v>
      </c>
      <c r="J704" s="9">
        <v>70</v>
      </c>
      <c r="K704" s="158">
        <v>0.48263888888888901</v>
      </c>
      <c r="L704" s="9"/>
      <c r="M704" s="9"/>
      <c r="N704" s="9"/>
      <c r="O704" s="9"/>
      <c r="P704" s="278" t="str">
        <f t="shared" si="23"/>
        <v/>
      </c>
      <c r="Q704" s="276">
        <f t="shared" si="24"/>
        <v>60</v>
      </c>
      <c r="R704" s="9"/>
      <c r="S704" s="9"/>
      <c r="U704" s="367"/>
      <c r="AS704" s="9"/>
      <c r="AT704" s="9"/>
      <c r="AU704" s="426"/>
      <c r="AW704" s="9"/>
      <c r="AX704" s="470"/>
      <c r="AY704" s="467"/>
      <c r="BG704" s="373"/>
      <c r="BH704" s="373"/>
      <c r="BI704" s="9"/>
      <c r="BJ704" s="9"/>
      <c r="CJ704"/>
      <c r="CK704"/>
    </row>
    <row r="705" spans="1:89">
      <c r="A705" s="9">
        <v>1014</v>
      </c>
      <c r="B705" s="9" t="s">
        <v>383</v>
      </c>
      <c r="C705" s="9">
        <v>315</v>
      </c>
      <c r="D705" s="9">
        <v>11.6</v>
      </c>
      <c r="E705" s="9">
        <v>13.2</v>
      </c>
      <c r="F705" s="9">
        <v>137.41399999999999</v>
      </c>
      <c r="G705" s="9">
        <v>0</v>
      </c>
      <c r="H705" s="9">
        <v>0</v>
      </c>
      <c r="I705" s="9">
        <v>4.5</v>
      </c>
      <c r="J705" s="9">
        <v>70</v>
      </c>
      <c r="K705" s="158">
        <v>0.483333333333333</v>
      </c>
      <c r="L705" s="9"/>
      <c r="M705" s="9"/>
      <c r="N705" s="9"/>
      <c r="O705" s="9"/>
      <c r="P705" s="278" t="str">
        <f t="shared" si="23"/>
        <v/>
      </c>
      <c r="Q705" s="276">
        <f t="shared" si="24"/>
        <v>60</v>
      </c>
      <c r="R705" s="9"/>
      <c r="S705" s="9"/>
      <c r="U705" s="367"/>
      <c r="AS705" s="9"/>
      <c r="AT705" s="9"/>
      <c r="AU705" s="426"/>
      <c r="AW705" s="9"/>
      <c r="AX705" s="470"/>
      <c r="AY705" s="467"/>
      <c r="BG705" s="373"/>
      <c r="BH705" s="373"/>
      <c r="BI705" s="9"/>
      <c r="BJ705" s="9"/>
      <c r="CJ705"/>
      <c r="CK705"/>
    </row>
    <row r="706" spans="1:89">
      <c r="A706" s="9">
        <v>1014</v>
      </c>
      <c r="B706" s="9" t="s">
        <v>383</v>
      </c>
      <c r="C706" s="9">
        <v>292</v>
      </c>
      <c r="D706" s="9">
        <v>9.1999999999999993</v>
      </c>
      <c r="E706" s="9">
        <v>9.1999999999999993</v>
      </c>
      <c r="F706" s="9">
        <v>137.41399999999999</v>
      </c>
      <c r="G706" s="9">
        <v>0</v>
      </c>
      <c r="H706" s="9">
        <v>0</v>
      </c>
      <c r="I706" s="9">
        <v>4.5</v>
      </c>
      <c r="J706" s="9">
        <v>70</v>
      </c>
      <c r="K706" s="158">
        <v>0.484027777777778</v>
      </c>
      <c r="L706" s="9"/>
      <c r="M706" s="9"/>
      <c r="N706" s="9"/>
      <c r="O706" s="9"/>
      <c r="P706" s="278" t="str">
        <f t="shared" si="23"/>
        <v/>
      </c>
      <c r="Q706" s="276">
        <f t="shared" si="24"/>
        <v>60</v>
      </c>
      <c r="R706" s="9"/>
      <c r="S706" s="9"/>
      <c r="U706" s="367"/>
      <c r="AS706" s="9"/>
      <c r="AT706" s="9"/>
      <c r="AU706" s="426"/>
      <c r="AW706" s="9"/>
      <c r="AX706" s="470"/>
      <c r="AY706" s="467"/>
      <c r="BG706" s="373"/>
      <c r="BH706" s="373"/>
      <c r="BI706" s="9"/>
      <c r="BJ706" s="9"/>
      <c r="CJ706"/>
      <c r="CK706"/>
    </row>
    <row r="707" spans="1:89">
      <c r="A707" s="9">
        <v>1014</v>
      </c>
      <c r="B707" s="9" t="s">
        <v>383</v>
      </c>
      <c r="C707" s="9">
        <v>292</v>
      </c>
      <c r="D707" s="9">
        <v>6</v>
      </c>
      <c r="E707" s="9">
        <v>6.8</v>
      </c>
      <c r="F707" s="9">
        <v>137.41399999999999</v>
      </c>
      <c r="G707" s="9">
        <v>0</v>
      </c>
      <c r="H707" s="9">
        <v>0</v>
      </c>
      <c r="I707" s="9">
        <v>4.5</v>
      </c>
      <c r="J707" s="9">
        <v>70</v>
      </c>
      <c r="K707" s="158">
        <v>0.484722222222222</v>
      </c>
      <c r="L707" s="9"/>
      <c r="M707" s="9"/>
      <c r="N707" s="9"/>
      <c r="O707" s="9"/>
      <c r="P707" s="278" t="str">
        <f t="shared" si="23"/>
        <v/>
      </c>
      <c r="Q707" s="276">
        <f t="shared" si="24"/>
        <v>60</v>
      </c>
      <c r="R707" s="9"/>
      <c r="S707" s="9"/>
      <c r="U707" s="367"/>
      <c r="AS707" s="9"/>
      <c r="AT707" s="9"/>
      <c r="AU707" s="426"/>
      <c r="AW707" s="9"/>
      <c r="AX707" s="470"/>
      <c r="AY707" s="467"/>
      <c r="BG707" s="373"/>
      <c r="BH707" s="373"/>
      <c r="BI707" s="9"/>
      <c r="BJ707" s="9"/>
      <c r="CJ707"/>
      <c r="CK707"/>
    </row>
    <row r="708" spans="1:89">
      <c r="A708" s="9">
        <v>1014</v>
      </c>
      <c r="B708" s="9" t="s">
        <v>383</v>
      </c>
      <c r="C708" s="9">
        <v>292</v>
      </c>
      <c r="D708" s="9">
        <v>7.2</v>
      </c>
      <c r="E708" s="9">
        <v>6</v>
      </c>
      <c r="F708" s="9">
        <v>137.41399999999999</v>
      </c>
      <c r="G708" s="9">
        <v>0</v>
      </c>
      <c r="H708" s="9">
        <v>0</v>
      </c>
      <c r="I708" s="9">
        <v>4.5999999999999996</v>
      </c>
      <c r="J708" s="9">
        <v>70</v>
      </c>
      <c r="K708" s="158">
        <v>0.485416666666667</v>
      </c>
      <c r="L708" s="9"/>
      <c r="M708" s="9"/>
      <c r="N708" s="9"/>
      <c r="O708" s="9"/>
      <c r="P708" s="278" t="str">
        <f t="shared" si="23"/>
        <v/>
      </c>
      <c r="Q708" s="276">
        <f t="shared" si="24"/>
        <v>60</v>
      </c>
      <c r="R708" s="9"/>
      <c r="S708" s="9"/>
      <c r="U708" s="367"/>
      <c r="AS708" s="9"/>
      <c r="AT708" s="9"/>
      <c r="AU708" s="426"/>
      <c r="AW708" s="9"/>
      <c r="AX708" s="470"/>
      <c r="AY708" s="467"/>
      <c r="BG708" s="373"/>
      <c r="BH708" s="373"/>
      <c r="BI708" s="9"/>
      <c r="BJ708" s="9"/>
      <c r="CJ708"/>
      <c r="CK708"/>
    </row>
    <row r="709" spans="1:89">
      <c r="A709" s="9">
        <v>1014</v>
      </c>
      <c r="B709" s="9" t="s">
        <v>383</v>
      </c>
      <c r="C709" s="9">
        <v>292</v>
      </c>
      <c r="D709" s="9">
        <v>9.6</v>
      </c>
      <c r="E709" s="9">
        <v>9.6</v>
      </c>
      <c r="F709" s="9">
        <v>137.41399999999999</v>
      </c>
      <c r="G709" s="9">
        <v>0</v>
      </c>
      <c r="H709" s="9">
        <v>0</v>
      </c>
      <c r="I709" s="9">
        <v>4.5999999999999996</v>
      </c>
      <c r="J709" s="9">
        <v>70</v>
      </c>
      <c r="K709" s="158">
        <v>0.48611111111111099</v>
      </c>
      <c r="L709" s="9"/>
      <c r="M709" s="9"/>
      <c r="N709" s="9"/>
      <c r="O709" s="9"/>
      <c r="P709" s="278" t="str">
        <f t="shared" si="23"/>
        <v/>
      </c>
      <c r="Q709" s="276">
        <f t="shared" si="24"/>
        <v>60</v>
      </c>
      <c r="R709" s="9"/>
      <c r="S709" s="9"/>
      <c r="U709" s="367"/>
      <c r="AS709" s="9"/>
      <c r="AT709" s="9"/>
      <c r="AU709" s="426"/>
      <c r="AW709" s="9"/>
      <c r="AX709" s="470"/>
      <c r="AY709" s="467"/>
      <c r="BG709" s="373"/>
      <c r="BH709" s="373"/>
      <c r="BI709" s="9"/>
      <c r="BJ709" s="9"/>
      <c r="CJ709"/>
      <c r="CK709"/>
    </row>
    <row r="710" spans="1:89">
      <c r="A710" s="9">
        <v>1014</v>
      </c>
      <c r="B710" s="9" t="s">
        <v>383</v>
      </c>
      <c r="C710" s="9">
        <v>292</v>
      </c>
      <c r="D710" s="9">
        <v>11.6</v>
      </c>
      <c r="E710" s="9">
        <v>9.6</v>
      </c>
      <c r="F710" s="9">
        <v>137.41399999999999</v>
      </c>
      <c r="G710" s="9">
        <v>0</v>
      </c>
      <c r="H710" s="9">
        <v>0</v>
      </c>
      <c r="I710" s="9">
        <v>4.5999999999999996</v>
      </c>
      <c r="J710" s="9">
        <v>70</v>
      </c>
      <c r="K710" s="158">
        <v>0.48680555555555599</v>
      </c>
      <c r="L710" s="9"/>
      <c r="M710" s="9"/>
      <c r="N710" s="9"/>
      <c r="O710" s="9"/>
      <c r="P710" s="278" t="str">
        <f t="shared" si="23"/>
        <v/>
      </c>
      <c r="Q710" s="276">
        <f t="shared" si="24"/>
        <v>60</v>
      </c>
      <c r="R710" s="9"/>
      <c r="S710" s="9"/>
      <c r="U710" s="367"/>
      <c r="AS710" s="9"/>
      <c r="AT710" s="9"/>
      <c r="AU710" s="426"/>
      <c r="AW710" s="9"/>
      <c r="AX710" s="470"/>
      <c r="AY710" s="467"/>
      <c r="BG710" s="373"/>
      <c r="BH710" s="373"/>
      <c r="BI710" s="9"/>
      <c r="BJ710" s="9"/>
      <c r="CJ710"/>
      <c r="CK710"/>
    </row>
    <row r="711" spans="1:89">
      <c r="A711" s="9">
        <v>1014</v>
      </c>
      <c r="B711" s="9" t="s">
        <v>383</v>
      </c>
      <c r="C711" s="9">
        <v>315</v>
      </c>
      <c r="D711" s="9">
        <v>12.4</v>
      </c>
      <c r="E711" s="9">
        <v>11.2</v>
      </c>
      <c r="F711" s="9">
        <v>137.41399999999999</v>
      </c>
      <c r="G711" s="9">
        <v>0</v>
      </c>
      <c r="H711" s="9">
        <v>0</v>
      </c>
      <c r="I711" s="9">
        <v>4.5999999999999996</v>
      </c>
      <c r="J711" s="9">
        <v>70</v>
      </c>
      <c r="K711" s="158">
        <v>0.48749999999999999</v>
      </c>
      <c r="L711" s="9"/>
      <c r="M711" s="9"/>
      <c r="N711" s="9"/>
      <c r="O711" s="9"/>
      <c r="P711" s="278" t="str">
        <f t="shared" si="23"/>
        <v/>
      </c>
      <c r="Q711" s="276">
        <f t="shared" si="24"/>
        <v>60</v>
      </c>
      <c r="R711" s="9"/>
      <c r="S711" s="9"/>
      <c r="U711" s="367"/>
      <c r="AS711" s="9"/>
      <c r="AT711" s="9"/>
      <c r="AU711" s="426"/>
      <c r="AW711" s="9"/>
      <c r="AX711" s="470"/>
      <c r="AY711" s="467"/>
      <c r="BG711" s="373"/>
      <c r="BH711" s="373"/>
      <c r="BI711" s="9"/>
      <c r="BJ711" s="9"/>
      <c r="CJ711"/>
      <c r="CK711"/>
    </row>
    <row r="712" spans="1:89">
      <c r="A712" s="9">
        <v>1014</v>
      </c>
      <c r="B712" s="9" t="s">
        <v>383</v>
      </c>
      <c r="C712" s="9">
        <v>292</v>
      </c>
      <c r="D712" s="9">
        <v>9.1999999999999993</v>
      </c>
      <c r="E712" s="9">
        <v>8</v>
      </c>
      <c r="F712" s="9">
        <v>137.41399999999999</v>
      </c>
      <c r="G712" s="9">
        <v>0</v>
      </c>
      <c r="H712" s="9">
        <v>0</v>
      </c>
      <c r="I712" s="9">
        <v>4.5999999999999996</v>
      </c>
      <c r="J712" s="9">
        <v>70</v>
      </c>
      <c r="K712" s="158">
        <v>0.48819444444444399</v>
      </c>
      <c r="L712" s="9"/>
      <c r="M712" s="9"/>
      <c r="N712" s="9"/>
      <c r="O712" s="9"/>
      <c r="P712" s="278" t="str">
        <f t="shared" si="23"/>
        <v/>
      </c>
      <c r="Q712" s="276">
        <f t="shared" si="24"/>
        <v>60</v>
      </c>
      <c r="R712" s="9"/>
      <c r="S712" s="9"/>
      <c r="U712" s="367"/>
      <c r="AS712" s="9"/>
      <c r="AT712" s="9"/>
      <c r="AU712" s="426"/>
      <c r="AW712" s="9"/>
      <c r="AX712" s="470"/>
      <c r="AY712" s="467"/>
      <c r="BG712" s="373"/>
      <c r="BH712" s="373"/>
      <c r="BI712" s="9"/>
      <c r="BJ712" s="9"/>
      <c r="CJ712"/>
      <c r="CK712"/>
    </row>
    <row r="713" spans="1:89">
      <c r="A713" s="9">
        <v>1014</v>
      </c>
      <c r="B713" s="9" t="s">
        <v>383</v>
      </c>
      <c r="C713" s="9">
        <v>292</v>
      </c>
      <c r="D713" s="9">
        <v>5.6</v>
      </c>
      <c r="E713" s="9">
        <v>6</v>
      </c>
      <c r="F713" s="9">
        <v>137.41399999999999</v>
      </c>
      <c r="G713" s="9">
        <v>0</v>
      </c>
      <c r="H713" s="9">
        <v>0</v>
      </c>
      <c r="I713" s="9">
        <v>4.5999999999999996</v>
      </c>
      <c r="J713" s="9">
        <v>70</v>
      </c>
      <c r="K713" s="158">
        <v>0.48888888888888898</v>
      </c>
      <c r="L713" s="9"/>
      <c r="M713" s="9"/>
      <c r="N713" s="9"/>
      <c r="O713" s="9"/>
      <c r="P713" s="278" t="str">
        <f t="shared" ref="P713:P776" si="25">IF(F713&lt;1.1,60,"")</f>
        <v/>
      </c>
      <c r="Q713" s="276">
        <f t="shared" si="24"/>
        <v>60</v>
      </c>
      <c r="R713" s="9"/>
      <c r="S713" s="9"/>
      <c r="U713" s="367"/>
      <c r="AS713" s="9"/>
      <c r="AT713" s="9"/>
      <c r="AU713" s="426"/>
      <c r="AW713" s="9"/>
      <c r="AX713" s="470"/>
      <c r="AY713" s="467"/>
      <c r="BG713" s="373"/>
      <c r="BH713" s="373"/>
      <c r="BI713" s="9"/>
      <c r="BJ713" s="9"/>
      <c r="CJ713"/>
      <c r="CK713"/>
    </row>
    <row r="714" spans="1:89">
      <c r="A714" s="9">
        <v>1014</v>
      </c>
      <c r="B714" s="9" t="s">
        <v>383</v>
      </c>
      <c r="C714" s="9">
        <v>292</v>
      </c>
      <c r="D714" s="9">
        <v>13.6</v>
      </c>
      <c r="E714" s="9">
        <v>8</v>
      </c>
      <c r="F714" s="9">
        <v>137.41399999999999</v>
      </c>
      <c r="G714" s="9">
        <v>0</v>
      </c>
      <c r="H714" s="9">
        <v>0</v>
      </c>
      <c r="I714" s="9">
        <v>4.5999999999999996</v>
      </c>
      <c r="J714" s="9">
        <v>70</v>
      </c>
      <c r="K714" s="158">
        <v>0.48958333333333298</v>
      </c>
      <c r="L714" s="9"/>
      <c r="M714" s="9"/>
      <c r="N714" s="9"/>
      <c r="O714" s="9"/>
      <c r="P714" s="278" t="str">
        <f t="shared" si="25"/>
        <v/>
      </c>
      <c r="Q714" s="276">
        <f t="shared" ref="Q714:Q777" si="26">IF(J714&gt;0,60,"")</f>
        <v>60</v>
      </c>
      <c r="R714" s="9"/>
      <c r="S714" s="9"/>
      <c r="U714" s="367"/>
      <c r="AS714" s="9"/>
      <c r="AT714" s="9"/>
      <c r="AU714" s="426"/>
      <c r="AW714" s="9"/>
      <c r="AX714" s="470"/>
      <c r="AY714" s="467"/>
      <c r="BG714" s="373"/>
      <c r="BH714" s="373"/>
      <c r="BI714" s="9"/>
      <c r="BJ714" s="9"/>
      <c r="CJ714"/>
      <c r="CK714"/>
    </row>
    <row r="715" spans="1:89">
      <c r="A715" s="9">
        <v>1014</v>
      </c>
      <c r="B715" s="9" t="s">
        <v>383</v>
      </c>
      <c r="C715" s="9">
        <v>337</v>
      </c>
      <c r="D715" s="9">
        <v>14</v>
      </c>
      <c r="E715" s="9">
        <v>8.4</v>
      </c>
      <c r="F715" s="9">
        <v>137.41399999999999</v>
      </c>
      <c r="G715" s="9">
        <v>0</v>
      </c>
      <c r="H715" s="9">
        <v>0</v>
      </c>
      <c r="I715" s="9">
        <v>4.7</v>
      </c>
      <c r="J715" s="9">
        <v>70</v>
      </c>
      <c r="K715" s="158">
        <v>0.49027777777777798</v>
      </c>
      <c r="L715" s="9"/>
      <c r="M715" s="9"/>
      <c r="N715" s="9"/>
      <c r="O715" s="9"/>
      <c r="P715" s="278" t="str">
        <f t="shared" si="25"/>
        <v/>
      </c>
      <c r="Q715" s="276">
        <f t="shared" si="26"/>
        <v>60</v>
      </c>
      <c r="R715" s="9"/>
      <c r="S715" s="9"/>
      <c r="U715" s="367"/>
      <c r="AS715" s="9"/>
      <c r="AT715" s="9"/>
      <c r="AU715" s="426"/>
      <c r="AW715" s="9"/>
      <c r="AX715" s="470"/>
      <c r="AY715" s="467"/>
      <c r="BG715" s="373"/>
      <c r="BH715" s="373"/>
      <c r="BI715" s="9"/>
      <c r="BJ715" s="9"/>
      <c r="CJ715"/>
      <c r="CK715"/>
    </row>
    <row r="716" spans="1:89">
      <c r="A716" s="9">
        <v>1014</v>
      </c>
      <c r="B716" s="9" t="s">
        <v>383</v>
      </c>
      <c r="C716" s="9">
        <v>337</v>
      </c>
      <c r="D716" s="9">
        <v>11.2</v>
      </c>
      <c r="E716" s="9">
        <v>11.6</v>
      </c>
      <c r="F716" s="9">
        <v>137.41399999999999</v>
      </c>
      <c r="G716" s="9">
        <v>0</v>
      </c>
      <c r="H716" s="9">
        <v>0</v>
      </c>
      <c r="I716" s="9">
        <v>4.7</v>
      </c>
      <c r="J716" s="9">
        <v>70</v>
      </c>
      <c r="K716" s="158">
        <v>0.49097222222222198</v>
      </c>
      <c r="L716" s="9"/>
      <c r="M716" s="9"/>
      <c r="N716" s="9"/>
      <c r="O716" s="9"/>
      <c r="P716" s="278" t="str">
        <f t="shared" si="25"/>
        <v/>
      </c>
      <c r="Q716" s="276">
        <f t="shared" si="26"/>
        <v>60</v>
      </c>
      <c r="R716" s="9"/>
      <c r="S716" s="9"/>
      <c r="U716" s="367"/>
      <c r="AS716" s="9"/>
      <c r="AT716" s="9"/>
      <c r="AU716" s="426"/>
      <c r="AW716" s="9"/>
      <c r="AX716" s="470"/>
      <c r="AY716" s="467"/>
      <c r="BG716" s="373"/>
      <c r="BH716" s="373"/>
      <c r="BI716" s="9"/>
      <c r="BJ716" s="9"/>
      <c r="CJ716"/>
      <c r="CK716"/>
    </row>
    <row r="717" spans="1:89">
      <c r="A717" s="9">
        <v>1014</v>
      </c>
      <c r="B717" s="9" t="s">
        <v>383</v>
      </c>
      <c r="C717" s="9">
        <v>337</v>
      </c>
      <c r="D717" s="9">
        <v>10.4</v>
      </c>
      <c r="E717" s="9">
        <v>10</v>
      </c>
      <c r="F717" s="9">
        <v>137.41399999999999</v>
      </c>
      <c r="G717" s="9">
        <v>0</v>
      </c>
      <c r="H717" s="9">
        <v>0</v>
      </c>
      <c r="I717" s="9">
        <v>4.7</v>
      </c>
      <c r="J717" s="9">
        <v>70</v>
      </c>
      <c r="K717" s="158">
        <v>0.49166666666666697</v>
      </c>
      <c r="L717" s="9"/>
      <c r="M717" s="9"/>
      <c r="N717" s="9"/>
      <c r="O717" s="9"/>
      <c r="P717" s="278" t="str">
        <f t="shared" si="25"/>
        <v/>
      </c>
      <c r="Q717" s="276">
        <f t="shared" si="26"/>
        <v>60</v>
      </c>
      <c r="R717" s="9"/>
      <c r="S717" s="9"/>
      <c r="U717" s="367"/>
      <c r="AS717" s="9"/>
      <c r="AT717" s="9"/>
      <c r="AU717" s="426"/>
      <c r="AW717" s="9"/>
      <c r="AX717" s="470"/>
      <c r="AY717" s="467"/>
      <c r="BG717" s="373"/>
      <c r="BH717" s="373"/>
      <c r="BI717" s="9"/>
      <c r="BJ717" s="9"/>
      <c r="CJ717"/>
      <c r="CK717"/>
    </row>
    <row r="718" spans="1:89">
      <c r="A718" s="9">
        <v>1014</v>
      </c>
      <c r="B718" s="9" t="s">
        <v>383</v>
      </c>
      <c r="C718" s="9">
        <v>337</v>
      </c>
      <c r="D718" s="9">
        <v>6.8</v>
      </c>
      <c r="E718" s="9">
        <v>8</v>
      </c>
      <c r="F718" s="9">
        <v>137.41399999999999</v>
      </c>
      <c r="G718" s="9">
        <v>0</v>
      </c>
      <c r="H718" s="9">
        <v>0</v>
      </c>
      <c r="I718" s="9">
        <v>4.7</v>
      </c>
      <c r="J718" s="9">
        <v>70</v>
      </c>
      <c r="K718" s="158">
        <v>0.49236111111111103</v>
      </c>
      <c r="L718" s="9"/>
      <c r="M718" s="9"/>
      <c r="N718" s="9"/>
      <c r="O718" s="9"/>
      <c r="P718" s="278" t="str">
        <f t="shared" si="25"/>
        <v/>
      </c>
      <c r="Q718" s="276">
        <f t="shared" si="26"/>
        <v>60</v>
      </c>
      <c r="R718" s="9"/>
      <c r="S718" s="9"/>
      <c r="U718" s="367"/>
      <c r="AS718" s="9"/>
      <c r="AT718" s="9"/>
      <c r="AU718" s="426"/>
      <c r="AW718" s="9"/>
      <c r="AX718" s="470"/>
      <c r="AY718" s="467"/>
      <c r="BG718" s="373"/>
      <c r="BH718" s="373"/>
      <c r="BI718" s="9"/>
      <c r="BJ718" s="9"/>
      <c r="CJ718"/>
      <c r="CK718"/>
    </row>
    <row r="719" spans="1:89">
      <c r="A719" s="9">
        <v>1014</v>
      </c>
      <c r="B719" s="9" t="s">
        <v>383</v>
      </c>
      <c r="C719" s="9">
        <v>292</v>
      </c>
      <c r="D719" s="9">
        <v>5.6</v>
      </c>
      <c r="E719" s="9">
        <v>6.4</v>
      </c>
      <c r="F719" s="9">
        <v>137.41399999999999</v>
      </c>
      <c r="G719" s="9">
        <v>0</v>
      </c>
      <c r="H719" s="9">
        <v>0</v>
      </c>
      <c r="I719" s="9">
        <v>4.8</v>
      </c>
      <c r="J719" s="9">
        <v>70</v>
      </c>
      <c r="K719" s="158">
        <v>0.49305555555555602</v>
      </c>
      <c r="L719" s="9"/>
      <c r="M719" s="9"/>
      <c r="N719" s="9"/>
      <c r="O719" s="9"/>
      <c r="P719" s="278" t="str">
        <f t="shared" si="25"/>
        <v/>
      </c>
      <c r="Q719" s="276">
        <f t="shared" si="26"/>
        <v>60</v>
      </c>
      <c r="R719" s="9"/>
      <c r="S719" s="9"/>
      <c r="U719" s="367"/>
      <c r="AS719" s="9"/>
      <c r="AT719" s="9"/>
      <c r="AU719" s="426"/>
      <c r="AW719" s="9"/>
      <c r="AX719" s="470"/>
      <c r="AY719" s="467"/>
      <c r="BG719" s="373"/>
      <c r="BH719" s="373"/>
      <c r="BI719" s="9"/>
      <c r="BJ719" s="9"/>
      <c r="CJ719"/>
      <c r="CK719"/>
    </row>
    <row r="720" spans="1:89">
      <c r="A720" s="9">
        <v>1014</v>
      </c>
      <c r="B720" s="9" t="s">
        <v>383</v>
      </c>
      <c r="C720" s="9">
        <v>337</v>
      </c>
      <c r="D720" s="9">
        <v>6.8</v>
      </c>
      <c r="E720" s="9">
        <v>5.6</v>
      </c>
      <c r="F720" s="9">
        <v>137.41399999999999</v>
      </c>
      <c r="G720" s="9">
        <v>0</v>
      </c>
      <c r="H720" s="9">
        <v>0</v>
      </c>
      <c r="I720" s="9">
        <v>4.8</v>
      </c>
      <c r="J720" s="9">
        <v>70</v>
      </c>
      <c r="K720" s="158">
        <v>0.49375000000000002</v>
      </c>
      <c r="L720" s="9"/>
      <c r="M720" s="9"/>
      <c r="N720" s="9"/>
      <c r="O720" s="9"/>
      <c r="P720" s="278" t="str">
        <f t="shared" si="25"/>
        <v/>
      </c>
      <c r="Q720" s="276">
        <f t="shared" si="26"/>
        <v>60</v>
      </c>
      <c r="R720" s="9"/>
      <c r="S720" s="9"/>
      <c r="U720" s="367"/>
      <c r="AS720" s="9"/>
      <c r="AT720" s="9"/>
      <c r="AU720" s="426"/>
      <c r="AW720" s="9"/>
      <c r="AX720" s="470"/>
      <c r="AY720" s="467"/>
      <c r="BG720" s="373"/>
      <c r="BH720" s="373"/>
      <c r="BI720" s="9"/>
      <c r="BJ720" s="9"/>
      <c r="CJ720"/>
      <c r="CK720"/>
    </row>
    <row r="721" spans="1:89">
      <c r="A721" s="9">
        <v>1014</v>
      </c>
      <c r="B721" s="9" t="s">
        <v>383</v>
      </c>
      <c r="C721" s="9">
        <v>315</v>
      </c>
      <c r="D721" s="9">
        <v>4.8</v>
      </c>
      <c r="E721" s="9">
        <v>6.8</v>
      </c>
      <c r="F721" s="9">
        <v>137.41399999999999</v>
      </c>
      <c r="G721" s="9">
        <v>0</v>
      </c>
      <c r="H721" s="9">
        <v>0</v>
      </c>
      <c r="I721" s="9">
        <v>4.8</v>
      </c>
      <c r="J721" s="9">
        <v>70</v>
      </c>
      <c r="K721" s="158">
        <v>0.49444444444444402</v>
      </c>
      <c r="L721" s="9"/>
      <c r="M721" s="9"/>
      <c r="N721" s="9"/>
      <c r="O721" s="9"/>
      <c r="P721" s="278" t="str">
        <f t="shared" si="25"/>
        <v/>
      </c>
      <c r="Q721" s="276">
        <f t="shared" si="26"/>
        <v>60</v>
      </c>
      <c r="R721" s="9"/>
      <c r="S721" s="9"/>
      <c r="U721" s="367"/>
      <c r="AS721" s="9"/>
      <c r="AT721" s="9"/>
      <c r="AU721" s="426"/>
      <c r="AW721" s="9"/>
      <c r="AX721" s="470"/>
      <c r="AY721" s="467"/>
      <c r="BG721" s="373"/>
      <c r="BH721" s="373"/>
      <c r="BI721" s="9"/>
      <c r="BJ721" s="9"/>
      <c r="CJ721"/>
      <c r="CK721"/>
    </row>
    <row r="722" spans="1:89">
      <c r="A722" s="9">
        <v>1014</v>
      </c>
      <c r="B722" s="9" t="s">
        <v>383</v>
      </c>
      <c r="C722" s="9">
        <v>292</v>
      </c>
      <c r="D722" s="9">
        <v>5.6</v>
      </c>
      <c r="E722" s="9">
        <v>6.8</v>
      </c>
      <c r="F722" s="9">
        <v>137.41399999999999</v>
      </c>
      <c r="G722" s="9">
        <v>0</v>
      </c>
      <c r="H722" s="9">
        <v>0</v>
      </c>
      <c r="I722" s="9">
        <v>4.8</v>
      </c>
      <c r="J722" s="9">
        <v>70</v>
      </c>
      <c r="K722" s="158">
        <v>0.49513888888888902</v>
      </c>
      <c r="L722" s="9"/>
      <c r="M722" s="9"/>
      <c r="N722" s="9"/>
      <c r="O722" s="9"/>
      <c r="P722" s="278" t="str">
        <f t="shared" si="25"/>
        <v/>
      </c>
      <c r="Q722" s="276">
        <f t="shared" si="26"/>
        <v>60</v>
      </c>
      <c r="R722" s="9"/>
      <c r="S722" s="9"/>
      <c r="U722" s="367"/>
      <c r="AS722" s="9"/>
      <c r="AT722" s="9"/>
      <c r="AU722" s="426"/>
      <c r="AW722" s="9"/>
      <c r="AX722" s="470"/>
      <c r="AY722" s="467"/>
      <c r="BG722" s="373"/>
      <c r="BH722" s="373"/>
      <c r="BI722" s="9"/>
      <c r="BJ722" s="9"/>
      <c r="CJ722"/>
      <c r="CK722"/>
    </row>
    <row r="723" spans="1:89">
      <c r="A723" s="9">
        <v>1014</v>
      </c>
      <c r="B723" s="9" t="s">
        <v>383</v>
      </c>
      <c r="C723" s="9">
        <v>292</v>
      </c>
      <c r="D723" s="9">
        <v>6</v>
      </c>
      <c r="E723" s="9">
        <v>6.4</v>
      </c>
      <c r="F723" s="9">
        <v>137.41399999999999</v>
      </c>
      <c r="G723" s="9">
        <v>0</v>
      </c>
      <c r="H723" s="9">
        <v>0</v>
      </c>
      <c r="I723" s="9">
        <v>4.9000000000000004</v>
      </c>
      <c r="J723" s="9">
        <v>70</v>
      </c>
      <c r="K723" s="158">
        <v>0.49583333333333302</v>
      </c>
      <c r="L723" s="9"/>
      <c r="M723" s="9"/>
      <c r="N723" s="9"/>
      <c r="O723" s="9"/>
      <c r="P723" s="278" t="str">
        <f t="shared" si="25"/>
        <v/>
      </c>
      <c r="Q723" s="276">
        <f t="shared" si="26"/>
        <v>60</v>
      </c>
      <c r="R723" s="9"/>
      <c r="S723" s="9"/>
      <c r="U723" s="367"/>
      <c r="AS723" s="9"/>
      <c r="AT723" s="9"/>
      <c r="AU723" s="426"/>
      <c r="AW723" s="9"/>
      <c r="AX723" s="470"/>
      <c r="AY723" s="467"/>
      <c r="BG723" s="373"/>
      <c r="BH723" s="373"/>
      <c r="BI723" s="9"/>
      <c r="BJ723" s="9"/>
      <c r="CJ723"/>
      <c r="CK723"/>
    </row>
    <row r="724" spans="1:89">
      <c r="A724" s="9">
        <v>1014</v>
      </c>
      <c r="B724" s="9" t="s">
        <v>383</v>
      </c>
      <c r="C724" s="9">
        <v>292</v>
      </c>
      <c r="D724" s="9">
        <v>6.4</v>
      </c>
      <c r="E724" s="9">
        <v>5.2</v>
      </c>
      <c r="F724" s="9">
        <v>137.41399999999999</v>
      </c>
      <c r="G724" s="9">
        <v>0</v>
      </c>
      <c r="H724" s="9">
        <v>0</v>
      </c>
      <c r="I724" s="9">
        <v>4.9000000000000004</v>
      </c>
      <c r="J724" s="9">
        <v>70</v>
      </c>
      <c r="K724" s="158">
        <v>0.49652777777777801</v>
      </c>
      <c r="L724" s="9"/>
      <c r="M724" s="9"/>
      <c r="N724" s="9"/>
      <c r="O724" s="9"/>
      <c r="P724" s="278" t="str">
        <f t="shared" si="25"/>
        <v/>
      </c>
      <c r="Q724" s="276">
        <f t="shared" si="26"/>
        <v>60</v>
      </c>
      <c r="R724" s="9"/>
      <c r="S724" s="9"/>
      <c r="U724" s="367"/>
      <c r="AS724" s="9"/>
      <c r="AT724" s="9"/>
      <c r="AU724" s="426"/>
      <c r="AW724" s="9"/>
      <c r="AX724" s="470"/>
      <c r="AY724" s="467"/>
      <c r="BG724" s="373"/>
      <c r="BH724" s="373"/>
      <c r="BI724" s="9"/>
      <c r="BJ724" s="9"/>
      <c r="CJ724"/>
      <c r="CK724"/>
    </row>
    <row r="725" spans="1:89">
      <c r="A725" s="9">
        <v>1014</v>
      </c>
      <c r="B725" s="9" t="s">
        <v>383</v>
      </c>
      <c r="C725" s="9">
        <v>315</v>
      </c>
      <c r="D725" s="9">
        <v>14.8</v>
      </c>
      <c r="E725" s="9">
        <v>10</v>
      </c>
      <c r="F725" s="9">
        <v>137.41399999999999</v>
      </c>
      <c r="G725" s="9">
        <v>0</v>
      </c>
      <c r="H725" s="9">
        <v>0</v>
      </c>
      <c r="I725" s="9">
        <v>4.9000000000000004</v>
      </c>
      <c r="J725" s="9">
        <v>70</v>
      </c>
      <c r="K725" s="158">
        <v>0.49722222222222201</v>
      </c>
      <c r="L725" s="9"/>
      <c r="M725" s="9"/>
      <c r="N725" s="9"/>
      <c r="O725" s="9"/>
      <c r="P725" s="278" t="str">
        <f t="shared" si="25"/>
        <v/>
      </c>
      <c r="Q725" s="276">
        <f t="shared" si="26"/>
        <v>60</v>
      </c>
      <c r="R725" s="9"/>
      <c r="S725" s="9"/>
      <c r="U725" s="367"/>
      <c r="AS725" s="9"/>
      <c r="AT725" s="9"/>
      <c r="AU725" s="426"/>
      <c r="AW725" s="9"/>
      <c r="AX725" s="470"/>
      <c r="AY725" s="467"/>
      <c r="BG725" s="373"/>
      <c r="BH725" s="373"/>
      <c r="BI725" s="9"/>
      <c r="BJ725" s="9"/>
      <c r="CJ725"/>
      <c r="CK725"/>
    </row>
    <row r="726" spans="1:89">
      <c r="A726" s="9">
        <v>1014</v>
      </c>
      <c r="B726" s="9" t="s">
        <v>383</v>
      </c>
      <c r="C726" s="9">
        <v>337</v>
      </c>
      <c r="D726" s="9">
        <v>7.2</v>
      </c>
      <c r="E726" s="9">
        <v>7.2</v>
      </c>
      <c r="F726" s="9">
        <v>137.41399999999999</v>
      </c>
      <c r="G726" s="9">
        <v>0</v>
      </c>
      <c r="H726" s="9">
        <v>0</v>
      </c>
      <c r="I726" s="9">
        <v>4.9000000000000004</v>
      </c>
      <c r="J726" s="9">
        <v>70</v>
      </c>
      <c r="K726" s="158">
        <v>0.49791666666666701</v>
      </c>
      <c r="L726" s="9"/>
      <c r="M726" s="9"/>
      <c r="N726" s="9"/>
      <c r="O726" s="9"/>
      <c r="P726" s="278" t="str">
        <f t="shared" si="25"/>
        <v/>
      </c>
      <c r="Q726" s="276">
        <f t="shared" si="26"/>
        <v>60</v>
      </c>
      <c r="R726" s="9"/>
      <c r="S726" s="9"/>
      <c r="U726" s="367"/>
      <c r="AS726" s="9"/>
      <c r="AT726" s="9"/>
      <c r="AU726" s="426"/>
      <c r="AW726" s="9"/>
      <c r="AX726" s="470"/>
      <c r="AY726" s="467"/>
      <c r="BG726" s="373"/>
      <c r="BH726" s="373"/>
      <c r="BI726" s="9"/>
      <c r="BJ726" s="9"/>
      <c r="CJ726"/>
      <c r="CK726"/>
    </row>
    <row r="727" spans="1:89">
      <c r="A727" s="9">
        <v>1014</v>
      </c>
      <c r="B727" s="9" t="s">
        <v>383</v>
      </c>
      <c r="C727" s="9">
        <v>337</v>
      </c>
      <c r="D727" s="9">
        <v>11.6</v>
      </c>
      <c r="E727" s="9">
        <v>12.4</v>
      </c>
      <c r="F727" s="9">
        <v>137.41399999999999</v>
      </c>
      <c r="G727" s="9">
        <v>0</v>
      </c>
      <c r="H727" s="9">
        <v>0</v>
      </c>
      <c r="I727" s="9">
        <v>5</v>
      </c>
      <c r="J727" s="9">
        <v>69</v>
      </c>
      <c r="K727" s="158">
        <v>0.49861111111111101</v>
      </c>
      <c r="L727" s="9"/>
      <c r="M727" s="9"/>
      <c r="N727" s="9"/>
      <c r="O727" s="9"/>
      <c r="P727" s="278" t="str">
        <f t="shared" si="25"/>
        <v/>
      </c>
      <c r="Q727" s="276">
        <f t="shared" si="26"/>
        <v>60</v>
      </c>
      <c r="R727" s="9"/>
      <c r="S727" s="9"/>
      <c r="U727" s="367"/>
      <c r="AS727" s="9"/>
      <c r="AT727" s="9"/>
      <c r="AU727" s="426"/>
      <c r="AW727" s="9"/>
      <c r="AX727" s="470"/>
      <c r="AY727" s="467"/>
      <c r="BG727" s="373"/>
      <c r="BH727" s="373"/>
      <c r="BI727" s="9"/>
      <c r="BJ727" s="9"/>
      <c r="CJ727"/>
      <c r="CK727"/>
    </row>
    <row r="728" spans="1:89">
      <c r="A728" s="9">
        <v>1014</v>
      </c>
      <c r="B728" s="9" t="s">
        <v>383</v>
      </c>
      <c r="C728" s="9">
        <v>337</v>
      </c>
      <c r="D728" s="9">
        <v>8.8000000000000007</v>
      </c>
      <c r="E728" s="9">
        <v>10.4</v>
      </c>
      <c r="F728" s="9">
        <v>137.41399999999999</v>
      </c>
      <c r="G728" s="9">
        <v>0</v>
      </c>
      <c r="H728" s="9">
        <v>0</v>
      </c>
      <c r="I728" s="9">
        <v>5</v>
      </c>
      <c r="J728" s="9">
        <v>68</v>
      </c>
      <c r="K728" s="158">
        <v>0.499305555555556</v>
      </c>
      <c r="L728" s="9"/>
      <c r="M728" s="9"/>
      <c r="N728" s="9"/>
      <c r="O728" s="9"/>
      <c r="P728" s="278" t="str">
        <f t="shared" si="25"/>
        <v/>
      </c>
      <c r="Q728" s="276">
        <f t="shared" si="26"/>
        <v>60</v>
      </c>
      <c r="R728" s="9"/>
      <c r="S728" s="9"/>
      <c r="U728" s="367"/>
      <c r="AS728" s="9"/>
      <c r="AT728" s="9"/>
      <c r="AU728" s="426"/>
      <c r="AW728" s="9"/>
      <c r="AX728" s="470"/>
      <c r="AY728" s="467"/>
      <c r="BG728" s="373"/>
      <c r="BH728" s="373"/>
      <c r="BI728" s="9"/>
      <c r="BJ728" s="9"/>
      <c r="CJ728"/>
      <c r="CK728"/>
    </row>
    <row r="729" spans="1:89">
      <c r="A729" s="9">
        <v>1014</v>
      </c>
      <c r="B729" s="9" t="s">
        <v>383</v>
      </c>
      <c r="C729" s="9">
        <v>315</v>
      </c>
      <c r="D729" s="9">
        <v>6.8</v>
      </c>
      <c r="E729" s="9">
        <v>8.8000000000000007</v>
      </c>
      <c r="F729" s="9">
        <v>137.41399999999999</v>
      </c>
      <c r="G729" s="9">
        <v>0</v>
      </c>
      <c r="H729" s="9">
        <v>0</v>
      </c>
      <c r="I729" s="9">
        <v>5</v>
      </c>
      <c r="J729" s="9">
        <v>68</v>
      </c>
      <c r="K729" s="158">
        <v>0.5</v>
      </c>
      <c r="L729" s="9"/>
      <c r="M729" s="9"/>
      <c r="N729" s="9"/>
      <c r="O729" s="9"/>
      <c r="P729" s="278" t="str">
        <f t="shared" si="25"/>
        <v/>
      </c>
      <c r="Q729" s="276">
        <f t="shared" si="26"/>
        <v>60</v>
      </c>
      <c r="R729" s="9"/>
      <c r="S729" s="9"/>
      <c r="U729" s="367"/>
      <c r="AS729" s="9"/>
      <c r="AT729" s="9"/>
      <c r="AU729" s="426"/>
      <c r="AW729" s="9"/>
      <c r="AX729" s="470"/>
      <c r="AY729" s="467"/>
      <c r="BG729" s="373"/>
      <c r="BH729" s="373"/>
      <c r="BI729" s="9"/>
      <c r="BJ729" s="9"/>
      <c r="CJ729"/>
      <c r="CK729"/>
    </row>
    <row r="730" spans="1:89">
      <c r="A730" s="9">
        <v>1014</v>
      </c>
      <c r="B730" s="9" t="s">
        <v>383</v>
      </c>
      <c r="C730" s="9">
        <v>337</v>
      </c>
      <c r="D730" s="9">
        <v>6</v>
      </c>
      <c r="E730" s="9">
        <v>8</v>
      </c>
      <c r="F730" s="9">
        <v>137.41399999999999</v>
      </c>
      <c r="G730" s="9">
        <v>0</v>
      </c>
      <c r="H730" s="9">
        <v>0</v>
      </c>
      <c r="I730" s="9">
        <v>5</v>
      </c>
      <c r="J730" s="9">
        <v>68</v>
      </c>
      <c r="K730" s="158">
        <v>0.500694444444444</v>
      </c>
      <c r="L730" s="9"/>
      <c r="M730" s="9"/>
      <c r="N730" s="9"/>
      <c r="O730" s="9"/>
      <c r="P730" s="278" t="str">
        <f t="shared" si="25"/>
        <v/>
      </c>
      <c r="Q730" s="276">
        <f t="shared" si="26"/>
        <v>60</v>
      </c>
      <c r="R730" s="9"/>
      <c r="S730" s="9"/>
      <c r="U730" s="367"/>
      <c r="AS730" s="9"/>
      <c r="AT730" s="9"/>
      <c r="AU730" s="426"/>
      <c r="AW730" s="9"/>
      <c r="AX730" s="470"/>
      <c r="AY730" s="467"/>
      <c r="BG730" s="373"/>
      <c r="BH730" s="373"/>
      <c r="BI730" s="9"/>
      <c r="BJ730" s="9"/>
      <c r="CJ730"/>
      <c r="CK730"/>
    </row>
    <row r="731" spans="1:89">
      <c r="A731" s="9">
        <v>1014</v>
      </c>
      <c r="B731" s="9" t="s">
        <v>383</v>
      </c>
      <c r="C731" s="9">
        <v>0</v>
      </c>
      <c r="D731" s="9">
        <v>12.4</v>
      </c>
      <c r="E731" s="9">
        <v>7.2</v>
      </c>
      <c r="F731" s="9">
        <v>137.41399999999999</v>
      </c>
      <c r="G731" s="9">
        <v>0</v>
      </c>
      <c r="H731" s="9">
        <v>0</v>
      </c>
      <c r="I731" s="9">
        <v>5.0999999999999996</v>
      </c>
      <c r="J731" s="9">
        <v>68</v>
      </c>
      <c r="K731" s="158">
        <v>0.50138888888888899</v>
      </c>
      <c r="L731" s="9"/>
      <c r="M731" s="9"/>
      <c r="N731" s="9"/>
      <c r="O731" s="9"/>
      <c r="P731" s="278" t="str">
        <f t="shared" si="25"/>
        <v/>
      </c>
      <c r="Q731" s="276">
        <f t="shared" si="26"/>
        <v>60</v>
      </c>
      <c r="R731" s="9"/>
      <c r="S731" s="9"/>
      <c r="U731" s="367"/>
      <c r="AS731" s="9"/>
      <c r="AT731" s="9"/>
      <c r="AU731" s="426"/>
      <c r="AW731" s="9"/>
      <c r="AX731" s="470"/>
      <c r="AY731" s="467"/>
      <c r="BG731" s="373"/>
      <c r="BH731" s="373"/>
      <c r="BI731" s="9"/>
      <c r="BJ731" s="9"/>
      <c r="CJ731"/>
      <c r="CK731"/>
    </row>
    <row r="732" spans="1:89">
      <c r="A732" s="9">
        <v>1014</v>
      </c>
      <c r="B732" s="9" t="s">
        <v>383</v>
      </c>
      <c r="C732" s="9">
        <v>337</v>
      </c>
      <c r="D732" s="9">
        <v>7.6</v>
      </c>
      <c r="E732" s="9">
        <v>7.6</v>
      </c>
      <c r="F732" s="9">
        <v>137.41399999999999</v>
      </c>
      <c r="G732" s="9">
        <v>0</v>
      </c>
      <c r="H732" s="9">
        <v>0</v>
      </c>
      <c r="I732" s="9">
        <v>5.0999999999999996</v>
      </c>
      <c r="J732" s="9">
        <v>68</v>
      </c>
      <c r="K732" s="158">
        <v>0.50208333333333299</v>
      </c>
      <c r="L732" s="9"/>
      <c r="M732" s="9"/>
      <c r="N732" s="9"/>
      <c r="O732" s="9"/>
      <c r="P732" s="278" t="str">
        <f t="shared" si="25"/>
        <v/>
      </c>
      <c r="Q732" s="276">
        <f t="shared" si="26"/>
        <v>60</v>
      </c>
      <c r="R732" s="9"/>
      <c r="S732" s="9"/>
      <c r="U732" s="367"/>
      <c r="AS732" s="9"/>
      <c r="AT732" s="9"/>
      <c r="AU732" s="426"/>
      <c r="AW732" s="9"/>
      <c r="AX732" s="470"/>
      <c r="AY732" s="467"/>
      <c r="BG732" s="373"/>
      <c r="BH732" s="373"/>
      <c r="BI732" s="9"/>
      <c r="BJ732" s="9"/>
      <c r="CJ732"/>
      <c r="CK732"/>
    </row>
    <row r="733" spans="1:89">
      <c r="A733" s="9">
        <v>1014</v>
      </c>
      <c r="B733" s="9" t="s">
        <v>383</v>
      </c>
      <c r="C733" s="9">
        <v>337</v>
      </c>
      <c r="D733" s="9">
        <v>6.8</v>
      </c>
      <c r="E733" s="9">
        <v>6.8</v>
      </c>
      <c r="F733" s="9">
        <v>137.41399999999999</v>
      </c>
      <c r="G733" s="9">
        <v>0</v>
      </c>
      <c r="H733" s="9">
        <v>0</v>
      </c>
      <c r="I733" s="9">
        <v>5.0999999999999996</v>
      </c>
      <c r="J733" s="9">
        <v>68</v>
      </c>
      <c r="K733" s="158">
        <v>0.50277777777777799</v>
      </c>
      <c r="L733" s="9"/>
      <c r="M733" s="9"/>
      <c r="N733" s="9"/>
      <c r="O733" s="9"/>
      <c r="P733" s="278" t="str">
        <f t="shared" si="25"/>
        <v/>
      </c>
      <c r="Q733" s="276">
        <f t="shared" si="26"/>
        <v>60</v>
      </c>
      <c r="R733" s="9"/>
      <c r="S733" s="9"/>
      <c r="U733" s="367"/>
      <c r="AS733" s="9"/>
      <c r="AT733" s="9"/>
      <c r="AU733" s="426"/>
      <c r="AW733" s="9"/>
      <c r="AX733" s="470"/>
      <c r="AY733" s="467"/>
      <c r="BG733" s="373"/>
      <c r="BH733" s="373"/>
      <c r="BI733" s="9"/>
      <c r="BJ733" s="9"/>
      <c r="CJ733"/>
      <c r="CK733"/>
    </row>
    <row r="734" spans="1:89">
      <c r="A734" s="9">
        <v>1014</v>
      </c>
      <c r="B734" s="9" t="s">
        <v>383</v>
      </c>
      <c r="C734" s="9">
        <v>337</v>
      </c>
      <c r="D734" s="9">
        <v>10</v>
      </c>
      <c r="E734" s="9">
        <v>7.6</v>
      </c>
      <c r="F734" s="9">
        <v>137.41399999999999</v>
      </c>
      <c r="G734" s="9">
        <v>0</v>
      </c>
      <c r="H734" s="9">
        <v>0</v>
      </c>
      <c r="I734" s="9">
        <v>5.0999999999999996</v>
      </c>
      <c r="J734" s="9">
        <v>68</v>
      </c>
      <c r="K734" s="158">
        <v>0.50347222222222199</v>
      </c>
      <c r="L734" s="9"/>
      <c r="M734" s="9"/>
      <c r="N734" s="9"/>
      <c r="O734" s="9"/>
      <c r="P734" s="278" t="str">
        <f t="shared" si="25"/>
        <v/>
      </c>
      <c r="Q734" s="276">
        <f t="shared" si="26"/>
        <v>60</v>
      </c>
      <c r="R734" s="9"/>
      <c r="S734" s="9"/>
      <c r="U734" s="367"/>
      <c r="AS734" s="9"/>
      <c r="AT734" s="9"/>
      <c r="AU734" s="426"/>
      <c r="AW734" s="9"/>
      <c r="AX734" s="470"/>
      <c r="AY734" s="467"/>
      <c r="BG734" s="373"/>
      <c r="BH734" s="373"/>
      <c r="BI734" s="9"/>
      <c r="BJ734" s="9"/>
      <c r="CJ734"/>
      <c r="CK734"/>
    </row>
    <row r="735" spans="1:89">
      <c r="A735" s="9">
        <v>1014</v>
      </c>
      <c r="B735" s="9" t="s">
        <v>383</v>
      </c>
      <c r="C735" s="9">
        <v>337</v>
      </c>
      <c r="D735" s="9">
        <v>10</v>
      </c>
      <c r="E735" s="9">
        <v>9.1999999999999993</v>
      </c>
      <c r="F735" s="9">
        <v>137.41399999999999</v>
      </c>
      <c r="G735" s="9">
        <v>0</v>
      </c>
      <c r="H735" s="9">
        <v>0</v>
      </c>
      <c r="I735" s="9">
        <v>5.2</v>
      </c>
      <c r="J735" s="9">
        <v>68</v>
      </c>
      <c r="K735" s="158">
        <v>0.50416666666666698</v>
      </c>
      <c r="L735" s="9"/>
      <c r="M735" s="9"/>
      <c r="N735" s="9"/>
      <c r="O735" s="9"/>
      <c r="P735" s="278" t="str">
        <f t="shared" si="25"/>
        <v/>
      </c>
      <c r="Q735" s="276">
        <f t="shared" si="26"/>
        <v>60</v>
      </c>
      <c r="R735" s="9"/>
      <c r="S735" s="9"/>
      <c r="U735" s="367"/>
      <c r="AS735" s="9"/>
      <c r="AT735" s="9"/>
      <c r="AU735" s="426"/>
      <c r="AW735" s="9"/>
      <c r="AX735" s="470"/>
      <c r="AY735" s="467"/>
      <c r="BG735" s="373"/>
      <c r="BH735" s="373"/>
      <c r="BI735" s="9"/>
      <c r="BJ735" s="9"/>
      <c r="CJ735"/>
      <c r="CK735"/>
    </row>
    <row r="736" spans="1:89">
      <c r="A736" s="9">
        <v>1014</v>
      </c>
      <c r="B736" s="9" t="s">
        <v>383</v>
      </c>
      <c r="C736" s="9">
        <v>337</v>
      </c>
      <c r="D736" s="9">
        <v>11.6</v>
      </c>
      <c r="E736" s="9">
        <v>9.1999999999999993</v>
      </c>
      <c r="F736" s="9">
        <v>137.41399999999999</v>
      </c>
      <c r="G736" s="9">
        <v>0</v>
      </c>
      <c r="H736" s="9">
        <v>0</v>
      </c>
      <c r="I736" s="9">
        <v>5.2</v>
      </c>
      <c r="J736" s="9">
        <v>68</v>
      </c>
      <c r="K736" s="158">
        <v>0.50486111111111098</v>
      </c>
      <c r="L736" s="9"/>
      <c r="M736" s="9"/>
      <c r="N736" s="9"/>
      <c r="O736" s="9"/>
      <c r="P736" s="278" t="str">
        <f t="shared" si="25"/>
        <v/>
      </c>
      <c r="Q736" s="276">
        <f t="shared" si="26"/>
        <v>60</v>
      </c>
      <c r="R736" s="9"/>
      <c r="S736" s="9"/>
      <c r="U736" s="367"/>
      <c r="AS736" s="9"/>
      <c r="AT736" s="9"/>
      <c r="AU736" s="426"/>
      <c r="AW736" s="9"/>
      <c r="AX736" s="470"/>
      <c r="AY736" s="467"/>
      <c r="BG736" s="373"/>
      <c r="BH736" s="373"/>
      <c r="BI736" s="9"/>
      <c r="BJ736" s="9"/>
      <c r="CJ736"/>
      <c r="CK736"/>
    </row>
    <row r="737" spans="1:89">
      <c r="A737" s="9">
        <v>1014</v>
      </c>
      <c r="B737" s="9" t="s">
        <v>383</v>
      </c>
      <c r="C737" s="9">
        <v>315</v>
      </c>
      <c r="D737" s="9">
        <v>9.1999999999999993</v>
      </c>
      <c r="E737" s="9">
        <v>10</v>
      </c>
      <c r="F737" s="9">
        <v>137.41399999999999</v>
      </c>
      <c r="G737" s="9">
        <v>0</v>
      </c>
      <c r="H737" s="9">
        <v>0</v>
      </c>
      <c r="I737" s="9">
        <v>5.2</v>
      </c>
      <c r="J737" s="9">
        <v>68</v>
      </c>
      <c r="K737" s="158">
        <v>0.50555555555555598</v>
      </c>
      <c r="L737" s="9"/>
      <c r="M737" s="9"/>
      <c r="N737" s="9"/>
      <c r="O737" s="9"/>
      <c r="P737" s="278" t="str">
        <f t="shared" si="25"/>
        <v/>
      </c>
      <c r="Q737" s="276">
        <f t="shared" si="26"/>
        <v>60</v>
      </c>
      <c r="R737" s="9"/>
      <c r="S737" s="9"/>
      <c r="U737" s="367"/>
      <c r="AS737" s="9"/>
      <c r="AT737" s="9"/>
      <c r="AU737" s="426"/>
      <c r="AW737" s="9"/>
      <c r="AX737" s="470"/>
      <c r="AY737" s="467"/>
      <c r="BG737" s="373"/>
      <c r="BH737" s="373"/>
      <c r="BI737" s="9"/>
      <c r="BJ737" s="9"/>
      <c r="CJ737"/>
      <c r="CK737"/>
    </row>
    <row r="738" spans="1:89">
      <c r="A738" s="9">
        <v>1014</v>
      </c>
      <c r="B738" s="9" t="s">
        <v>383</v>
      </c>
      <c r="C738" s="9">
        <v>0</v>
      </c>
      <c r="D738" s="9">
        <v>11.6</v>
      </c>
      <c r="E738" s="9">
        <v>8.8000000000000007</v>
      </c>
      <c r="F738" s="9">
        <v>137.41399999999999</v>
      </c>
      <c r="G738" s="9">
        <v>0</v>
      </c>
      <c r="H738" s="9">
        <v>0</v>
      </c>
      <c r="I738" s="9">
        <v>5.2</v>
      </c>
      <c r="J738" s="9">
        <v>68</v>
      </c>
      <c r="K738" s="158">
        <v>0.50624999999999998</v>
      </c>
      <c r="L738" s="9"/>
      <c r="M738" s="9"/>
      <c r="N738" s="9"/>
      <c r="O738" s="9"/>
      <c r="P738" s="278" t="str">
        <f t="shared" si="25"/>
        <v/>
      </c>
      <c r="Q738" s="276">
        <f t="shared" si="26"/>
        <v>60</v>
      </c>
      <c r="R738" s="9"/>
      <c r="S738" s="9"/>
      <c r="U738" s="367"/>
      <c r="AS738" s="9"/>
      <c r="AT738" s="9"/>
      <c r="AU738" s="426"/>
      <c r="AW738" s="9"/>
      <c r="AX738" s="470"/>
      <c r="AY738" s="467"/>
      <c r="BG738" s="373"/>
      <c r="BH738" s="373"/>
      <c r="BI738" s="9"/>
      <c r="BJ738" s="9"/>
      <c r="CJ738"/>
      <c r="CK738"/>
    </row>
    <row r="739" spans="1:89">
      <c r="A739" s="9">
        <v>1014</v>
      </c>
      <c r="B739" s="9" t="s">
        <v>383</v>
      </c>
      <c r="C739" s="9">
        <v>0</v>
      </c>
      <c r="D739" s="9">
        <v>13.6</v>
      </c>
      <c r="E739" s="9">
        <v>13.6</v>
      </c>
      <c r="F739" s="9">
        <v>137.41399999999999</v>
      </c>
      <c r="G739" s="9">
        <v>0</v>
      </c>
      <c r="H739" s="9">
        <v>0</v>
      </c>
      <c r="I739" s="9">
        <v>5.0999999999999996</v>
      </c>
      <c r="J739" s="9">
        <v>68</v>
      </c>
      <c r="K739" s="158">
        <v>0.50694444444444398</v>
      </c>
      <c r="L739" s="9"/>
      <c r="M739" s="9"/>
      <c r="N739" s="9"/>
      <c r="O739" s="9"/>
      <c r="P739" s="278" t="str">
        <f t="shared" si="25"/>
        <v/>
      </c>
      <c r="Q739" s="276">
        <f t="shared" si="26"/>
        <v>60</v>
      </c>
      <c r="R739" s="9"/>
      <c r="S739" s="9"/>
      <c r="U739" s="367"/>
      <c r="AS739" s="9"/>
      <c r="AT739" s="9"/>
      <c r="AU739" s="426"/>
      <c r="AW739" s="9"/>
      <c r="AX739" s="470"/>
      <c r="AY739" s="467"/>
      <c r="BG739" s="373"/>
      <c r="BH739" s="373"/>
      <c r="BI739" s="9"/>
      <c r="BJ739" s="9"/>
      <c r="CJ739"/>
      <c r="CK739"/>
    </row>
    <row r="740" spans="1:89">
      <c r="A740" s="9">
        <v>1014</v>
      </c>
      <c r="B740" s="9" t="s">
        <v>383</v>
      </c>
      <c r="C740" s="9">
        <v>337</v>
      </c>
      <c r="D740" s="9">
        <v>8</v>
      </c>
      <c r="E740" s="9">
        <v>10.8</v>
      </c>
      <c r="F740" s="9">
        <v>137.41399999999999</v>
      </c>
      <c r="G740" s="9">
        <v>0</v>
      </c>
      <c r="H740" s="9">
        <v>0</v>
      </c>
      <c r="I740" s="9">
        <v>5.0999999999999996</v>
      </c>
      <c r="J740" s="9">
        <v>68</v>
      </c>
      <c r="K740" s="158">
        <v>0.50763888888888897</v>
      </c>
      <c r="L740" s="9"/>
      <c r="M740" s="9"/>
      <c r="N740" s="9"/>
      <c r="O740" s="9"/>
      <c r="P740" s="278" t="str">
        <f t="shared" si="25"/>
        <v/>
      </c>
      <c r="Q740" s="276">
        <f t="shared" si="26"/>
        <v>60</v>
      </c>
      <c r="R740" s="9"/>
      <c r="S740" s="9"/>
      <c r="U740" s="367"/>
      <c r="AS740" s="9"/>
      <c r="AT740" s="9"/>
      <c r="AU740" s="426"/>
      <c r="AW740" s="9"/>
      <c r="AX740" s="470"/>
      <c r="AY740" s="467"/>
      <c r="BG740" s="373"/>
      <c r="BH740" s="373"/>
      <c r="BI740" s="9"/>
      <c r="BJ740" s="9"/>
      <c r="CJ740"/>
      <c r="CK740"/>
    </row>
    <row r="741" spans="1:89">
      <c r="A741" s="9">
        <v>1014</v>
      </c>
      <c r="B741" s="9" t="s">
        <v>383</v>
      </c>
      <c r="C741" s="9">
        <v>337</v>
      </c>
      <c r="D741" s="9">
        <v>11.6</v>
      </c>
      <c r="E741" s="9">
        <v>9.1999999999999993</v>
      </c>
      <c r="F741" s="9">
        <v>137.41399999999999</v>
      </c>
      <c r="G741" s="9">
        <v>0</v>
      </c>
      <c r="H741" s="9">
        <v>0</v>
      </c>
      <c r="I741" s="9">
        <v>5.2</v>
      </c>
      <c r="J741" s="9">
        <v>68</v>
      </c>
      <c r="K741" s="158">
        <v>0.50833333333333297</v>
      </c>
      <c r="L741" s="9"/>
      <c r="M741" s="9"/>
      <c r="N741" s="9"/>
      <c r="O741" s="9"/>
      <c r="P741" s="278" t="str">
        <f t="shared" si="25"/>
        <v/>
      </c>
      <c r="Q741" s="276">
        <f t="shared" si="26"/>
        <v>60</v>
      </c>
      <c r="R741" s="9"/>
      <c r="S741" s="9"/>
      <c r="U741" s="367"/>
      <c r="AS741" s="9"/>
      <c r="AT741" s="9"/>
      <c r="AU741" s="426"/>
      <c r="AW741" s="9"/>
      <c r="AX741" s="470"/>
      <c r="AY741" s="467"/>
      <c r="BG741" s="373"/>
      <c r="BH741" s="373"/>
      <c r="BI741" s="9"/>
      <c r="BJ741" s="9"/>
      <c r="CJ741"/>
      <c r="CK741"/>
    </row>
    <row r="742" spans="1:89">
      <c r="A742" s="9">
        <v>1014</v>
      </c>
      <c r="B742" s="9" t="s">
        <v>383</v>
      </c>
      <c r="C742" s="9">
        <v>337</v>
      </c>
      <c r="D742" s="9">
        <v>13.6</v>
      </c>
      <c r="E742" s="9">
        <v>10.4</v>
      </c>
      <c r="F742" s="9">
        <v>137.41399999999999</v>
      </c>
      <c r="G742" s="9">
        <v>0</v>
      </c>
      <c r="H742" s="9">
        <v>0</v>
      </c>
      <c r="I742" s="9">
        <v>5.2</v>
      </c>
      <c r="J742" s="9">
        <v>68</v>
      </c>
      <c r="K742" s="158">
        <v>0.50902777777777797</v>
      </c>
      <c r="L742" s="9"/>
      <c r="M742" s="9"/>
      <c r="N742" s="9"/>
      <c r="O742" s="9"/>
      <c r="P742" s="278" t="str">
        <f t="shared" si="25"/>
        <v/>
      </c>
      <c r="Q742" s="276">
        <f t="shared" si="26"/>
        <v>60</v>
      </c>
      <c r="R742" s="9"/>
      <c r="S742" s="9"/>
      <c r="U742" s="367"/>
      <c r="AS742" s="9"/>
      <c r="AT742" s="9"/>
      <c r="AU742" s="426"/>
      <c r="AW742" s="9"/>
      <c r="AX742" s="470"/>
      <c r="AY742" s="467"/>
      <c r="BG742" s="373"/>
      <c r="BH742" s="373"/>
      <c r="BI742" s="9"/>
      <c r="BJ742" s="9"/>
      <c r="CJ742"/>
      <c r="CK742"/>
    </row>
    <row r="743" spans="1:89">
      <c r="A743" s="9">
        <v>1014</v>
      </c>
      <c r="B743" s="9" t="s">
        <v>383</v>
      </c>
      <c r="C743" s="9">
        <v>0</v>
      </c>
      <c r="D743" s="9">
        <v>10</v>
      </c>
      <c r="E743" s="9">
        <v>8.8000000000000007</v>
      </c>
      <c r="F743" s="9">
        <v>137.41399999999999</v>
      </c>
      <c r="G743" s="9">
        <v>0</v>
      </c>
      <c r="H743" s="9">
        <v>0</v>
      </c>
      <c r="I743" s="9">
        <v>5.2</v>
      </c>
      <c r="J743" s="9">
        <v>67</v>
      </c>
      <c r="K743" s="158">
        <v>0.50972222222222197</v>
      </c>
      <c r="L743" s="9"/>
      <c r="M743" s="9"/>
      <c r="N743" s="9"/>
      <c r="O743" s="9"/>
      <c r="P743" s="278" t="str">
        <f t="shared" si="25"/>
        <v/>
      </c>
      <c r="Q743" s="276">
        <f t="shared" si="26"/>
        <v>60</v>
      </c>
      <c r="R743" s="9"/>
      <c r="S743" s="9"/>
      <c r="U743" s="367"/>
      <c r="AS743" s="9"/>
      <c r="AT743" s="9"/>
      <c r="AU743" s="426"/>
      <c r="AW743" s="9"/>
      <c r="AX743" s="470"/>
      <c r="AY743" s="467"/>
      <c r="BG743" s="373"/>
      <c r="BH743" s="373"/>
      <c r="BI743" s="9"/>
      <c r="BJ743" s="9"/>
      <c r="CJ743"/>
      <c r="CK743"/>
    </row>
    <row r="744" spans="1:89">
      <c r="A744" s="9">
        <v>1014</v>
      </c>
      <c r="B744" s="9" t="s">
        <v>383</v>
      </c>
      <c r="C744" s="9">
        <v>292</v>
      </c>
      <c r="D744" s="9">
        <v>9.1999999999999993</v>
      </c>
      <c r="E744" s="9">
        <v>9.6</v>
      </c>
      <c r="F744" s="9">
        <v>137.41399999999999</v>
      </c>
      <c r="G744" s="9">
        <v>0</v>
      </c>
      <c r="H744" s="9">
        <v>0</v>
      </c>
      <c r="I744" s="9">
        <v>5.2</v>
      </c>
      <c r="J744" s="9">
        <v>67</v>
      </c>
      <c r="K744" s="158">
        <v>0.51041666666666696</v>
      </c>
      <c r="L744" s="9"/>
      <c r="M744" s="9"/>
      <c r="N744" s="9"/>
      <c r="O744" s="9"/>
      <c r="P744" s="278" t="str">
        <f t="shared" si="25"/>
        <v/>
      </c>
      <c r="Q744" s="276">
        <f t="shared" si="26"/>
        <v>60</v>
      </c>
      <c r="R744" s="9"/>
      <c r="S744" s="9"/>
      <c r="U744" s="367"/>
      <c r="AS744" s="9"/>
      <c r="AT744" s="9"/>
      <c r="AU744" s="426"/>
      <c r="AW744" s="9"/>
      <c r="AX744" s="470"/>
      <c r="AY744" s="467"/>
      <c r="BG744" s="373"/>
      <c r="BH744" s="373"/>
      <c r="BI744" s="9"/>
      <c r="BJ744" s="9"/>
      <c r="CJ744"/>
      <c r="CK744"/>
    </row>
    <row r="745" spans="1:89">
      <c r="A745" s="9">
        <v>1014</v>
      </c>
      <c r="B745" s="9" t="s">
        <v>383</v>
      </c>
      <c r="C745" s="9">
        <v>315</v>
      </c>
      <c r="D745" s="9">
        <v>9.6</v>
      </c>
      <c r="E745" s="9">
        <v>8.8000000000000007</v>
      </c>
      <c r="F745" s="9">
        <v>137.41399999999999</v>
      </c>
      <c r="G745" s="9">
        <v>0</v>
      </c>
      <c r="H745" s="9">
        <v>0</v>
      </c>
      <c r="I745" s="9">
        <v>5.3</v>
      </c>
      <c r="J745" s="9">
        <v>67</v>
      </c>
      <c r="K745" s="158">
        <v>0.51111111111111096</v>
      </c>
      <c r="L745" s="9"/>
      <c r="M745" s="9"/>
      <c r="N745" s="9"/>
      <c r="O745" s="9"/>
      <c r="P745" s="278" t="str">
        <f t="shared" si="25"/>
        <v/>
      </c>
      <c r="Q745" s="276">
        <f t="shared" si="26"/>
        <v>60</v>
      </c>
      <c r="R745" s="9"/>
      <c r="S745" s="9"/>
      <c r="U745" s="367"/>
      <c r="AS745" s="9"/>
      <c r="AT745" s="9"/>
      <c r="AU745" s="426"/>
      <c r="AW745" s="9"/>
      <c r="AX745" s="470"/>
      <c r="AY745" s="467"/>
      <c r="BG745" s="373"/>
      <c r="BH745" s="373"/>
      <c r="BI745" s="9"/>
      <c r="BJ745" s="9"/>
      <c r="CJ745"/>
      <c r="CK745"/>
    </row>
    <row r="746" spans="1:89">
      <c r="A746" s="9">
        <v>1014</v>
      </c>
      <c r="B746" s="9" t="s">
        <v>383</v>
      </c>
      <c r="C746" s="9">
        <v>337</v>
      </c>
      <c r="D746" s="9">
        <v>8.8000000000000007</v>
      </c>
      <c r="E746" s="9">
        <v>7.6</v>
      </c>
      <c r="F746" s="9">
        <v>137.41399999999999</v>
      </c>
      <c r="G746" s="9">
        <v>0</v>
      </c>
      <c r="H746" s="9">
        <v>0</v>
      </c>
      <c r="I746" s="9">
        <v>5.3</v>
      </c>
      <c r="J746" s="9">
        <v>67</v>
      </c>
      <c r="K746" s="158">
        <v>0.51180555555555596</v>
      </c>
      <c r="L746" s="9"/>
      <c r="M746" s="9"/>
      <c r="N746" s="9"/>
      <c r="O746" s="9"/>
      <c r="P746" s="278" t="str">
        <f t="shared" si="25"/>
        <v/>
      </c>
      <c r="Q746" s="276">
        <f t="shared" si="26"/>
        <v>60</v>
      </c>
      <c r="R746" s="9"/>
      <c r="S746" s="9"/>
      <c r="U746" s="367"/>
      <c r="AS746" s="9"/>
      <c r="AT746" s="9"/>
      <c r="AU746" s="426"/>
      <c r="AW746" s="9"/>
      <c r="AX746" s="470"/>
      <c r="AY746" s="467"/>
      <c r="BG746" s="373"/>
      <c r="BH746" s="373"/>
      <c r="BI746" s="9"/>
      <c r="BJ746" s="9"/>
      <c r="CJ746"/>
      <c r="CK746"/>
    </row>
    <row r="747" spans="1:89">
      <c r="A747" s="9">
        <v>1014</v>
      </c>
      <c r="B747" s="9" t="s">
        <v>383</v>
      </c>
      <c r="C747" s="9">
        <v>337</v>
      </c>
      <c r="D747" s="9">
        <v>9.1999999999999993</v>
      </c>
      <c r="E747" s="9">
        <v>8.8000000000000007</v>
      </c>
      <c r="F747" s="9">
        <v>137.41399999999999</v>
      </c>
      <c r="G747" s="9">
        <v>0</v>
      </c>
      <c r="H747" s="9">
        <v>0</v>
      </c>
      <c r="I747" s="9">
        <v>5.3</v>
      </c>
      <c r="J747" s="9">
        <v>67</v>
      </c>
      <c r="K747" s="158">
        <v>0.51249999999999996</v>
      </c>
      <c r="L747" s="9"/>
      <c r="M747" s="9"/>
      <c r="N747" s="9"/>
      <c r="O747" s="9"/>
      <c r="P747" s="278" t="str">
        <f t="shared" si="25"/>
        <v/>
      </c>
      <c r="Q747" s="276">
        <f t="shared" si="26"/>
        <v>60</v>
      </c>
      <c r="R747" s="9"/>
      <c r="S747" s="9"/>
      <c r="U747" s="367"/>
      <c r="AS747" s="9"/>
      <c r="AT747" s="9"/>
      <c r="AU747" s="426"/>
      <c r="AW747" s="9"/>
      <c r="AX747" s="470"/>
      <c r="AY747" s="467"/>
      <c r="BG747" s="373"/>
      <c r="BH747" s="373"/>
      <c r="BI747" s="9"/>
      <c r="BJ747" s="9"/>
      <c r="CJ747"/>
      <c r="CK747"/>
    </row>
    <row r="748" spans="1:89">
      <c r="A748" s="9">
        <v>1014</v>
      </c>
      <c r="B748" s="9" t="s">
        <v>383</v>
      </c>
      <c r="C748" s="9">
        <v>337</v>
      </c>
      <c r="D748" s="9">
        <v>7.2</v>
      </c>
      <c r="E748" s="9">
        <v>11.6</v>
      </c>
      <c r="F748" s="9">
        <v>137.41399999999999</v>
      </c>
      <c r="G748" s="9">
        <v>0</v>
      </c>
      <c r="H748" s="9">
        <v>0</v>
      </c>
      <c r="I748" s="9">
        <v>5.3</v>
      </c>
      <c r="J748" s="9">
        <v>67</v>
      </c>
      <c r="K748" s="158">
        <v>0.51319444444444495</v>
      </c>
      <c r="L748" s="9"/>
      <c r="M748" s="9"/>
      <c r="N748" s="9"/>
      <c r="O748" s="9"/>
      <c r="P748" s="278" t="str">
        <f t="shared" si="25"/>
        <v/>
      </c>
      <c r="Q748" s="276">
        <f t="shared" si="26"/>
        <v>60</v>
      </c>
      <c r="R748" s="9"/>
      <c r="S748" s="9"/>
      <c r="U748" s="367"/>
      <c r="AS748" s="9"/>
      <c r="AT748" s="9"/>
      <c r="AU748" s="426"/>
      <c r="AW748" s="9"/>
      <c r="AX748" s="470"/>
      <c r="AY748" s="467"/>
      <c r="BG748" s="373"/>
      <c r="BH748" s="373"/>
      <c r="BI748" s="9"/>
      <c r="BJ748" s="9"/>
      <c r="CJ748"/>
      <c r="CK748"/>
    </row>
    <row r="749" spans="1:89">
      <c r="A749" s="9">
        <v>1014</v>
      </c>
      <c r="B749" s="9" t="s">
        <v>383</v>
      </c>
      <c r="C749" s="9">
        <v>337</v>
      </c>
      <c r="D749" s="9">
        <v>6.8</v>
      </c>
      <c r="E749" s="9">
        <v>8</v>
      </c>
      <c r="F749" s="9">
        <v>137.41399999999999</v>
      </c>
      <c r="G749" s="9">
        <v>0</v>
      </c>
      <c r="H749" s="9">
        <v>0</v>
      </c>
      <c r="I749" s="9">
        <v>5.3</v>
      </c>
      <c r="J749" s="9">
        <v>67</v>
      </c>
      <c r="K749" s="158">
        <v>0.51388888888888895</v>
      </c>
      <c r="L749" s="9"/>
      <c r="M749" s="9"/>
      <c r="N749" s="9"/>
      <c r="O749" s="9"/>
      <c r="P749" s="278" t="str">
        <f t="shared" si="25"/>
        <v/>
      </c>
      <c r="Q749" s="276">
        <f t="shared" si="26"/>
        <v>60</v>
      </c>
      <c r="R749" s="9"/>
      <c r="S749" s="9"/>
      <c r="U749" s="367"/>
      <c r="AS749" s="9"/>
      <c r="AT749" s="9"/>
      <c r="AU749" s="426"/>
      <c r="AW749" s="9"/>
      <c r="AX749" s="470"/>
      <c r="AY749" s="467"/>
      <c r="BG749" s="373"/>
      <c r="BH749" s="373"/>
      <c r="BI749" s="9"/>
      <c r="BJ749" s="9"/>
      <c r="CJ749"/>
      <c r="CK749"/>
    </row>
    <row r="750" spans="1:89">
      <c r="A750" s="9">
        <v>1014</v>
      </c>
      <c r="B750" s="9" t="s">
        <v>383</v>
      </c>
      <c r="C750" s="9">
        <v>247</v>
      </c>
      <c r="D750" s="9">
        <v>11.6</v>
      </c>
      <c r="E750" s="9">
        <v>7.6</v>
      </c>
      <c r="F750" s="9">
        <v>137.41399999999999</v>
      </c>
      <c r="G750" s="9">
        <v>0</v>
      </c>
      <c r="H750" s="9">
        <v>0</v>
      </c>
      <c r="I750" s="9">
        <v>5.3</v>
      </c>
      <c r="J750" s="9">
        <v>67</v>
      </c>
      <c r="K750" s="158">
        <v>0.51458333333333295</v>
      </c>
      <c r="L750" s="9"/>
      <c r="M750" s="9"/>
      <c r="N750" s="9"/>
      <c r="O750" s="9"/>
      <c r="P750" s="278" t="str">
        <f t="shared" si="25"/>
        <v/>
      </c>
      <c r="Q750" s="276">
        <f t="shared" si="26"/>
        <v>60</v>
      </c>
      <c r="R750" s="9"/>
      <c r="S750" s="9"/>
      <c r="U750" s="367"/>
      <c r="AS750" s="9"/>
      <c r="AT750" s="9"/>
      <c r="AU750" s="426"/>
      <c r="AW750" s="9"/>
      <c r="AX750" s="470"/>
      <c r="AY750" s="467"/>
      <c r="BG750" s="373"/>
      <c r="BH750" s="373"/>
      <c r="BI750" s="9"/>
      <c r="BJ750" s="9"/>
      <c r="CJ750"/>
      <c r="CK750"/>
    </row>
    <row r="751" spans="1:89">
      <c r="A751" s="9">
        <v>1014</v>
      </c>
      <c r="B751" s="9" t="s">
        <v>383</v>
      </c>
      <c r="C751" s="9">
        <v>337</v>
      </c>
      <c r="D751" s="9">
        <v>11.6</v>
      </c>
      <c r="E751" s="9">
        <v>9.1999999999999993</v>
      </c>
      <c r="F751" s="9">
        <v>137.41399999999999</v>
      </c>
      <c r="G751" s="9">
        <v>0</v>
      </c>
      <c r="H751" s="9">
        <v>0</v>
      </c>
      <c r="I751" s="9">
        <v>5.4</v>
      </c>
      <c r="J751" s="9">
        <v>67</v>
      </c>
      <c r="K751" s="158">
        <v>0.51527777777777795</v>
      </c>
      <c r="L751" s="9"/>
      <c r="M751" s="9"/>
      <c r="N751" s="9"/>
      <c r="O751" s="9"/>
      <c r="P751" s="278" t="str">
        <f t="shared" si="25"/>
        <v/>
      </c>
      <c r="Q751" s="276">
        <f t="shared" si="26"/>
        <v>60</v>
      </c>
      <c r="R751" s="9"/>
      <c r="S751" s="9"/>
      <c r="U751" s="367"/>
      <c r="AS751" s="9"/>
      <c r="AT751" s="9"/>
      <c r="AU751" s="426"/>
      <c r="AW751" s="9"/>
      <c r="AX751" s="470"/>
      <c r="AY751" s="467"/>
      <c r="BG751" s="373"/>
      <c r="BH751" s="373"/>
      <c r="BI751" s="9"/>
      <c r="BJ751" s="9"/>
      <c r="CJ751"/>
      <c r="CK751"/>
    </row>
    <row r="752" spans="1:89">
      <c r="A752" s="9">
        <v>1014</v>
      </c>
      <c r="B752" s="9" t="s">
        <v>383</v>
      </c>
      <c r="C752" s="9">
        <v>0</v>
      </c>
      <c r="D752" s="9">
        <v>12.4</v>
      </c>
      <c r="E752" s="9">
        <v>12</v>
      </c>
      <c r="F752" s="9">
        <v>137.41399999999999</v>
      </c>
      <c r="G752" s="9">
        <v>0</v>
      </c>
      <c r="H752" s="9">
        <v>0</v>
      </c>
      <c r="I752" s="9">
        <v>5.4</v>
      </c>
      <c r="J752" s="9">
        <v>67</v>
      </c>
      <c r="K752" s="158">
        <v>0.51597222222222205</v>
      </c>
      <c r="L752" s="9"/>
      <c r="M752" s="9"/>
      <c r="N752" s="9"/>
      <c r="O752" s="9"/>
      <c r="P752" s="278" t="str">
        <f t="shared" si="25"/>
        <v/>
      </c>
      <c r="Q752" s="276">
        <f t="shared" si="26"/>
        <v>60</v>
      </c>
      <c r="R752" s="9"/>
      <c r="S752" s="9"/>
      <c r="U752" s="367"/>
      <c r="AS752" s="9"/>
      <c r="AT752" s="9"/>
      <c r="AU752" s="426"/>
      <c r="AW752" s="9"/>
      <c r="AX752" s="470"/>
      <c r="AY752" s="467"/>
      <c r="BG752" s="373"/>
      <c r="BH752" s="373"/>
      <c r="BI752" s="9"/>
      <c r="BJ752" s="9"/>
      <c r="CJ752"/>
      <c r="CK752"/>
    </row>
    <row r="753" spans="1:89">
      <c r="A753" s="9">
        <v>1014</v>
      </c>
      <c r="B753" s="9" t="s">
        <v>383</v>
      </c>
      <c r="C753" s="9">
        <v>337</v>
      </c>
      <c r="D753" s="9">
        <v>15.2</v>
      </c>
      <c r="E753" s="9">
        <v>12</v>
      </c>
      <c r="F753" s="9">
        <v>137.41399999999999</v>
      </c>
      <c r="G753" s="9">
        <v>0</v>
      </c>
      <c r="H753" s="9">
        <v>0</v>
      </c>
      <c r="I753" s="9">
        <v>5.4</v>
      </c>
      <c r="J753" s="9">
        <v>67</v>
      </c>
      <c r="K753" s="158">
        <v>0.51666666666666705</v>
      </c>
      <c r="L753" s="9"/>
      <c r="M753" s="9"/>
      <c r="N753" s="9"/>
      <c r="O753" s="9"/>
      <c r="P753" s="278" t="str">
        <f t="shared" si="25"/>
        <v/>
      </c>
      <c r="Q753" s="276">
        <f t="shared" si="26"/>
        <v>60</v>
      </c>
      <c r="R753" s="9"/>
      <c r="S753" s="9"/>
      <c r="U753" s="367"/>
      <c r="AS753" s="9"/>
      <c r="AT753" s="9"/>
      <c r="AU753" s="426"/>
      <c r="AW753" s="9"/>
      <c r="AX753" s="470"/>
      <c r="AY753" s="467"/>
      <c r="BG753" s="373"/>
      <c r="BH753" s="373"/>
      <c r="BI753" s="9"/>
      <c r="BJ753" s="9"/>
      <c r="CJ753"/>
      <c r="CK753"/>
    </row>
    <row r="754" spans="1:89">
      <c r="A754" s="9">
        <v>1014</v>
      </c>
      <c r="B754" s="9" t="s">
        <v>383</v>
      </c>
      <c r="C754" s="9">
        <v>0</v>
      </c>
      <c r="D754" s="9">
        <v>13.2</v>
      </c>
      <c r="E754" s="9">
        <v>10.8</v>
      </c>
      <c r="F754" s="9">
        <v>137.41399999999999</v>
      </c>
      <c r="G754" s="9">
        <v>0</v>
      </c>
      <c r="H754" s="9">
        <v>0</v>
      </c>
      <c r="I754" s="9">
        <v>5.4</v>
      </c>
      <c r="J754" s="9">
        <v>67</v>
      </c>
      <c r="K754" s="158">
        <v>0.51736111111111105</v>
      </c>
      <c r="L754" s="9"/>
      <c r="M754" s="9"/>
      <c r="N754" s="9"/>
      <c r="O754" s="9"/>
      <c r="P754" s="278" t="str">
        <f t="shared" si="25"/>
        <v/>
      </c>
      <c r="Q754" s="276">
        <f t="shared" si="26"/>
        <v>60</v>
      </c>
      <c r="R754" s="9"/>
      <c r="S754" s="9"/>
      <c r="U754" s="367"/>
      <c r="AS754" s="9"/>
      <c r="AT754" s="9"/>
      <c r="AU754" s="426"/>
      <c r="AW754" s="9"/>
      <c r="AX754" s="470"/>
      <c r="AY754" s="467"/>
      <c r="BG754" s="373"/>
      <c r="BH754" s="373"/>
      <c r="BI754" s="9"/>
      <c r="BJ754" s="9"/>
      <c r="CJ754"/>
      <c r="CK754"/>
    </row>
    <row r="755" spans="1:89">
      <c r="A755" s="9">
        <v>1014</v>
      </c>
      <c r="B755" s="9" t="s">
        <v>383</v>
      </c>
      <c r="C755" s="9">
        <v>315</v>
      </c>
      <c r="D755" s="9">
        <v>11.2</v>
      </c>
      <c r="E755" s="9">
        <v>10.8</v>
      </c>
      <c r="F755" s="9">
        <v>137.41399999999999</v>
      </c>
      <c r="G755" s="9">
        <v>0</v>
      </c>
      <c r="H755" s="9">
        <v>0</v>
      </c>
      <c r="I755" s="9">
        <v>5.4</v>
      </c>
      <c r="J755" s="9">
        <v>67</v>
      </c>
      <c r="K755" s="158">
        <v>0.51805555555555605</v>
      </c>
      <c r="L755" s="9"/>
      <c r="M755" s="9"/>
      <c r="N755" s="9"/>
      <c r="O755" s="9"/>
      <c r="P755" s="278" t="str">
        <f t="shared" si="25"/>
        <v/>
      </c>
      <c r="Q755" s="276">
        <f t="shared" si="26"/>
        <v>60</v>
      </c>
      <c r="R755" s="9"/>
      <c r="S755" s="9"/>
      <c r="U755" s="367"/>
      <c r="AS755" s="9"/>
      <c r="AT755" s="9"/>
      <c r="AU755" s="426"/>
      <c r="AW755" s="9"/>
      <c r="AX755" s="470"/>
      <c r="AY755" s="467"/>
      <c r="BG755" s="373"/>
      <c r="BH755" s="373"/>
      <c r="BI755" s="9"/>
      <c r="BJ755" s="9"/>
      <c r="CJ755"/>
      <c r="CK755"/>
    </row>
    <row r="756" spans="1:89">
      <c r="A756" s="9">
        <v>1014</v>
      </c>
      <c r="B756" s="9" t="s">
        <v>383</v>
      </c>
      <c r="C756" s="9">
        <v>337</v>
      </c>
      <c r="D756" s="9">
        <v>12</v>
      </c>
      <c r="E756" s="9">
        <v>11.6</v>
      </c>
      <c r="F756" s="9">
        <v>137.41399999999999</v>
      </c>
      <c r="G756" s="9">
        <v>0</v>
      </c>
      <c r="H756" s="9">
        <v>0</v>
      </c>
      <c r="I756" s="9">
        <v>5.4</v>
      </c>
      <c r="J756" s="9">
        <v>67</v>
      </c>
      <c r="K756" s="158">
        <v>0.51875000000000004</v>
      </c>
      <c r="L756" s="9"/>
      <c r="M756" s="9"/>
      <c r="N756" s="9"/>
      <c r="O756" s="9"/>
      <c r="P756" s="278" t="str">
        <f t="shared" si="25"/>
        <v/>
      </c>
      <c r="Q756" s="276">
        <f t="shared" si="26"/>
        <v>60</v>
      </c>
      <c r="R756" s="9"/>
      <c r="S756" s="9"/>
      <c r="U756" s="367"/>
      <c r="AS756" s="9"/>
      <c r="AT756" s="9"/>
      <c r="AU756" s="426"/>
      <c r="AW756" s="9"/>
      <c r="AX756" s="470"/>
      <c r="AY756" s="467"/>
      <c r="BG756" s="373"/>
      <c r="BH756" s="373"/>
      <c r="BI756" s="9"/>
      <c r="BJ756" s="9"/>
      <c r="CJ756"/>
      <c r="CK756"/>
    </row>
    <row r="757" spans="1:89">
      <c r="A757" s="9">
        <v>1014</v>
      </c>
      <c r="B757" s="9" t="s">
        <v>383</v>
      </c>
      <c r="C757" s="9">
        <v>0</v>
      </c>
      <c r="D757" s="9">
        <v>10.8</v>
      </c>
      <c r="E757" s="9">
        <v>10.4</v>
      </c>
      <c r="F757" s="9">
        <v>137.41399999999999</v>
      </c>
      <c r="G757" s="9">
        <v>0</v>
      </c>
      <c r="H757" s="9">
        <v>0</v>
      </c>
      <c r="I757" s="9">
        <v>5.4</v>
      </c>
      <c r="J757" s="9">
        <v>66</v>
      </c>
      <c r="K757" s="158">
        <v>0.51944444444444404</v>
      </c>
      <c r="L757" s="9"/>
      <c r="M757" s="9"/>
      <c r="N757" s="9"/>
      <c r="O757" s="9"/>
      <c r="P757" s="278" t="str">
        <f t="shared" si="25"/>
        <v/>
      </c>
      <c r="Q757" s="276">
        <f t="shared" si="26"/>
        <v>60</v>
      </c>
      <c r="R757" s="9"/>
      <c r="S757" s="9"/>
      <c r="U757" s="367"/>
      <c r="AS757" s="9"/>
      <c r="AT757" s="9"/>
      <c r="AU757" s="426"/>
      <c r="AW757" s="9"/>
      <c r="AX757" s="470"/>
      <c r="AY757" s="467"/>
      <c r="BG757" s="373"/>
      <c r="BH757" s="373"/>
      <c r="BI757" s="9"/>
      <c r="BJ757" s="9"/>
      <c r="CJ757"/>
      <c r="CK757"/>
    </row>
    <row r="758" spans="1:89">
      <c r="A758" s="9">
        <v>1014</v>
      </c>
      <c r="B758" s="9" t="s">
        <v>383</v>
      </c>
      <c r="C758" s="9">
        <v>337</v>
      </c>
      <c r="D758" s="9">
        <v>9.1999999999999993</v>
      </c>
      <c r="E758" s="9">
        <v>9.6</v>
      </c>
      <c r="F758" s="9">
        <v>137.41399999999999</v>
      </c>
      <c r="G758" s="9">
        <v>0</v>
      </c>
      <c r="H758" s="9">
        <v>0</v>
      </c>
      <c r="I758" s="9">
        <v>5.4</v>
      </c>
      <c r="J758" s="9">
        <v>66</v>
      </c>
      <c r="K758" s="158">
        <v>0.52013888888888904</v>
      </c>
      <c r="L758" s="9"/>
      <c r="M758" s="9"/>
      <c r="N758" s="9"/>
      <c r="O758" s="9"/>
      <c r="P758" s="278" t="str">
        <f t="shared" si="25"/>
        <v/>
      </c>
      <c r="Q758" s="276">
        <f t="shared" si="26"/>
        <v>60</v>
      </c>
      <c r="R758" s="9"/>
      <c r="S758" s="9"/>
      <c r="U758" s="367"/>
      <c r="AS758" s="9"/>
      <c r="AT758" s="9"/>
      <c r="AU758" s="426"/>
      <c r="AW758" s="9"/>
      <c r="AX758" s="470"/>
      <c r="AY758" s="467"/>
      <c r="BG758" s="373"/>
      <c r="BH758" s="373"/>
      <c r="BI758" s="9"/>
      <c r="BJ758" s="9"/>
      <c r="CJ758"/>
      <c r="CK758"/>
    </row>
    <row r="759" spans="1:89">
      <c r="A759" s="9">
        <v>1014</v>
      </c>
      <c r="B759" s="9" t="s">
        <v>383</v>
      </c>
      <c r="C759" s="9">
        <v>45</v>
      </c>
      <c r="D759" s="9">
        <v>9.6</v>
      </c>
      <c r="E759" s="9">
        <v>8.8000000000000007</v>
      </c>
      <c r="F759" s="9">
        <v>137.41399999999999</v>
      </c>
      <c r="G759" s="9">
        <v>0</v>
      </c>
      <c r="H759" s="9">
        <v>0</v>
      </c>
      <c r="I759" s="9">
        <v>5.5</v>
      </c>
      <c r="J759" s="9">
        <v>66</v>
      </c>
      <c r="K759" s="158">
        <v>0.52083333333333304</v>
      </c>
      <c r="L759" s="9"/>
      <c r="M759" s="9"/>
      <c r="N759" s="9"/>
      <c r="O759" s="9"/>
      <c r="P759" s="278" t="str">
        <f t="shared" si="25"/>
        <v/>
      </c>
      <c r="Q759" s="276">
        <f t="shared" si="26"/>
        <v>60</v>
      </c>
      <c r="R759" s="9"/>
      <c r="S759" s="9"/>
      <c r="U759" s="367"/>
      <c r="AS759" s="9"/>
      <c r="AT759" s="9"/>
      <c r="AU759" s="426"/>
      <c r="AW759" s="9"/>
      <c r="AX759" s="470"/>
      <c r="AY759" s="467"/>
      <c r="BG759" s="373"/>
      <c r="BH759" s="373"/>
      <c r="BI759" s="9"/>
      <c r="BJ759" s="9"/>
      <c r="CJ759"/>
      <c r="CK759"/>
    </row>
    <row r="760" spans="1:89">
      <c r="A760" s="9">
        <v>1014</v>
      </c>
      <c r="B760" s="9" t="s">
        <v>383</v>
      </c>
      <c r="C760" s="9">
        <v>337</v>
      </c>
      <c r="D760" s="9">
        <v>10</v>
      </c>
      <c r="E760" s="9">
        <v>9.6</v>
      </c>
      <c r="F760" s="9">
        <v>137.41399999999999</v>
      </c>
      <c r="G760" s="9">
        <v>0</v>
      </c>
      <c r="H760" s="9">
        <v>0</v>
      </c>
      <c r="I760" s="9">
        <v>5.5</v>
      </c>
      <c r="J760" s="9">
        <v>66</v>
      </c>
      <c r="K760" s="158">
        <v>0.52152777777777803</v>
      </c>
      <c r="L760" s="9"/>
      <c r="M760" s="9"/>
      <c r="N760" s="9"/>
      <c r="O760" s="9"/>
      <c r="P760" s="278" t="str">
        <f t="shared" si="25"/>
        <v/>
      </c>
      <c r="Q760" s="276">
        <f t="shared" si="26"/>
        <v>60</v>
      </c>
      <c r="R760" s="9"/>
      <c r="S760" s="9"/>
      <c r="U760" s="367"/>
      <c r="AS760" s="9"/>
      <c r="AT760" s="9"/>
      <c r="AU760" s="426"/>
      <c r="AW760" s="9"/>
      <c r="AX760" s="470"/>
      <c r="AY760" s="467"/>
      <c r="BG760" s="373"/>
      <c r="BH760" s="373"/>
      <c r="BI760" s="9"/>
      <c r="BJ760" s="9"/>
      <c r="CJ760"/>
      <c r="CK760"/>
    </row>
    <row r="761" spans="1:89">
      <c r="A761" s="9">
        <v>1014</v>
      </c>
      <c r="B761" s="9" t="s">
        <v>383</v>
      </c>
      <c r="C761" s="9">
        <v>0</v>
      </c>
      <c r="D761" s="9">
        <v>7.6</v>
      </c>
      <c r="E761" s="9">
        <v>8</v>
      </c>
      <c r="F761" s="9">
        <v>137.41399999999999</v>
      </c>
      <c r="G761" s="9">
        <v>0</v>
      </c>
      <c r="H761" s="9">
        <v>0</v>
      </c>
      <c r="I761" s="9">
        <v>5.5</v>
      </c>
      <c r="J761" s="9">
        <v>66</v>
      </c>
      <c r="K761" s="158">
        <v>0.52222222222222203</v>
      </c>
      <c r="L761" s="9"/>
      <c r="M761" s="9"/>
      <c r="N761" s="9"/>
      <c r="O761" s="9"/>
      <c r="P761" s="278" t="str">
        <f t="shared" si="25"/>
        <v/>
      </c>
      <c r="Q761" s="276">
        <f t="shared" si="26"/>
        <v>60</v>
      </c>
      <c r="R761" s="9"/>
      <c r="S761" s="9"/>
      <c r="U761" s="367"/>
      <c r="AS761" s="9"/>
      <c r="AT761" s="9"/>
      <c r="AU761" s="426"/>
      <c r="AW761" s="9"/>
      <c r="AX761" s="470"/>
      <c r="AY761" s="467"/>
      <c r="BG761" s="373"/>
      <c r="BH761" s="373"/>
      <c r="BI761" s="9"/>
      <c r="BJ761" s="9"/>
      <c r="CJ761"/>
      <c r="CK761"/>
    </row>
    <row r="762" spans="1:89">
      <c r="A762" s="9">
        <v>1014</v>
      </c>
      <c r="B762" s="9" t="s">
        <v>383</v>
      </c>
      <c r="C762" s="9">
        <v>0</v>
      </c>
      <c r="D762" s="9">
        <v>12.4</v>
      </c>
      <c r="E762" s="9">
        <v>8.8000000000000007</v>
      </c>
      <c r="F762" s="9">
        <v>137.41399999999999</v>
      </c>
      <c r="G762" s="9">
        <v>0</v>
      </c>
      <c r="H762" s="9">
        <v>0</v>
      </c>
      <c r="I762" s="9">
        <v>5.6</v>
      </c>
      <c r="J762" s="9">
        <v>66</v>
      </c>
      <c r="K762" s="158">
        <v>0.52291666666666703</v>
      </c>
      <c r="L762" s="9"/>
      <c r="M762" s="9"/>
      <c r="N762" s="9"/>
      <c r="O762" s="9"/>
      <c r="P762" s="278" t="str">
        <f t="shared" si="25"/>
        <v/>
      </c>
      <c r="Q762" s="276">
        <f t="shared" si="26"/>
        <v>60</v>
      </c>
      <c r="R762" s="9"/>
      <c r="S762" s="9"/>
      <c r="U762" s="367"/>
      <c r="AS762" s="9"/>
      <c r="AT762" s="9"/>
      <c r="AU762" s="426"/>
      <c r="AW762" s="9"/>
      <c r="AX762" s="470"/>
      <c r="AY762" s="467"/>
      <c r="BG762" s="373"/>
      <c r="BH762" s="373"/>
      <c r="BI762" s="9"/>
      <c r="BJ762" s="9"/>
      <c r="CJ762"/>
      <c r="CK762"/>
    </row>
    <row r="763" spans="1:89">
      <c r="A763" s="9">
        <v>1014</v>
      </c>
      <c r="B763" s="9" t="s">
        <v>383</v>
      </c>
      <c r="C763" s="9">
        <v>337</v>
      </c>
      <c r="D763" s="9">
        <v>12.4</v>
      </c>
      <c r="E763" s="9">
        <v>14.4</v>
      </c>
      <c r="F763" s="9">
        <v>137.41399999999999</v>
      </c>
      <c r="G763" s="9">
        <v>0</v>
      </c>
      <c r="H763" s="9">
        <v>0</v>
      </c>
      <c r="I763" s="9">
        <v>5.6</v>
      </c>
      <c r="J763" s="9">
        <v>67</v>
      </c>
      <c r="K763" s="158">
        <v>0.52361111111111103</v>
      </c>
      <c r="L763" s="9"/>
      <c r="M763" s="9"/>
      <c r="N763" s="9"/>
      <c r="O763" s="9"/>
      <c r="P763" s="278" t="str">
        <f t="shared" si="25"/>
        <v/>
      </c>
      <c r="Q763" s="276">
        <f t="shared" si="26"/>
        <v>60</v>
      </c>
      <c r="R763" s="9"/>
      <c r="S763" s="9"/>
      <c r="U763" s="367"/>
      <c r="AS763" s="9"/>
      <c r="AT763" s="9"/>
      <c r="AU763" s="426"/>
      <c r="AW763" s="9"/>
      <c r="AX763" s="470"/>
      <c r="AY763" s="467"/>
      <c r="BG763" s="373"/>
      <c r="BH763" s="373"/>
      <c r="BI763" s="9"/>
      <c r="BJ763" s="9"/>
      <c r="CJ763"/>
      <c r="CK763"/>
    </row>
    <row r="764" spans="1:89">
      <c r="A764" s="9">
        <v>1014</v>
      </c>
      <c r="B764" s="9" t="s">
        <v>383</v>
      </c>
      <c r="C764" s="9">
        <v>337</v>
      </c>
      <c r="D764" s="9">
        <v>10.4</v>
      </c>
      <c r="E764" s="9">
        <v>11.2</v>
      </c>
      <c r="F764" s="9">
        <v>137.41399999999999</v>
      </c>
      <c r="G764" s="9">
        <v>0</v>
      </c>
      <c r="H764" s="9">
        <v>0</v>
      </c>
      <c r="I764" s="9">
        <v>5.6</v>
      </c>
      <c r="J764" s="9">
        <v>66</v>
      </c>
      <c r="K764" s="158">
        <v>0.52430555555555602</v>
      </c>
      <c r="L764" s="9"/>
      <c r="M764" s="9"/>
      <c r="N764" s="9"/>
      <c r="O764" s="9"/>
      <c r="P764" s="278" t="str">
        <f t="shared" si="25"/>
        <v/>
      </c>
      <c r="Q764" s="276">
        <f t="shared" si="26"/>
        <v>60</v>
      </c>
      <c r="R764" s="9"/>
      <c r="S764" s="9"/>
      <c r="U764" s="367"/>
      <c r="AS764" s="9"/>
      <c r="AT764" s="9"/>
      <c r="AU764" s="426"/>
      <c r="AW764" s="9"/>
      <c r="AX764" s="470"/>
      <c r="AY764" s="467"/>
      <c r="BG764" s="373"/>
      <c r="BH764" s="373"/>
      <c r="BI764" s="9"/>
      <c r="BJ764" s="9"/>
      <c r="CJ764"/>
      <c r="CK764"/>
    </row>
    <row r="765" spans="1:89">
      <c r="A765" s="9">
        <v>1014</v>
      </c>
      <c r="B765" s="9" t="s">
        <v>383</v>
      </c>
      <c r="C765" s="9">
        <v>337</v>
      </c>
      <c r="D765" s="9">
        <v>11.2</v>
      </c>
      <c r="E765" s="9">
        <v>9.6</v>
      </c>
      <c r="F765" s="9">
        <v>137.41399999999999</v>
      </c>
      <c r="G765" s="9">
        <v>0</v>
      </c>
      <c r="H765" s="9">
        <v>0</v>
      </c>
      <c r="I765" s="9">
        <v>5.6</v>
      </c>
      <c r="J765" s="9">
        <v>66</v>
      </c>
      <c r="K765" s="158">
        <v>0.52500000000000002</v>
      </c>
      <c r="L765" s="9"/>
      <c r="M765" s="9"/>
      <c r="N765" s="9"/>
      <c r="O765" s="9"/>
      <c r="P765" s="278" t="str">
        <f t="shared" si="25"/>
        <v/>
      </c>
      <c r="Q765" s="276">
        <f t="shared" si="26"/>
        <v>60</v>
      </c>
      <c r="R765" s="9"/>
      <c r="S765" s="9"/>
      <c r="U765" s="367"/>
      <c r="AS765" s="9"/>
      <c r="AT765" s="9"/>
      <c r="AU765" s="426"/>
      <c r="AW765" s="9"/>
      <c r="AX765" s="470"/>
      <c r="AY765" s="467"/>
      <c r="BG765" s="373"/>
      <c r="BH765" s="373"/>
      <c r="BI765" s="9"/>
      <c r="BJ765" s="9"/>
      <c r="CJ765"/>
      <c r="CK765"/>
    </row>
    <row r="766" spans="1:89">
      <c r="A766" s="9">
        <v>1014</v>
      </c>
      <c r="B766" s="9" t="s">
        <v>383</v>
      </c>
      <c r="C766" s="9">
        <v>315</v>
      </c>
      <c r="D766" s="9">
        <v>10.8</v>
      </c>
      <c r="E766" s="9">
        <v>12</v>
      </c>
      <c r="F766" s="9">
        <v>137.41399999999999</v>
      </c>
      <c r="G766" s="9">
        <v>0</v>
      </c>
      <c r="H766" s="9">
        <v>0</v>
      </c>
      <c r="I766" s="9">
        <v>5.6</v>
      </c>
      <c r="J766" s="9">
        <v>66</v>
      </c>
      <c r="K766" s="158">
        <v>0.52569444444444402</v>
      </c>
      <c r="L766" s="9"/>
      <c r="M766" s="9"/>
      <c r="N766" s="9"/>
      <c r="O766" s="9"/>
      <c r="P766" s="278" t="str">
        <f t="shared" si="25"/>
        <v/>
      </c>
      <c r="Q766" s="276">
        <f t="shared" si="26"/>
        <v>60</v>
      </c>
      <c r="R766" s="9"/>
      <c r="S766" s="9"/>
      <c r="U766" s="367"/>
      <c r="AS766" s="9"/>
      <c r="AT766" s="9"/>
      <c r="AU766" s="426"/>
      <c r="AW766" s="9"/>
      <c r="AX766" s="470"/>
      <c r="AY766" s="467"/>
      <c r="BG766" s="373"/>
      <c r="BH766" s="373"/>
      <c r="BI766" s="9"/>
      <c r="BJ766" s="9"/>
      <c r="CJ766"/>
      <c r="CK766"/>
    </row>
    <row r="767" spans="1:89">
      <c r="A767" s="9">
        <v>1014</v>
      </c>
      <c r="B767" s="9" t="s">
        <v>383</v>
      </c>
      <c r="C767" s="9">
        <v>315</v>
      </c>
      <c r="D767" s="9">
        <v>8.8000000000000007</v>
      </c>
      <c r="E767" s="9">
        <v>9.1999999999999993</v>
      </c>
      <c r="F767" s="9">
        <v>137.41399999999999</v>
      </c>
      <c r="G767" s="9">
        <v>0</v>
      </c>
      <c r="H767" s="9">
        <v>0</v>
      </c>
      <c r="I767" s="9">
        <v>5.6</v>
      </c>
      <c r="J767" s="9">
        <v>66</v>
      </c>
      <c r="K767" s="158">
        <v>0.52638888888888902</v>
      </c>
      <c r="L767" s="9"/>
      <c r="M767" s="9"/>
      <c r="N767" s="9"/>
      <c r="O767" s="9"/>
      <c r="P767" s="278" t="str">
        <f t="shared" si="25"/>
        <v/>
      </c>
      <c r="Q767" s="276">
        <f t="shared" si="26"/>
        <v>60</v>
      </c>
      <c r="R767" s="9"/>
      <c r="S767" s="9"/>
      <c r="U767" s="367"/>
      <c r="AS767" s="9"/>
      <c r="AT767" s="9"/>
      <c r="AU767" s="426"/>
      <c r="AW767" s="9"/>
      <c r="AX767" s="470"/>
      <c r="AY767" s="467"/>
      <c r="BG767" s="373"/>
      <c r="BH767" s="373"/>
      <c r="BI767" s="9"/>
      <c r="BJ767" s="9"/>
      <c r="CJ767"/>
      <c r="CK767"/>
    </row>
    <row r="768" spans="1:89">
      <c r="A768" s="9">
        <v>1014</v>
      </c>
      <c r="B768" s="9" t="s">
        <v>383</v>
      </c>
      <c r="C768" s="9">
        <v>0</v>
      </c>
      <c r="D768" s="9">
        <v>10.4</v>
      </c>
      <c r="E768" s="9">
        <v>8.8000000000000007</v>
      </c>
      <c r="F768" s="9">
        <v>137.41399999999999</v>
      </c>
      <c r="G768" s="9">
        <v>0</v>
      </c>
      <c r="H768" s="9">
        <v>0</v>
      </c>
      <c r="I768" s="9">
        <v>5.7</v>
      </c>
      <c r="J768" s="9">
        <v>66</v>
      </c>
      <c r="K768" s="158">
        <v>0.52708333333333302</v>
      </c>
      <c r="L768" s="9"/>
      <c r="M768" s="9"/>
      <c r="N768" s="9"/>
      <c r="O768" s="9"/>
      <c r="P768" s="278" t="str">
        <f t="shared" si="25"/>
        <v/>
      </c>
      <c r="Q768" s="276">
        <f t="shared" si="26"/>
        <v>60</v>
      </c>
      <c r="R768" s="9"/>
      <c r="S768" s="9"/>
      <c r="U768" s="367"/>
      <c r="AS768" s="9"/>
      <c r="AT768" s="9"/>
      <c r="AU768" s="426"/>
      <c r="AW768" s="9"/>
      <c r="AX768" s="470"/>
      <c r="AY768" s="467"/>
      <c r="BG768" s="373"/>
      <c r="BH768" s="373"/>
      <c r="BI768" s="9"/>
      <c r="BJ768" s="9"/>
      <c r="CJ768"/>
      <c r="CK768"/>
    </row>
    <row r="769" spans="1:89">
      <c r="A769" s="9">
        <v>1014</v>
      </c>
      <c r="B769" s="9" t="s">
        <v>383</v>
      </c>
      <c r="C769" s="9">
        <v>337</v>
      </c>
      <c r="D769" s="9">
        <v>9.1999999999999993</v>
      </c>
      <c r="E769" s="9">
        <v>9.1999999999999993</v>
      </c>
      <c r="F769" s="9">
        <v>137.41399999999999</v>
      </c>
      <c r="G769" s="9">
        <v>0</v>
      </c>
      <c r="H769" s="9">
        <v>0</v>
      </c>
      <c r="I769" s="9">
        <v>5.7</v>
      </c>
      <c r="J769" s="9">
        <v>66</v>
      </c>
      <c r="K769" s="158">
        <v>0.52777777777777801</v>
      </c>
      <c r="L769" s="9"/>
      <c r="M769" s="9"/>
      <c r="N769" s="9"/>
      <c r="O769" s="9"/>
      <c r="P769" s="278" t="str">
        <f t="shared" si="25"/>
        <v/>
      </c>
      <c r="Q769" s="276">
        <f t="shared" si="26"/>
        <v>60</v>
      </c>
      <c r="R769" s="9"/>
      <c r="S769" s="9"/>
      <c r="U769" s="367"/>
      <c r="AS769" s="9"/>
      <c r="AT769" s="9"/>
      <c r="AU769" s="426"/>
      <c r="AW769" s="9"/>
      <c r="AX769" s="470"/>
      <c r="AY769" s="467"/>
      <c r="BG769" s="373"/>
      <c r="BH769" s="373"/>
      <c r="BI769" s="9"/>
      <c r="BJ769" s="9"/>
      <c r="CJ769"/>
      <c r="CK769"/>
    </row>
    <row r="770" spans="1:89">
      <c r="A770" s="9">
        <v>1014</v>
      </c>
      <c r="B770" s="9" t="s">
        <v>383</v>
      </c>
      <c r="C770" s="9">
        <v>22</v>
      </c>
      <c r="D770" s="9">
        <v>13.6</v>
      </c>
      <c r="E770" s="9">
        <v>12</v>
      </c>
      <c r="F770" s="9">
        <v>137.41399999999999</v>
      </c>
      <c r="G770" s="9">
        <v>0</v>
      </c>
      <c r="H770" s="9">
        <v>0</v>
      </c>
      <c r="I770" s="9">
        <v>5.7</v>
      </c>
      <c r="J770" s="9">
        <v>66</v>
      </c>
      <c r="K770" s="158">
        <v>0.52847222222222201</v>
      </c>
      <c r="L770" s="9"/>
      <c r="M770" s="9"/>
      <c r="N770" s="9"/>
      <c r="O770" s="9"/>
      <c r="P770" s="278" t="str">
        <f t="shared" si="25"/>
        <v/>
      </c>
      <c r="Q770" s="276">
        <f t="shared" si="26"/>
        <v>60</v>
      </c>
      <c r="R770" s="9"/>
      <c r="S770" s="9"/>
      <c r="U770" s="367"/>
      <c r="AS770" s="9"/>
      <c r="AT770" s="9"/>
      <c r="AU770" s="426"/>
      <c r="AW770" s="9"/>
      <c r="AX770" s="470"/>
      <c r="AY770" s="467"/>
      <c r="BG770" s="373"/>
      <c r="BH770" s="373"/>
      <c r="BI770" s="9"/>
      <c r="BJ770" s="9"/>
      <c r="CJ770"/>
      <c r="CK770"/>
    </row>
    <row r="771" spans="1:89">
      <c r="A771" s="9">
        <v>1014</v>
      </c>
      <c r="B771" s="9" t="s">
        <v>383</v>
      </c>
      <c r="C771" s="9">
        <v>337</v>
      </c>
      <c r="D771" s="9">
        <v>11.2</v>
      </c>
      <c r="E771" s="9">
        <v>11.6</v>
      </c>
      <c r="F771" s="9">
        <v>137.41399999999999</v>
      </c>
      <c r="G771" s="9">
        <v>0</v>
      </c>
      <c r="H771" s="9">
        <v>0</v>
      </c>
      <c r="I771" s="9">
        <v>5.7</v>
      </c>
      <c r="J771" s="9">
        <v>66</v>
      </c>
      <c r="K771" s="158">
        <v>0.52916666666666701</v>
      </c>
      <c r="L771" s="9"/>
      <c r="M771" s="9"/>
      <c r="N771" s="9"/>
      <c r="O771" s="9"/>
      <c r="P771" s="278" t="str">
        <f t="shared" si="25"/>
        <v/>
      </c>
      <c r="Q771" s="276">
        <f t="shared" si="26"/>
        <v>60</v>
      </c>
      <c r="R771" s="9"/>
      <c r="S771" s="9"/>
      <c r="U771" s="367"/>
      <c r="AS771" s="9"/>
      <c r="AT771" s="9"/>
      <c r="AU771" s="426"/>
      <c r="AW771" s="9"/>
      <c r="AX771" s="470"/>
      <c r="AY771" s="467"/>
      <c r="BG771" s="373"/>
      <c r="BH771" s="373"/>
      <c r="BI771" s="9"/>
      <c r="BJ771" s="9"/>
      <c r="CJ771"/>
      <c r="CK771"/>
    </row>
    <row r="772" spans="1:89">
      <c r="A772" s="9">
        <v>1014</v>
      </c>
      <c r="B772" s="9" t="s">
        <v>383</v>
      </c>
      <c r="C772" s="9">
        <v>337</v>
      </c>
      <c r="D772" s="9">
        <v>16.399999999999999</v>
      </c>
      <c r="E772" s="9">
        <v>11.2</v>
      </c>
      <c r="F772" s="9">
        <v>137.41399999999999</v>
      </c>
      <c r="G772" s="9">
        <v>0</v>
      </c>
      <c r="H772" s="9">
        <v>0</v>
      </c>
      <c r="I772" s="9">
        <v>5.7</v>
      </c>
      <c r="J772" s="9">
        <v>66</v>
      </c>
      <c r="K772" s="158">
        <v>0.52986111111111101</v>
      </c>
      <c r="L772" s="9"/>
      <c r="M772" s="9"/>
      <c r="N772" s="9"/>
      <c r="O772" s="9"/>
      <c r="P772" s="278" t="str">
        <f t="shared" si="25"/>
        <v/>
      </c>
      <c r="Q772" s="276">
        <f t="shared" si="26"/>
        <v>60</v>
      </c>
      <c r="R772" s="9"/>
      <c r="S772" s="9"/>
      <c r="U772" s="367"/>
      <c r="AS772" s="9"/>
      <c r="AT772" s="9"/>
      <c r="AU772" s="426"/>
      <c r="AW772" s="9"/>
      <c r="AX772" s="470"/>
      <c r="AY772" s="467"/>
      <c r="BG772" s="373"/>
      <c r="BH772" s="373"/>
      <c r="BI772" s="9"/>
      <c r="BJ772" s="9"/>
      <c r="CJ772"/>
      <c r="CK772"/>
    </row>
    <row r="773" spans="1:89">
      <c r="A773" s="9">
        <v>1014</v>
      </c>
      <c r="B773" s="9" t="s">
        <v>383</v>
      </c>
      <c r="C773" s="9">
        <v>337</v>
      </c>
      <c r="D773" s="9">
        <v>6</v>
      </c>
      <c r="E773" s="9">
        <v>9.1999999999999993</v>
      </c>
      <c r="F773" s="9">
        <v>137.41399999999999</v>
      </c>
      <c r="G773" s="9">
        <v>0</v>
      </c>
      <c r="H773" s="9">
        <v>0</v>
      </c>
      <c r="I773" s="9">
        <v>5.7</v>
      </c>
      <c r="J773" s="9">
        <v>66</v>
      </c>
      <c r="K773" s="158">
        <v>0.530555555555556</v>
      </c>
      <c r="L773" s="9"/>
      <c r="M773" s="9"/>
      <c r="N773" s="9"/>
      <c r="O773" s="9"/>
      <c r="P773" s="278" t="str">
        <f t="shared" si="25"/>
        <v/>
      </c>
      <c r="Q773" s="276">
        <f t="shared" si="26"/>
        <v>60</v>
      </c>
      <c r="R773" s="9"/>
      <c r="S773" s="9"/>
      <c r="U773" s="367"/>
      <c r="AS773" s="9"/>
      <c r="AT773" s="9"/>
      <c r="AU773" s="426"/>
      <c r="AW773" s="9"/>
      <c r="AX773" s="470"/>
      <c r="AY773" s="467"/>
      <c r="BG773" s="373"/>
      <c r="BH773" s="373"/>
      <c r="BI773" s="9"/>
      <c r="BJ773" s="9"/>
      <c r="CJ773"/>
      <c r="CK773"/>
    </row>
    <row r="774" spans="1:89">
      <c r="A774" s="9">
        <v>1014</v>
      </c>
      <c r="B774" s="9" t="s">
        <v>383</v>
      </c>
      <c r="C774" s="9">
        <v>337</v>
      </c>
      <c r="D774" s="9">
        <v>13.2</v>
      </c>
      <c r="E774" s="9">
        <v>8.8000000000000007</v>
      </c>
      <c r="F774" s="9">
        <v>137.41399999999999</v>
      </c>
      <c r="G774" s="9">
        <v>0</v>
      </c>
      <c r="H774" s="9">
        <v>0</v>
      </c>
      <c r="I774" s="9">
        <v>5.8</v>
      </c>
      <c r="J774" s="9">
        <v>66</v>
      </c>
      <c r="K774" s="158">
        <v>0.53125</v>
      </c>
      <c r="L774" s="9"/>
      <c r="M774" s="9"/>
      <c r="N774" s="9"/>
      <c r="O774" s="9"/>
      <c r="P774" s="278" t="str">
        <f t="shared" si="25"/>
        <v/>
      </c>
      <c r="Q774" s="276">
        <f t="shared" si="26"/>
        <v>60</v>
      </c>
      <c r="R774" s="9"/>
      <c r="S774" s="9"/>
      <c r="U774" s="367"/>
      <c r="AS774" s="9"/>
      <c r="AT774" s="9"/>
      <c r="AU774" s="426"/>
      <c r="AW774" s="9"/>
      <c r="AX774" s="470"/>
      <c r="AY774" s="467"/>
      <c r="BG774" s="373"/>
      <c r="BH774" s="373"/>
      <c r="BI774" s="9"/>
      <c r="BJ774" s="9"/>
      <c r="CJ774"/>
      <c r="CK774"/>
    </row>
    <row r="775" spans="1:89">
      <c r="A775" s="9">
        <v>1014</v>
      </c>
      <c r="B775" s="9" t="s">
        <v>383</v>
      </c>
      <c r="C775" s="9">
        <v>337</v>
      </c>
      <c r="D775" s="9">
        <v>20.8</v>
      </c>
      <c r="E775" s="9">
        <v>13.2</v>
      </c>
      <c r="F775" s="9">
        <v>137.41399999999999</v>
      </c>
      <c r="G775" s="9">
        <v>0</v>
      </c>
      <c r="H775" s="9">
        <v>0</v>
      </c>
      <c r="I775" s="9">
        <v>5.7</v>
      </c>
      <c r="J775" s="9">
        <v>66</v>
      </c>
      <c r="K775" s="158">
        <v>0.531944444444444</v>
      </c>
      <c r="L775" s="9"/>
      <c r="M775" s="9"/>
      <c r="N775" s="9"/>
      <c r="O775" s="9"/>
      <c r="P775" s="278" t="str">
        <f t="shared" si="25"/>
        <v/>
      </c>
      <c r="Q775" s="276">
        <f t="shared" si="26"/>
        <v>60</v>
      </c>
      <c r="R775" s="9"/>
      <c r="S775" s="9"/>
      <c r="U775" s="367"/>
      <c r="AS775" s="9"/>
      <c r="AT775" s="9"/>
      <c r="AU775" s="426"/>
      <c r="AW775" s="9"/>
      <c r="AX775" s="470"/>
      <c r="AY775" s="467"/>
      <c r="BG775" s="373"/>
      <c r="BH775" s="373"/>
      <c r="BI775" s="9"/>
      <c r="BJ775" s="9"/>
      <c r="CJ775"/>
      <c r="CK775"/>
    </row>
    <row r="776" spans="1:89">
      <c r="A776" s="9">
        <v>1014</v>
      </c>
      <c r="B776" s="9" t="s">
        <v>383</v>
      </c>
      <c r="C776" s="9">
        <v>0</v>
      </c>
      <c r="D776" s="9">
        <v>10.4</v>
      </c>
      <c r="E776" s="9">
        <v>9.1999999999999993</v>
      </c>
      <c r="F776" s="9">
        <v>137.41399999999999</v>
      </c>
      <c r="G776" s="9">
        <v>0</v>
      </c>
      <c r="H776" s="9">
        <v>0</v>
      </c>
      <c r="I776" s="9">
        <v>5.8</v>
      </c>
      <c r="J776" s="9">
        <v>66</v>
      </c>
      <c r="K776" s="158">
        <v>0.53263888888888899</v>
      </c>
      <c r="L776" s="9"/>
      <c r="M776" s="9"/>
      <c r="N776" s="9"/>
      <c r="O776" s="9"/>
      <c r="P776" s="278" t="str">
        <f t="shared" si="25"/>
        <v/>
      </c>
      <c r="Q776" s="276">
        <f t="shared" si="26"/>
        <v>60</v>
      </c>
      <c r="R776" s="9"/>
      <c r="S776" s="9"/>
      <c r="U776" s="367"/>
      <c r="AS776" s="9"/>
      <c r="AT776" s="9"/>
      <c r="AU776" s="426"/>
      <c r="AW776" s="9"/>
      <c r="AX776" s="470"/>
      <c r="AY776" s="467"/>
      <c r="BG776" s="373"/>
      <c r="BH776" s="373"/>
      <c r="BI776" s="9"/>
      <c r="BJ776" s="9"/>
      <c r="CJ776"/>
      <c r="CK776"/>
    </row>
    <row r="777" spans="1:89">
      <c r="A777" s="9">
        <v>1014</v>
      </c>
      <c r="B777" s="9" t="s">
        <v>383</v>
      </c>
      <c r="C777" s="9">
        <v>315</v>
      </c>
      <c r="D777" s="9">
        <v>9.6</v>
      </c>
      <c r="E777" s="9">
        <v>10</v>
      </c>
      <c r="F777" s="9">
        <v>137.41399999999999</v>
      </c>
      <c r="G777" s="9">
        <v>0</v>
      </c>
      <c r="H777" s="9">
        <v>0</v>
      </c>
      <c r="I777" s="9">
        <v>5.8</v>
      </c>
      <c r="J777" s="9">
        <v>66</v>
      </c>
      <c r="K777" s="158">
        <v>0.53333333333333299</v>
      </c>
      <c r="L777" s="9"/>
      <c r="M777" s="9"/>
      <c r="N777" s="9"/>
      <c r="O777" s="9"/>
      <c r="P777" s="278" t="str">
        <f t="shared" ref="P777:P840" si="27">IF(F777&lt;1.1,60,"")</f>
        <v/>
      </c>
      <c r="Q777" s="276">
        <f t="shared" si="26"/>
        <v>60</v>
      </c>
      <c r="R777" s="9"/>
      <c r="S777" s="9"/>
      <c r="U777" s="367"/>
      <c r="AS777" s="9"/>
      <c r="AT777" s="9"/>
      <c r="AU777" s="426"/>
      <c r="AW777" s="9"/>
      <c r="AX777" s="470"/>
      <c r="AY777" s="467"/>
      <c r="BG777" s="373"/>
      <c r="BH777" s="373"/>
      <c r="BI777" s="9"/>
      <c r="BJ777" s="9"/>
      <c r="CJ777"/>
      <c r="CK777"/>
    </row>
    <row r="778" spans="1:89">
      <c r="A778" s="9">
        <v>1014</v>
      </c>
      <c r="B778" s="9" t="s">
        <v>383</v>
      </c>
      <c r="C778" s="9">
        <v>315</v>
      </c>
      <c r="D778" s="9">
        <v>8.8000000000000007</v>
      </c>
      <c r="E778" s="9">
        <v>8</v>
      </c>
      <c r="F778" s="9">
        <v>137.41399999999999</v>
      </c>
      <c r="G778" s="9">
        <v>0</v>
      </c>
      <c r="H778" s="9">
        <v>0</v>
      </c>
      <c r="I778" s="9">
        <v>5.8</v>
      </c>
      <c r="J778" s="9">
        <v>66</v>
      </c>
      <c r="K778" s="158">
        <v>0.53402777777777799</v>
      </c>
      <c r="L778" s="9"/>
      <c r="M778" s="9"/>
      <c r="N778" s="9"/>
      <c r="O778" s="9"/>
      <c r="P778" s="278" t="str">
        <f t="shared" si="27"/>
        <v/>
      </c>
      <c r="Q778" s="276">
        <f t="shared" ref="Q778:Q841" si="28">IF(J778&gt;0,60,"")</f>
        <v>60</v>
      </c>
      <c r="R778" s="9"/>
      <c r="S778" s="9"/>
      <c r="U778" s="367"/>
      <c r="AS778" s="9"/>
      <c r="AT778" s="9"/>
      <c r="AU778" s="426"/>
      <c r="AW778" s="9"/>
      <c r="AX778" s="470"/>
      <c r="AY778" s="467"/>
      <c r="BG778" s="373"/>
      <c r="BH778" s="373"/>
      <c r="BI778" s="9"/>
      <c r="BJ778" s="9"/>
      <c r="CJ778"/>
      <c r="CK778"/>
    </row>
    <row r="779" spans="1:89">
      <c r="A779" s="9">
        <v>1014</v>
      </c>
      <c r="B779" s="9" t="s">
        <v>383</v>
      </c>
      <c r="C779" s="9">
        <v>315</v>
      </c>
      <c r="D779" s="9">
        <v>12</v>
      </c>
      <c r="E779" s="9">
        <v>11.2</v>
      </c>
      <c r="F779" s="9">
        <v>137.41399999999999</v>
      </c>
      <c r="G779" s="9">
        <v>0</v>
      </c>
      <c r="H779" s="9">
        <v>0</v>
      </c>
      <c r="I779" s="9">
        <v>5.8</v>
      </c>
      <c r="J779" s="9">
        <v>66</v>
      </c>
      <c r="K779" s="158">
        <v>0.53472222222222199</v>
      </c>
      <c r="L779" s="9"/>
      <c r="M779" s="9"/>
      <c r="N779" s="9"/>
      <c r="O779" s="9"/>
      <c r="P779" s="278" t="str">
        <f t="shared" si="27"/>
        <v/>
      </c>
      <c r="Q779" s="276">
        <f t="shared" si="28"/>
        <v>60</v>
      </c>
      <c r="R779" s="9"/>
      <c r="S779" s="9"/>
      <c r="U779" s="367"/>
      <c r="AS779" s="9"/>
      <c r="AT779" s="9"/>
      <c r="AU779" s="426"/>
      <c r="AW779" s="9"/>
      <c r="AX779" s="470"/>
      <c r="AY779" s="467"/>
      <c r="BG779" s="373"/>
      <c r="BH779" s="373"/>
      <c r="BI779" s="9"/>
      <c r="BJ779" s="9"/>
      <c r="CJ779"/>
      <c r="CK779"/>
    </row>
    <row r="780" spans="1:89">
      <c r="A780" s="9">
        <v>1014</v>
      </c>
      <c r="B780" s="9" t="s">
        <v>383</v>
      </c>
      <c r="C780" s="9">
        <v>292</v>
      </c>
      <c r="D780" s="9">
        <v>10.4</v>
      </c>
      <c r="E780" s="9">
        <v>11.2</v>
      </c>
      <c r="F780" s="9">
        <v>137.41399999999999</v>
      </c>
      <c r="G780" s="9">
        <v>0</v>
      </c>
      <c r="H780" s="9">
        <v>0</v>
      </c>
      <c r="I780" s="9">
        <v>5.8</v>
      </c>
      <c r="J780" s="9">
        <v>66</v>
      </c>
      <c r="K780" s="158">
        <v>0.53541666666666698</v>
      </c>
      <c r="L780" s="9"/>
      <c r="M780" s="9"/>
      <c r="N780" s="9"/>
      <c r="O780" s="9"/>
      <c r="P780" s="278" t="str">
        <f t="shared" si="27"/>
        <v/>
      </c>
      <c r="Q780" s="276">
        <f t="shared" si="28"/>
        <v>60</v>
      </c>
      <c r="R780" s="9"/>
      <c r="S780" s="9"/>
      <c r="U780" s="367"/>
      <c r="AS780" s="9"/>
      <c r="AT780" s="9"/>
      <c r="AU780" s="426"/>
      <c r="AW780" s="9"/>
      <c r="AX780" s="470"/>
      <c r="AY780" s="467"/>
      <c r="BG780" s="373"/>
      <c r="BH780" s="373"/>
      <c r="BI780" s="9"/>
      <c r="BJ780" s="9"/>
      <c r="CJ780"/>
      <c r="CK780"/>
    </row>
    <row r="781" spans="1:89">
      <c r="A781" s="9">
        <v>1014</v>
      </c>
      <c r="B781" s="9" t="s">
        <v>383</v>
      </c>
      <c r="C781" s="9">
        <v>315</v>
      </c>
      <c r="D781" s="9">
        <v>11.6</v>
      </c>
      <c r="E781" s="9">
        <v>10.8</v>
      </c>
      <c r="F781" s="9">
        <v>137.41399999999999</v>
      </c>
      <c r="G781" s="9">
        <v>0</v>
      </c>
      <c r="H781" s="9">
        <v>0</v>
      </c>
      <c r="I781" s="9">
        <v>5.8</v>
      </c>
      <c r="J781" s="9">
        <v>66</v>
      </c>
      <c r="K781" s="158">
        <v>0.53611111111111098</v>
      </c>
      <c r="L781" s="9"/>
      <c r="M781" s="9"/>
      <c r="N781" s="9"/>
      <c r="O781" s="9"/>
      <c r="P781" s="278" t="str">
        <f t="shared" si="27"/>
        <v/>
      </c>
      <c r="Q781" s="276">
        <f t="shared" si="28"/>
        <v>60</v>
      </c>
      <c r="R781" s="9"/>
      <c r="S781" s="9"/>
      <c r="U781" s="367"/>
      <c r="AS781" s="9"/>
      <c r="AT781" s="9"/>
      <c r="AU781" s="426"/>
      <c r="AW781" s="9"/>
      <c r="AX781" s="470"/>
      <c r="AY781" s="467"/>
      <c r="BG781" s="373"/>
      <c r="BH781" s="373"/>
      <c r="BI781" s="9"/>
      <c r="BJ781" s="9"/>
      <c r="CJ781"/>
      <c r="CK781"/>
    </row>
    <row r="782" spans="1:89">
      <c r="A782" s="9">
        <v>1014</v>
      </c>
      <c r="B782" s="9" t="s">
        <v>383</v>
      </c>
      <c r="C782" s="9">
        <v>292</v>
      </c>
      <c r="D782" s="9">
        <v>7.2</v>
      </c>
      <c r="E782" s="9">
        <v>9.1999999999999993</v>
      </c>
      <c r="F782" s="9">
        <v>137.41399999999999</v>
      </c>
      <c r="G782" s="9">
        <v>0</v>
      </c>
      <c r="H782" s="9">
        <v>0</v>
      </c>
      <c r="I782" s="9">
        <v>5.9</v>
      </c>
      <c r="J782" s="9">
        <v>66</v>
      </c>
      <c r="K782" s="158">
        <v>0.53680555555555598</v>
      </c>
      <c r="L782" s="9"/>
      <c r="M782" s="9"/>
      <c r="N782" s="9"/>
      <c r="O782" s="9"/>
      <c r="P782" s="278" t="str">
        <f t="shared" si="27"/>
        <v/>
      </c>
      <c r="Q782" s="276">
        <f t="shared" si="28"/>
        <v>60</v>
      </c>
      <c r="R782" s="9"/>
      <c r="S782" s="9"/>
      <c r="U782" s="367"/>
      <c r="AS782" s="9"/>
      <c r="AT782" s="9"/>
      <c r="AU782" s="426"/>
      <c r="AW782" s="9"/>
      <c r="AX782" s="470"/>
      <c r="AY782" s="467"/>
      <c r="BG782" s="373"/>
      <c r="BH782" s="373"/>
      <c r="BI782" s="9"/>
      <c r="BJ782" s="9"/>
      <c r="CJ782"/>
      <c r="CK782"/>
    </row>
    <row r="783" spans="1:89">
      <c r="A783" s="9">
        <v>1014</v>
      </c>
      <c r="B783" s="9" t="s">
        <v>383</v>
      </c>
      <c r="C783" s="9">
        <v>337</v>
      </c>
      <c r="D783" s="9">
        <v>10.8</v>
      </c>
      <c r="E783" s="9">
        <v>11.6</v>
      </c>
      <c r="F783" s="9">
        <v>137.41399999999999</v>
      </c>
      <c r="G783" s="9">
        <v>0</v>
      </c>
      <c r="H783" s="9">
        <v>0</v>
      </c>
      <c r="I783" s="9">
        <v>5.9</v>
      </c>
      <c r="J783" s="9">
        <v>66</v>
      </c>
      <c r="K783" s="158">
        <v>0.53749999999999998</v>
      </c>
      <c r="L783" s="9"/>
      <c r="M783" s="9"/>
      <c r="N783" s="9"/>
      <c r="O783" s="9"/>
      <c r="P783" s="278" t="str">
        <f t="shared" si="27"/>
        <v/>
      </c>
      <c r="Q783" s="276">
        <f t="shared" si="28"/>
        <v>60</v>
      </c>
      <c r="R783" s="9"/>
      <c r="S783" s="9"/>
      <c r="U783" s="367"/>
      <c r="AS783" s="9"/>
      <c r="AT783" s="9"/>
      <c r="AU783" s="426"/>
      <c r="AW783" s="9"/>
      <c r="AX783" s="470"/>
      <c r="AY783" s="467"/>
      <c r="BG783" s="373"/>
      <c r="BH783" s="373"/>
      <c r="BI783" s="9"/>
      <c r="BJ783" s="9"/>
      <c r="CJ783"/>
      <c r="CK783"/>
    </row>
    <row r="784" spans="1:89">
      <c r="A784" s="9">
        <v>1014</v>
      </c>
      <c r="B784" s="9" t="s">
        <v>383</v>
      </c>
      <c r="C784" s="9">
        <v>315</v>
      </c>
      <c r="D784" s="9">
        <v>9.1999999999999993</v>
      </c>
      <c r="E784" s="9">
        <v>9.1999999999999993</v>
      </c>
      <c r="F784" s="9">
        <v>137.41399999999999</v>
      </c>
      <c r="G784" s="9">
        <v>0</v>
      </c>
      <c r="H784" s="9">
        <v>0</v>
      </c>
      <c r="I784" s="9">
        <v>5.9</v>
      </c>
      <c r="J784" s="9">
        <v>66</v>
      </c>
      <c r="K784" s="158">
        <v>0.53819444444444398</v>
      </c>
      <c r="L784" s="9"/>
      <c r="M784" s="9"/>
      <c r="N784" s="9"/>
      <c r="O784" s="9"/>
      <c r="P784" s="278" t="str">
        <f t="shared" si="27"/>
        <v/>
      </c>
      <c r="Q784" s="276">
        <f t="shared" si="28"/>
        <v>60</v>
      </c>
      <c r="R784" s="9"/>
      <c r="S784" s="9"/>
      <c r="U784" s="367"/>
      <c r="AS784" s="9"/>
      <c r="AT784" s="9"/>
      <c r="AU784" s="426"/>
      <c r="AW784" s="9"/>
      <c r="AX784" s="470"/>
      <c r="AY784" s="467"/>
      <c r="BG784" s="373"/>
      <c r="BH784" s="373"/>
      <c r="BI784" s="9"/>
      <c r="BJ784" s="9"/>
      <c r="CJ784"/>
      <c r="CK784"/>
    </row>
    <row r="785" spans="1:89">
      <c r="A785" s="9">
        <v>1014</v>
      </c>
      <c r="B785" s="9" t="s">
        <v>383</v>
      </c>
      <c r="C785" s="9">
        <v>337</v>
      </c>
      <c r="D785" s="9">
        <v>9.6</v>
      </c>
      <c r="E785" s="9">
        <v>8.4</v>
      </c>
      <c r="F785" s="9">
        <v>137.41399999999999</v>
      </c>
      <c r="G785" s="9">
        <v>0</v>
      </c>
      <c r="H785" s="9">
        <v>0</v>
      </c>
      <c r="I785" s="9">
        <v>5.9</v>
      </c>
      <c r="J785" s="9">
        <v>66</v>
      </c>
      <c r="K785" s="158">
        <v>0.53888888888888897</v>
      </c>
      <c r="L785" s="9"/>
      <c r="M785" s="9"/>
      <c r="N785" s="9"/>
      <c r="O785" s="9"/>
      <c r="P785" s="278" t="str">
        <f t="shared" si="27"/>
        <v/>
      </c>
      <c r="Q785" s="276">
        <f t="shared" si="28"/>
        <v>60</v>
      </c>
      <c r="R785" s="9"/>
      <c r="S785" s="9"/>
      <c r="U785" s="367"/>
      <c r="AS785" s="9"/>
      <c r="AT785" s="9"/>
      <c r="AU785" s="426"/>
      <c r="AW785" s="9"/>
      <c r="AX785" s="470"/>
      <c r="AY785" s="467"/>
      <c r="BG785" s="373"/>
      <c r="BH785" s="373"/>
      <c r="BI785" s="9"/>
      <c r="BJ785" s="9"/>
      <c r="CJ785"/>
      <c r="CK785"/>
    </row>
    <row r="786" spans="1:89">
      <c r="A786" s="9">
        <v>1014</v>
      </c>
      <c r="B786" s="9" t="s">
        <v>383</v>
      </c>
      <c r="C786" s="9">
        <v>337</v>
      </c>
      <c r="D786" s="9">
        <v>10.8</v>
      </c>
      <c r="E786" s="9">
        <v>10.4</v>
      </c>
      <c r="F786" s="9">
        <v>137.41399999999999</v>
      </c>
      <c r="G786" s="9">
        <v>0</v>
      </c>
      <c r="H786" s="9">
        <v>0</v>
      </c>
      <c r="I786" s="9">
        <v>5.9</v>
      </c>
      <c r="J786" s="9">
        <v>66</v>
      </c>
      <c r="K786" s="158">
        <v>0.53958333333333297</v>
      </c>
      <c r="L786" s="9"/>
      <c r="M786" s="9"/>
      <c r="N786" s="9"/>
      <c r="O786" s="9"/>
      <c r="P786" s="278" t="str">
        <f t="shared" si="27"/>
        <v/>
      </c>
      <c r="Q786" s="276">
        <f t="shared" si="28"/>
        <v>60</v>
      </c>
      <c r="R786" s="9"/>
      <c r="S786" s="9"/>
      <c r="U786" s="367"/>
      <c r="AS786" s="9"/>
      <c r="AT786" s="9"/>
      <c r="AU786" s="426"/>
      <c r="AW786" s="9"/>
      <c r="AX786" s="470"/>
      <c r="AY786" s="467"/>
      <c r="BG786" s="373"/>
      <c r="BH786" s="373"/>
      <c r="BI786" s="9"/>
      <c r="BJ786" s="9"/>
      <c r="CJ786"/>
      <c r="CK786"/>
    </row>
    <row r="787" spans="1:89">
      <c r="A787" s="9">
        <v>1014</v>
      </c>
      <c r="B787" s="9" t="s">
        <v>383</v>
      </c>
      <c r="C787" s="9">
        <v>315</v>
      </c>
      <c r="D787" s="9">
        <v>8.8000000000000007</v>
      </c>
      <c r="E787" s="9">
        <v>9.1999999999999993</v>
      </c>
      <c r="F787" s="9">
        <v>137.41399999999999</v>
      </c>
      <c r="G787" s="9">
        <v>0</v>
      </c>
      <c r="H787" s="9">
        <v>0</v>
      </c>
      <c r="I787" s="9">
        <v>5.9</v>
      </c>
      <c r="J787" s="9">
        <v>66</v>
      </c>
      <c r="K787" s="158">
        <v>0.54027777777777797</v>
      </c>
      <c r="L787" s="9"/>
      <c r="M787" s="9"/>
      <c r="N787" s="9"/>
      <c r="O787" s="9"/>
      <c r="P787" s="278" t="str">
        <f t="shared" si="27"/>
        <v/>
      </c>
      <c r="Q787" s="276">
        <f t="shared" si="28"/>
        <v>60</v>
      </c>
      <c r="R787" s="9"/>
      <c r="S787" s="9"/>
      <c r="U787" s="367"/>
      <c r="AS787" s="9"/>
      <c r="AT787" s="9"/>
      <c r="AU787" s="426"/>
      <c r="AW787" s="9"/>
      <c r="AX787" s="470"/>
      <c r="AY787" s="467"/>
      <c r="BG787" s="373"/>
      <c r="BH787" s="373"/>
      <c r="BI787" s="9"/>
      <c r="BJ787" s="9"/>
      <c r="CJ787"/>
      <c r="CK787"/>
    </row>
    <row r="788" spans="1:89">
      <c r="A788" s="9">
        <v>1014</v>
      </c>
      <c r="B788" s="9" t="s">
        <v>383</v>
      </c>
      <c r="C788" s="9">
        <v>315</v>
      </c>
      <c r="D788" s="9">
        <v>6.8</v>
      </c>
      <c r="E788" s="9">
        <v>8</v>
      </c>
      <c r="F788" s="9">
        <v>137.41399999999999</v>
      </c>
      <c r="G788" s="9">
        <v>0</v>
      </c>
      <c r="H788" s="9">
        <v>0</v>
      </c>
      <c r="I788" s="9">
        <v>5.9</v>
      </c>
      <c r="J788" s="9">
        <v>66</v>
      </c>
      <c r="K788" s="158">
        <v>0.54097222222222197</v>
      </c>
      <c r="L788" s="9"/>
      <c r="M788" s="9"/>
      <c r="N788" s="9"/>
      <c r="O788" s="9"/>
      <c r="P788" s="278" t="str">
        <f t="shared" si="27"/>
        <v/>
      </c>
      <c r="Q788" s="276">
        <f t="shared" si="28"/>
        <v>60</v>
      </c>
      <c r="R788" s="9"/>
      <c r="S788" s="9"/>
      <c r="U788" s="367"/>
      <c r="AS788" s="9"/>
      <c r="AT788" s="9"/>
      <c r="AU788" s="426"/>
      <c r="AW788" s="9"/>
      <c r="AX788" s="470"/>
      <c r="AY788" s="467"/>
      <c r="BG788" s="373"/>
      <c r="BH788" s="373"/>
      <c r="BI788" s="9"/>
      <c r="BJ788" s="9"/>
      <c r="CJ788"/>
      <c r="CK788"/>
    </row>
    <row r="789" spans="1:89">
      <c r="A789" s="9">
        <v>1014</v>
      </c>
      <c r="B789" s="9" t="s">
        <v>383</v>
      </c>
      <c r="C789" s="9">
        <v>292</v>
      </c>
      <c r="D789" s="9">
        <v>9.6</v>
      </c>
      <c r="E789" s="9">
        <v>8.4</v>
      </c>
      <c r="F789" s="9">
        <v>137.41399999999999</v>
      </c>
      <c r="G789" s="9">
        <v>0</v>
      </c>
      <c r="H789" s="9">
        <v>0</v>
      </c>
      <c r="I789" s="9">
        <v>6</v>
      </c>
      <c r="J789" s="9">
        <v>66</v>
      </c>
      <c r="K789" s="158">
        <v>0.54166666666666696</v>
      </c>
      <c r="L789" s="9"/>
      <c r="M789" s="9"/>
      <c r="N789" s="9"/>
      <c r="O789" s="9"/>
      <c r="P789" s="278" t="str">
        <f t="shared" si="27"/>
        <v/>
      </c>
      <c r="Q789" s="276">
        <f t="shared" si="28"/>
        <v>60</v>
      </c>
      <c r="R789" s="9"/>
      <c r="S789" s="9"/>
      <c r="U789" s="367"/>
      <c r="AS789" s="9"/>
      <c r="AT789" s="9"/>
      <c r="AU789" s="426"/>
      <c r="AW789" s="9"/>
      <c r="AX789" s="470"/>
      <c r="AY789" s="467"/>
      <c r="BG789" s="373"/>
      <c r="BH789" s="373"/>
      <c r="BI789" s="9"/>
      <c r="BJ789" s="9"/>
      <c r="CJ789"/>
      <c r="CK789"/>
    </row>
    <row r="790" spans="1:89">
      <c r="A790" s="9">
        <v>1014</v>
      </c>
      <c r="B790" s="9" t="s">
        <v>383</v>
      </c>
      <c r="C790" s="9">
        <v>337</v>
      </c>
      <c r="D790" s="9">
        <v>6.4</v>
      </c>
      <c r="E790" s="9">
        <v>8.8000000000000007</v>
      </c>
      <c r="F790" s="9">
        <v>137.41399999999999</v>
      </c>
      <c r="G790" s="9">
        <v>0</v>
      </c>
      <c r="H790" s="9">
        <v>0</v>
      </c>
      <c r="I790" s="9">
        <v>6</v>
      </c>
      <c r="J790" s="9">
        <v>66</v>
      </c>
      <c r="K790" s="158">
        <v>0.54236111111111096</v>
      </c>
      <c r="L790" s="9"/>
      <c r="M790" s="9"/>
      <c r="N790" s="9"/>
      <c r="O790" s="9"/>
      <c r="P790" s="278" t="str">
        <f t="shared" si="27"/>
        <v/>
      </c>
      <c r="Q790" s="276">
        <f t="shared" si="28"/>
        <v>60</v>
      </c>
      <c r="R790" s="9"/>
      <c r="S790" s="9"/>
      <c r="U790" s="367"/>
      <c r="AS790" s="9"/>
      <c r="AT790" s="9"/>
      <c r="AU790" s="426"/>
      <c r="AW790" s="9"/>
      <c r="AX790" s="470"/>
      <c r="AY790" s="467"/>
      <c r="BG790" s="373"/>
      <c r="BH790" s="373"/>
      <c r="BI790" s="9"/>
      <c r="BJ790" s="9"/>
      <c r="CJ790"/>
      <c r="CK790"/>
    </row>
    <row r="791" spans="1:89">
      <c r="A791" s="9">
        <v>1014</v>
      </c>
      <c r="B791" s="9" t="s">
        <v>383</v>
      </c>
      <c r="C791" s="9">
        <v>292</v>
      </c>
      <c r="D791" s="9">
        <v>8</v>
      </c>
      <c r="E791" s="9">
        <v>6</v>
      </c>
      <c r="F791" s="9">
        <v>137.41399999999999</v>
      </c>
      <c r="G791" s="9">
        <v>0</v>
      </c>
      <c r="H791" s="9">
        <v>0</v>
      </c>
      <c r="I791" s="9">
        <v>6</v>
      </c>
      <c r="J791" s="9">
        <v>66</v>
      </c>
      <c r="K791" s="158">
        <v>0.54305555555555596</v>
      </c>
      <c r="L791" s="9"/>
      <c r="M791" s="9"/>
      <c r="N791" s="9"/>
      <c r="O791" s="9"/>
      <c r="P791" s="278" t="str">
        <f t="shared" si="27"/>
        <v/>
      </c>
      <c r="Q791" s="276">
        <f t="shared" si="28"/>
        <v>60</v>
      </c>
      <c r="R791" s="9"/>
      <c r="S791" s="9"/>
      <c r="U791" s="367"/>
      <c r="AS791" s="9"/>
      <c r="AT791" s="9"/>
      <c r="AU791" s="426"/>
      <c r="AW791" s="9"/>
      <c r="AX791" s="470"/>
      <c r="AY791" s="467"/>
      <c r="BG791" s="373"/>
      <c r="BH791" s="373"/>
      <c r="BI791" s="9"/>
      <c r="BJ791" s="9"/>
      <c r="CJ791"/>
      <c r="CK791"/>
    </row>
    <row r="792" spans="1:89">
      <c r="A792" s="9">
        <v>1014</v>
      </c>
      <c r="B792" s="9" t="s">
        <v>383</v>
      </c>
      <c r="C792" s="9">
        <v>315</v>
      </c>
      <c r="D792" s="9">
        <v>6.4</v>
      </c>
      <c r="E792" s="9">
        <v>6.4</v>
      </c>
      <c r="F792" s="9">
        <v>137.41399999999999</v>
      </c>
      <c r="G792" s="9">
        <v>0</v>
      </c>
      <c r="H792" s="9">
        <v>0</v>
      </c>
      <c r="I792" s="9">
        <v>6</v>
      </c>
      <c r="J792" s="9">
        <v>66</v>
      </c>
      <c r="K792" s="158">
        <v>0.54374999999999996</v>
      </c>
      <c r="L792" s="9"/>
      <c r="M792" s="9"/>
      <c r="N792" s="9"/>
      <c r="O792" s="9"/>
      <c r="P792" s="278" t="str">
        <f t="shared" si="27"/>
        <v/>
      </c>
      <c r="Q792" s="276">
        <f t="shared" si="28"/>
        <v>60</v>
      </c>
      <c r="R792" s="9"/>
      <c r="S792" s="9"/>
      <c r="U792" s="367"/>
      <c r="AS792" s="9"/>
      <c r="AT792" s="9"/>
      <c r="AU792" s="426"/>
      <c r="AW792" s="9"/>
      <c r="AX792" s="470"/>
      <c r="AY792" s="467"/>
      <c r="BG792" s="373"/>
      <c r="BH792" s="373"/>
      <c r="BI792" s="9"/>
      <c r="BJ792" s="9"/>
      <c r="CJ792"/>
      <c r="CK792"/>
    </row>
    <row r="793" spans="1:89">
      <c r="A793" s="9">
        <v>1014</v>
      </c>
      <c r="B793" s="9" t="s">
        <v>383</v>
      </c>
      <c r="C793" s="9">
        <v>337</v>
      </c>
      <c r="D793" s="9">
        <v>6.8</v>
      </c>
      <c r="E793" s="9">
        <v>6.8</v>
      </c>
      <c r="F793" s="9">
        <v>137.41399999999999</v>
      </c>
      <c r="G793" s="9">
        <v>0</v>
      </c>
      <c r="H793" s="9">
        <v>0</v>
      </c>
      <c r="I793" s="9">
        <v>6</v>
      </c>
      <c r="J793" s="9">
        <v>66</v>
      </c>
      <c r="K793" s="158">
        <v>0.54444444444444495</v>
      </c>
      <c r="L793" s="9"/>
      <c r="M793" s="9"/>
      <c r="N793" s="9"/>
      <c r="O793" s="9"/>
      <c r="P793" s="278" t="str">
        <f t="shared" si="27"/>
        <v/>
      </c>
      <c r="Q793" s="276">
        <f t="shared" si="28"/>
        <v>60</v>
      </c>
      <c r="R793" s="9"/>
      <c r="S793" s="9"/>
      <c r="U793" s="367"/>
      <c r="AS793" s="9"/>
      <c r="AT793" s="9"/>
      <c r="AU793" s="426"/>
      <c r="AW793" s="9"/>
      <c r="AX793" s="470"/>
      <c r="AY793" s="467"/>
      <c r="BG793" s="373"/>
      <c r="BH793" s="373"/>
      <c r="BI793" s="9"/>
      <c r="BJ793" s="9"/>
      <c r="CJ793"/>
      <c r="CK793"/>
    </row>
    <row r="794" spans="1:89">
      <c r="A794" s="9">
        <v>1014</v>
      </c>
      <c r="B794" s="9" t="s">
        <v>383</v>
      </c>
      <c r="C794" s="9">
        <v>337</v>
      </c>
      <c r="D794" s="9">
        <v>6.8</v>
      </c>
      <c r="E794" s="9">
        <v>6.8</v>
      </c>
      <c r="F794" s="9">
        <v>137.41399999999999</v>
      </c>
      <c r="G794" s="9">
        <v>0</v>
      </c>
      <c r="H794" s="9">
        <v>0</v>
      </c>
      <c r="I794" s="9">
        <v>6.1</v>
      </c>
      <c r="J794" s="9">
        <v>65</v>
      </c>
      <c r="K794" s="158">
        <v>0.54513888888888895</v>
      </c>
      <c r="L794" s="9"/>
      <c r="M794" s="9"/>
      <c r="N794" s="9"/>
      <c r="O794" s="9"/>
      <c r="P794" s="278" t="str">
        <f t="shared" si="27"/>
        <v/>
      </c>
      <c r="Q794" s="276">
        <f t="shared" si="28"/>
        <v>60</v>
      </c>
      <c r="R794" s="9"/>
      <c r="S794" s="9"/>
      <c r="U794" s="367"/>
      <c r="AS794" s="9"/>
      <c r="AT794" s="9"/>
      <c r="AU794" s="426"/>
      <c r="AW794" s="9"/>
      <c r="AX794" s="470"/>
      <c r="AY794" s="467"/>
      <c r="BG794" s="373"/>
      <c r="BH794" s="373"/>
      <c r="BI794" s="9"/>
      <c r="BJ794" s="9"/>
      <c r="CJ794"/>
      <c r="CK794"/>
    </row>
    <row r="795" spans="1:89">
      <c r="A795" s="9">
        <v>1014</v>
      </c>
      <c r="B795" s="9" t="s">
        <v>383</v>
      </c>
      <c r="C795" s="9">
        <v>292</v>
      </c>
      <c r="D795" s="9">
        <v>13.6</v>
      </c>
      <c r="E795" s="9">
        <v>10</v>
      </c>
      <c r="F795" s="9">
        <v>137.41399999999999</v>
      </c>
      <c r="G795" s="9">
        <v>0</v>
      </c>
      <c r="H795" s="9">
        <v>0</v>
      </c>
      <c r="I795" s="9">
        <v>6.1</v>
      </c>
      <c r="J795" s="9">
        <v>66</v>
      </c>
      <c r="K795" s="158">
        <v>0.54583333333333295</v>
      </c>
      <c r="L795" s="9"/>
      <c r="M795" s="9"/>
      <c r="N795" s="9"/>
      <c r="O795" s="9"/>
      <c r="P795" s="278" t="str">
        <f t="shared" si="27"/>
        <v/>
      </c>
      <c r="Q795" s="276">
        <f t="shared" si="28"/>
        <v>60</v>
      </c>
      <c r="R795" s="9"/>
      <c r="S795" s="9"/>
      <c r="U795" s="367"/>
      <c r="AS795" s="9"/>
      <c r="AT795" s="9"/>
      <c r="AU795" s="426"/>
      <c r="AW795" s="9"/>
      <c r="AX795" s="470"/>
      <c r="AY795" s="467"/>
      <c r="BG795" s="373"/>
      <c r="BH795" s="373"/>
      <c r="BI795" s="9"/>
      <c r="BJ795" s="9"/>
      <c r="CJ795"/>
      <c r="CK795"/>
    </row>
    <row r="796" spans="1:89">
      <c r="A796" s="9">
        <v>1014</v>
      </c>
      <c r="B796" s="9" t="s">
        <v>383</v>
      </c>
      <c r="C796" s="9">
        <v>337</v>
      </c>
      <c r="D796" s="9">
        <v>9.1999999999999993</v>
      </c>
      <c r="E796" s="9">
        <v>8.8000000000000007</v>
      </c>
      <c r="F796" s="9">
        <v>137.41399999999999</v>
      </c>
      <c r="G796" s="9">
        <v>0</v>
      </c>
      <c r="H796" s="9">
        <v>0</v>
      </c>
      <c r="I796" s="9">
        <v>6.2</v>
      </c>
      <c r="J796" s="9">
        <v>65</v>
      </c>
      <c r="K796" s="158">
        <v>0.54652777777777795</v>
      </c>
      <c r="L796" s="9"/>
      <c r="M796" s="9"/>
      <c r="N796" s="9"/>
      <c r="O796" s="9"/>
      <c r="P796" s="278" t="str">
        <f t="shared" si="27"/>
        <v/>
      </c>
      <c r="Q796" s="276">
        <f t="shared" si="28"/>
        <v>60</v>
      </c>
      <c r="R796" s="9"/>
      <c r="S796" s="9"/>
      <c r="U796" s="367"/>
      <c r="AS796" s="9"/>
      <c r="AT796" s="9"/>
      <c r="AU796" s="426"/>
      <c r="AW796" s="9"/>
      <c r="AX796" s="470"/>
      <c r="AY796" s="467"/>
      <c r="BG796" s="373"/>
      <c r="BH796" s="373"/>
      <c r="BI796" s="9"/>
      <c r="BJ796" s="9"/>
      <c r="CJ796"/>
      <c r="CK796"/>
    </row>
    <row r="797" spans="1:89">
      <c r="A797" s="9">
        <v>1014</v>
      </c>
      <c r="B797" s="9" t="s">
        <v>383</v>
      </c>
      <c r="C797" s="9">
        <v>337</v>
      </c>
      <c r="D797" s="9">
        <v>11.6</v>
      </c>
      <c r="E797" s="9">
        <v>10.8</v>
      </c>
      <c r="F797" s="9">
        <v>137.41399999999999</v>
      </c>
      <c r="G797" s="9">
        <v>0</v>
      </c>
      <c r="H797" s="9">
        <v>0</v>
      </c>
      <c r="I797" s="9">
        <v>6.2</v>
      </c>
      <c r="J797" s="9">
        <v>65</v>
      </c>
      <c r="K797" s="158">
        <v>0.54722222222222205</v>
      </c>
      <c r="L797" s="9"/>
      <c r="M797" s="9"/>
      <c r="N797" s="9"/>
      <c r="O797" s="9"/>
      <c r="P797" s="278" t="str">
        <f t="shared" si="27"/>
        <v/>
      </c>
      <c r="Q797" s="276">
        <f t="shared" si="28"/>
        <v>60</v>
      </c>
      <c r="R797" s="9"/>
      <c r="S797" s="9"/>
      <c r="U797" s="367"/>
      <c r="AS797" s="9"/>
      <c r="AT797" s="9"/>
      <c r="AU797" s="426"/>
      <c r="AW797" s="9"/>
      <c r="AX797" s="470"/>
      <c r="AY797" s="467"/>
      <c r="BG797" s="373"/>
      <c r="BH797" s="373"/>
      <c r="BI797" s="9"/>
      <c r="BJ797" s="9"/>
      <c r="CJ797"/>
      <c r="CK797"/>
    </row>
    <row r="798" spans="1:89">
      <c r="A798" s="9">
        <v>1014</v>
      </c>
      <c r="B798" s="9" t="s">
        <v>383</v>
      </c>
      <c r="C798" s="9">
        <v>337</v>
      </c>
      <c r="D798" s="9">
        <v>8</v>
      </c>
      <c r="E798" s="9">
        <v>8.8000000000000007</v>
      </c>
      <c r="F798" s="9">
        <v>137.41399999999999</v>
      </c>
      <c r="G798" s="9">
        <v>0</v>
      </c>
      <c r="H798" s="9">
        <v>0</v>
      </c>
      <c r="I798" s="9">
        <v>6.2</v>
      </c>
      <c r="J798" s="9">
        <v>65</v>
      </c>
      <c r="K798" s="158">
        <v>0.54791666666666705</v>
      </c>
      <c r="L798" s="9"/>
      <c r="M798" s="9"/>
      <c r="N798" s="9"/>
      <c r="O798" s="9"/>
      <c r="P798" s="278" t="str">
        <f t="shared" si="27"/>
        <v/>
      </c>
      <c r="Q798" s="276">
        <f t="shared" si="28"/>
        <v>60</v>
      </c>
      <c r="R798" s="9"/>
      <c r="S798" s="9"/>
      <c r="U798" s="367"/>
      <c r="AS798" s="9"/>
      <c r="AT798" s="9"/>
      <c r="AU798" s="426"/>
      <c r="AW798" s="9"/>
      <c r="AX798" s="470"/>
      <c r="AY798" s="467"/>
      <c r="BG798" s="373"/>
      <c r="BH798" s="373"/>
      <c r="BI798" s="9"/>
      <c r="BJ798" s="9"/>
      <c r="CJ798"/>
      <c r="CK798"/>
    </row>
    <row r="799" spans="1:89">
      <c r="A799" s="9">
        <v>1014</v>
      </c>
      <c r="B799" s="9" t="s">
        <v>383</v>
      </c>
      <c r="C799" s="9">
        <v>337</v>
      </c>
      <c r="D799" s="9">
        <v>5.6</v>
      </c>
      <c r="E799" s="9">
        <v>6.4</v>
      </c>
      <c r="F799" s="9">
        <v>137.41399999999999</v>
      </c>
      <c r="G799" s="9">
        <v>0</v>
      </c>
      <c r="H799" s="9">
        <v>0</v>
      </c>
      <c r="I799" s="9">
        <v>6.2</v>
      </c>
      <c r="J799" s="9">
        <v>65</v>
      </c>
      <c r="K799" s="158">
        <v>0.54861111111111105</v>
      </c>
      <c r="L799" s="9"/>
      <c r="M799" s="9"/>
      <c r="N799" s="9"/>
      <c r="O799" s="9"/>
      <c r="P799" s="278" t="str">
        <f t="shared" si="27"/>
        <v/>
      </c>
      <c r="Q799" s="276">
        <f t="shared" si="28"/>
        <v>60</v>
      </c>
      <c r="R799" s="9"/>
      <c r="S799" s="9"/>
      <c r="U799" s="367"/>
      <c r="AS799" s="9"/>
      <c r="AT799" s="9"/>
      <c r="AU799" s="426"/>
      <c r="AW799" s="9"/>
      <c r="AX799" s="470"/>
      <c r="AY799" s="467"/>
      <c r="BG799" s="373"/>
      <c r="BH799" s="373"/>
      <c r="BI799" s="9"/>
      <c r="BJ799" s="9"/>
      <c r="CJ799"/>
      <c r="CK799"/>
    </row>
    <row r="800" spans="1:89">
      <c r="A800" s="9">
        <v>1014</v>
      </c>
      <c r="B800" s="9" t="s">
        <v>383</v>
      </c>
      <c r="C800" s="9">
        <v>337</v>
      </c>
      <c r="D800" s="9">
        <v>6</v>
      </c>
      <c r="E800" s="9">
        <v>6.4</v>
      </c>
      <c r="F800" s="9">
        <v>137.41399999999999</v>
      </c>
      <c r="G800" s="9">
        <v>0</v>
      </c>
      <c r="H800" s="9">
        <v>0</v>
      </c>
      <c r="I800" s="9">
        <v>6.2</v>
      </c>
      <c r="J800" s="9">
        <v>65</v>
      </c>
      <c r="K800" s="158">
        <v>0.54930555555555605</v>
      </c>
      <c r="L800" s="9"/>
      <c r="M800" s="9"/>
      <c r="N800" s="9"/>
      <c r="O800" s="9"/>
      <c r="P800" s="278" t="str">
        <f t="shared" si="27"/>
        <v/>
      </c>
      <c r="Q800" s="276">
        <f t="shared" si="28"/>
        <v>60</v>
      </c>
      <c r="R800" s="9"/>
      <c r="S800" s="9"/>
      <c r="U800" s="367"/>
      <c r="AS800" s="9"/>
      <c r="AT800" s="9"/>
      <c r="AU800" s="426"/>
      <c r="AW800" s="9"/>
      <c r="AX800" s="470"/>
      <c r="AY800" s="467"/>
      <c r="BG800" s="373"/>
      <c r="BH800" s="373"/>
      <c r="BI800" s="9"/>
      <c r="BJ800" s="9"/>
      <c r="CJ800"/>
      <c r="CK800"/>
    </row>
    <row r="801" spans="1:89">
      <c r="A801" s="9">
        <v>1014</v>
      </c>
      <c r="B801" s="9" t="s">
        <v>383</v>
      </c>
      <c r="C801" s="9">
        <v>337</v>
      </c>
      <c r="D801" s="9">
        <v>13.2</v>
      </c>
      <c r="E801" s="9">
        <v>9.6</v>
      </c>
      <c r="F801" s="9">
        <v>137.41399999999999</v>
      </c>
      <c r="G801" s="9">
        <v>0</v>
      </c>
      <c r="H801" s="9">
        <v>0</v>
      </c>
      <c r="I801" s="9">
        <v>6.3</v>
      </c>
      <c r="J801" s="9">
        <v>65</v>
      </c>
      <c r="K801" s="158">
        <v>0.55000000000000004</v>
      </c>
      <c r="L801" s="9"/>
      <c r="M801" s="9"/>
      <c r="N801" s="9"/>
      <c r="O801" s="9"/>
      <c r="P801" s="278" t="str">
        <f t="shared" si="27"/>
        <v/>
      </c>
      <c r="Q801" s="276">
        <f t="shared" si="28"/>
        <v>60</v>
      </c>
      <c r="R801" s="9"/>
      <c r="S801" s="9"/>
      <c r="U801" s="367"/>
      <c r="AS801" s="9"/>
      <c r="AT801" s="9"/>
      <c r="AU801" s="426"/>
      <c r="AW801" s="9"/>
      <c r="AX801" s="470"/>
      <c r="AY801" s="467"/>
      <c r="BG801" s="373"/>
      <c r="BH801" s="373"/>
      <c r="BI801" s="9"/>
      <c r="BJ801" s="9"/>
      <c r="CJ801"/>
      <c r="CK801"/>
    </row>
    <row r="802" spans="1:89">
      <c r="A802" s="9">
        <v>1014</v>
      </c>
      <c r="B802" s="9" t="s">
        <v>383</v>
      </c>
      <c r="C802" s="9">
        <v>337</v>
      </c>
      <c r="D802" s="9">
        <v>9.1999999999999993</v>
      </c>
      <c r="E802" s="9">
        <v>10</v>
      </c>
      <c r="F802" s="9">
        <v>137.41399999999999</v>
      </c>
      <c r="G802" s="9">
        <v>0</v>
      </c>
      <c r="H802" s="9">
        <v>0</v>
      </c>
      <c r="I802" s="9">
        <v>6.3</v>
      </c>
      <c r="J802" s="9">
        <v>65</v>
      </c>
      <c r="K802" s="158">
        <v>0.55069444444444404</v>
      </c>
      <c r="L802" s="9"/>
      <c r="M802" s="9"/>
      <c r="N802" s="9"/>
      <c r="O802" s="9"/>
      <c r="P802" s="278" t="str">
        <f t="shared" si="27"/>
        <v/>
      </c>
      <c r="Q802" s="276">
        <f t="shared" si="28"/>
        <v>60</v>
      </c>
      <c r="R802" s="9"/>
      <c r="S802" s="9"/>
      <c r="U802" s="367"/>
      <c r="AS802" s="9"/>
      <c r="AT802" s="9"/>
      <c r="AU802" s="426"/>
      <c r="AW802" s="9"/>
      <c r="AX802" s="470"/>
      <c r="AY802" s="467"/>
      <c r="BG802" s="373"/>
      <c r="BH802" s="373"/>
      <c r="BI802" s="9"/>
      <c r="BJ802" s="9"/>
      <c r="CJ802"/>
      <c r="CK802"/>
    </row>
    <row r="803" spans="1:89">
      <c r="A803" s="9">
        <v>1014</v>
      </c>
      <c r="B803" s="9" t="s">
        <v>383</v>
      </c>
      <c r="C803" s="9">
        <v>292</v>
      </c>
      <c r="D803" s="9">
        <v>5.6</v>
      </c>
      <c r="E803" s="9">
        <v>9.1999999999999993</v>
      </c>
      <c r="F803" s="9">
        <v>137.41399999999999</v>
      </c>
      <c r="G803" s="9">
        <v>0</v>
      </c>
      <c r="H803" s="9">
        <v>0</v>
      </c>
      <c r="I803" s="9">
        <v>6.3</v>
      </c>
      <c r="J803" s="9">
        <v>65</v>
      </c>
      <c r="K803" s="158">
        <v>0.55138888888888904</v>
      </c>
      <c r="L803" s="9"/>
      <c r="M803" s="9"/>
      <c r="N803" s="9"/>
      <c r="O803" s="9"/>
      <c r="P803" s="278" t="str">
        <f t="shared" si="27"/>
        <v/>
      </c>
      <c r="Q803" s="276">
        <f t="shared" si="28"/>
        <v>60</v>
      </c>
      <c r="R803" s="9"/>
      <c r="S803" s="9"/>
      <c r="U803" s="367"/>
      <c r="AS803" s="9"/>
      <c r="AT803" s="9"/>
      <c r="AU803" s="426"/>
      <c r="AW803" s="9"/>
      <c r="AX803" s="470"/>
      <c r="AY803" s="467"/>
      <c r="BG803" s="373"/>
      <c r="BH803" s="373"/>
      <c r="BI803" s="9"/>
      <c r="BJ803" s="9"/>
      <c r="CJ803"/>
      <c r="CK803"/>
    </row>
    <row r="804" spans="1:89">
      <c r="A804" s="9">
        <v>1014</v>
      </c>
      <c r="B804" s="9" t="s">
        <v>383</v>
      </c>
      <c r="C804" s="9">
        <v>337</v>
      </c>
      <c r="D804" s="9">
        <v>8</v>
      </c>
      <c r="E804" s="9">
        <v>7.6</v>
      </c>
      <c r="F804" s="9">
        <v>137.41399999999999</v>
      </c>
      <c r="G804" s="9">
        <v>0</v>
      </c>
      <c r="H804" s="9">
        <v>0</v>
      </c>
      <c r="I804" s="9">
        <v>6.3</v>
      </c>
      <c r="J804" s="9">
        <v>65</v>
      </c>
      <c r="K804" s="158">
        <v>0.55208333333333304</v>
      </c>
      <c r="L804" s="9"/>
      <c r="M804" s="9"/>
      <c r="N804" s="9"/>
      <c r="O804" s="9"/>
      <c r="P804" s="278" t="str">
        <f t="shared" si="27"/>
        <v/>
      </c>
      <c r="Q804" s="276">
        <f t="shared" si="28"/>
        <v>60</v>
      </c>
      <c r="R804" s="9"/>
      <c r="S804" s="9"/>
      <c r="U804" s="367"/>
      <c r="AS804" s="9"/>
      <c r="AT804" s="9"/>
      <c r="AU804" s="426"/>
      <c r="AW804" s="9"/>
      <c r="AX804" s="470"/>
      <c r="AY804" s="467"/>
      <c r="BG804" s="373"/>
      <c r="BH804" s="373"/>
      <c r="BI804" s="9"/>
      <c r="BJ804" s="9"/>
      <c r="CJ804"/>
      <c r="CK804"/>
    </row>
    <row r="805" spans="1:89">
      <c r="A805" s="9">
        <v>1014</v>
      </c>
      <c r="B805" s="9" t="s">
        <v>383</v>
      </c>
      <c r="C805" s="9">
        <v>0</v>
      </c>
      <c r="D805" s="9">
        <v>8.8000000000000007</v>
      </c>
      <c r="E805" s="9">
        <v>6.4</v>
      </c>
      <c r="F805" s="9">
        <v>137.41399999999999</v>
      </c>
      <c r="G805" s="9">
        <v>0</v>
      </c>
      <c r="H805" s="9">
        <v>0</v>
      </c>
      <c r="I805" s="9">
        <v>6.4</v>
      </c>
      <c r="J805" s="9">
        <v>65</v>
      </c>
      <c r="K805" s="158">
        <v>0.55277777777777803</v>
      </c>
      <c r="L805" s="9"/>
      <c r="M805" s="9"/>
      <c r="N805" s="9"/>
      <c r="O805" s="9"/>
      <c r="P805" s="278" t="str">
        <f t="shared" si="27"/>
        <v/>
      </c>
      <c r="Q805" s="276">
        <f t="shared" si="28"/>
        <v>60</v>
      </c>
      <c r="R805" s="9"/>
      <c r="S805" s="9"/>
      <c r="U805" s="367"/>
      <c r="AS805" s="9"/>
      <c r="AT805" s="9"/>
      <c r="AU805" s="426"/>
      <c r="AW805" s="9"/>
      <c r="AX805" s="470"/>
      <c r="AY805" s="467"/>
      <c r="BG805" s="373"/>
      <c r="BH805" s="373"/>
      <c r="BI805" s="9"/>
      <c r="BJ805" s="9"/>
      <c r="CJ805"/>
      <c r="CK805"/>
    </row>
    <row r="806" spans="1:89">
      <c r="A806" s="9">
        <v>1014</v>
      </c>
      <c r="B806" s="9" t="s">
        <v>383</v>
      </c>
      <c r="C806" s="9">
        <v>337</v>
      </c>
      <c r="D806" s="9">
        <v>15.6</v>
      </c>
      <c r="E806" s="9">
        <v>10.4</v>
      </c>
      <c r="F806" s="9">
        <v>137.41399999999999</v>
      </c>
      <c r="G806" s="9">
        <v>0</v>
      </c>
      <c r="H806" s="9">
        <v>0</v>
      </c>
      <c r="I806" s="9">
        <v>6.4</v>
      </c>
      <c r="J806" s="9">
        <v>65</v>
      </c>
      <c r="K806" s="158">
        <v>0.55347222222222203</v>
      </c>
      <c r="L806" s="9"/>
      <c r="M806" s="9"/>
      <c r="N806" s="9"/>
      <c r="O806" s="9"/>
      <c r="P806" s="278" t="str">
        <f t="shared" si="27"/>
        <v/>
      </c>
      <c r="Q806" s="276">
        <f t="shared" si="28"/>
        <v>60</v>
      </c>
      <c r="R806" s="9"/>
      <c r="S806" s="9"/>
      <c r="U806" s="367"/>
      <c r="AS806" s="9"/>
      <c r="AT806" s="9"/>
      <c r="AU806" s="426"/>
      <c r="AW806" s="9"/>
      <c r="AX806" s="470"/>
      <c r="AY806" s="467"/>
      <c r="BG806" s="373"/>
      <c r="BH806" s="373"/>
      <c r="BI806" s="9"/>
      <c r="BJ806" s="9"/>
      <c r="CJ806"/>
      <c r="CK806"/>
    </row>
    <row r="807" spans="1:89">
      <c r="A807" s="9">
        <v>1014</v>
      </c>
      <c r="B807" s="9" t="s">
        <v>383</v>
      </c>
      <c r="C807" s="9">
        <v>337</v>
      </c>
      <c r="D807" s="9">
        <v>7.6</v>
      </c>
      <c r="E807" s="9">
        <v>8</v>
      </c>
      <c r="F807" s="9">
        <v>137.41399999999999</v>
      </c>
      <c r="G807" s="9">
        <v>0</v>
      </c>
      <c r="H807" s="9">
        <v>0</v>
      </c>
      <c r="I807" s="9">
        <v>6.4</v>
      </c>
      <c r="J807" s="9">
        <v>65</v>
      </c>
      <c r="K807" s="158">
        <v>0.55416666666666703</v>
      </c>
      <c r="L807" s="9"/>
      <c r="M807" s="9"/>
      <c r="N807" s="9"/>
      <c r="O807" s="9"/>
      <c r="P807" s="278" t="str">
        <f t="shared" si="27"/>
        <v/>
      </c>
      <c r="Q807" s="276">
        <f t="shared" si="28"/>
        <v>60</v>
      </c>
      <c r="R807" s="9"/>
      <c r="S807" s="9"/>
      <c r="U807" s="367"/>
      <c r="AS807" s="9"/>
      <c r="AT807" s="9"/>
      <c r="AU807" s="426"/>
      <c r="AW807" s="9"/>
      <c r="AX807" s="470"/>
      <c r="AY807" s="467"/>
      <c r="BG807" s="373"/>
      <c r="BH807" s="373"/>
      <c r="BI807" s="9"/>
      <c r="BJ807" s="9"/>
      <c r="CJ807"/>
      <c r="CK807"/>
    </row>
    <row r="808" spans="1:89">
      <c r="A808" s="9">
        <v>1014</v>
      </c>
      <c r="B808" s="9" t="s">
        <v>383</v>
      </c>
      <c r="C808" s="9">
        <v>0</v>
      </c>
      <c r="D808" s="9">
        <v>11.2</v>
      </c>
      <c r="E808" s="9">
        <v>8.4</v>
      </c>
      <c r="F808" s="9">
        <v>137.41399999999999</v>
      </c>
      <c r="G808" s="9">
        <v>0</v>
      </c>
      <c r="H808" s="9">
        <v>0</v>
      </c>
      <c r="I808" s="9">
        <v>6.4</v>
      </c>
      <c r="J808" s="9">
        <v>65</v>
      </c>
      <c r="K808" s="158">
        <v>0.55486111111111103</v>
      </c>
      <c r="L808" s="9"/>
      <c r="M808" s="9"/>
      <c r="N808" s="9"/>
      <c r="O808" s="9"/>
      <c r="P808" s="278" t="str">
        <f t="shared" si="27"/>
        <v/>
      </c>
      <c r="Q808" s="276">
        <f t="shared" si="28"/>
        <v>60</v>
      </c>
      <c r="R808" s="9"/>
      <c r="S808" s="9"/>
      <c r="U808" s="367"/>
      <c r="AS808" s="9"/>
      <c r="AT808" s="9"/>
      <c r="AU808" s="426"/>
      <c r="AW808" s="9"/>
      <c r="AX808" s="470"/>
      <c r="AY808" s="467"/>
      <c r="BG808" s="373"/>
      <c r="BH808" s="373"/>
      <c r="BI808" s="9"/>
      <c r="BJ808" s="9"/>
      <c r="CJ808"/>
      <c r="CK808"/>
    </row>
    <row r="809" spans="1:89">
      <c r="A809" s="9">
        <v>1014</v>
      </c>
      <c r="B809" s="9" t="s">
        <v>383</v>
      </c>
      <c r="C809" s="9">
        <v>0</v>
      </c>
      <c r="D809" s="9">
        <v>11.2</v>
      </c>
      <c r="E809" s="9">
        <v>8.4</v>
      </c>
      <c r="F809" s="9">
        <v>137.41399999999999</v>
      </c>
      <c r="G809" s="9">
        <v>0</v>
      </c>
      <c r="H809" s="9">
        <v>0</v>
      </c>
      <c r="I809" s="9">
        <v>6.4</v>
      </c>
      <c r="J809" s="9">
        <v>65</v>
      </c>
      <c r="K809" s="158">
        <v>0.55555555555555602</v>
      </c>
      <c r="L809" s="9"/>
      <c r="M809" s="9"/>
      <c r="N809" s="9"/>
      <c r="O809" s="9"/>
      <c r="P809" s="278" t="str">
        <f t="shared" si="27"/>
        <v/>
      </c>
      <c r="Q809" s="276">
        <f t="shared" si="28"/>
        <v>60</v>
      </c>
      <c r="R809" s="9"/>
      <c r="S809" s="9"/>
      <c r="U809" s="367"/>
      <c r="AS809" s="9"/>
      <c r="AT809" s="9"/>
      <c r="AU809" s="426"/>
      <c r="AW809" s="9"/>
      <c r="AX809" s="470"/>
      <c r="AY809" s="467"/>
      <c r="BG809" s="373"/>
      <c r="BH809" s="373"/>
      <c r="BI809" s="9"/>
      <c r="BJ809" s="9"/>
      <c r="CJ809"/>
      <c r="CK809"/>
    </row>
    <row r="810" spans="1:89">
      <c r="A810" s="9">
        <v>1014</v>
      </c>
      <c r="B810" s="9" t="s">
        <v>383</v>
      </c>
      <c r="C810" s="9">
        <v>0</v>
      </c>
      <c r="D810" s="9">
        <v>11.2</v>
      </c>
      <c r="E810" s="9">
        <v>8.4</v>
      </c>
      <c r="F810" s="9">
        <v>137.41399999999999</v>
      </c>
      <c r="G810" s="9">
        <v>0</v>
      </c>
      <c r="H810" s="9">
        <v>0</v>
      </c>
      <c r="I810" s="9">
        <v>6.4</v>
      </c>
      <c r="J810" s="9">
        <v>65</v>
      </c>
      <c r="K810" s="158">
        <v>0.55625000000000002</v>
      </c>
      <c r="L810" s="9"/>
      <c r="M810" s="9"/>
      <c r="N810" s="9"/>
      <c r="O810" s="9"/>
      <c r="P810" s="278" t="str">
        <f t="shared" si="27"/>
        <v/>
      </c>
      <c r="Q810" s="276">
        <f t="shared" si="28"/>
        <v>60</v>
      </c>
      <c r="R810" s="9"/>
      <c r="S810" s="9"/>
      <c r="U810" s="367"/>
      <c r="AS810" s="9"/>
      <c r="AT810" s="9"/>
      <c r="AU810" s="426"/>
      <c r="AW810" s="9"/>
      <c r="AX810" s="470"/>
      <c r="AY810" s="467"/>
      <c r="BG810" s="373"/>
      <c r="BH810" s="373"/>
      <c r="BI810" s="9"/>
      <c r="BJ810" s="9"/>
      <c r="CJ810"/>
      <c r="CK810"/>
    </row>
    <row r="811" spans="1:89">
      <c r="A811" s="9">
        <v>1014</v>
      </c>
      <c r="B811" s="9" t="s">
        <v>383</v>
      </c>
      <c r="C811" s="9">
        <v>0</v>
      </c>
      <c r="D811" s="9">
        <v>11.2</v>
      </c>
      <c r="E811" s="9">
        <v>8.4</v>
      </c>
      <c r="F811" s="9">
        <v>137.41399999999999</v>
      </c>
      <c r="G811" s="9">
        <v>0</v>
      </c>
      <c r="H811" s="9">
        <v>0</v>
      </c>
      <c r="I811" s="9">
        <v>6.4</v>
      </c>
      <c r="J811" s="9">
        <v>65</v>
      </c>
      <c r="K811" s="158">
        <v>0.55694444444444402</v>
      </c>
      <c r="L811" s="9"/>
      <c r="M811" s="9"/>
      <c r="N811" s="9"/>
      <c r="O811" s="9"/>
      <c r="P811" s="278" t="str">
        <f t="shared" si="27"/>
        <v/>
      </c>
      <c r="Q811" s="276">
        <f t="shared" si="28"/>
        <v>60</v>
      </c>
      <c r="R811" s="9"/>
      <c r="S811" s="9"/>
      <c r="U811" s="367"/>
      <c r="AS811" s="9"/>
      <c r="AT811" s="9"/>
      <c r="AU811" s="426"/>
      <c r="AW811" s="9"/>
      <c r="AX811" s="470"/>
      <c r="AY811" s="467"/>
      <c r="BG811" s="373"/>
      <c r="BH811" s="373"/>
      <c r="BI811" s="9"/>
      <c r="BJ811" s="9"/>
      <c r="CJ811"/>
      <c r="CK811"/>
    </row>
    <row r="812" spans="1:89">
      <c r="A812" s="9">
        <v>1014</v>
      </c>
      <c r="B812" s="9" t="s">
        <v>383</v>
      </c>
      <c r="C812" s="9">
        <v>292</v>
      </c>
      <c r="D812" s="9">
        <v>9.1999999999999993</v>
      </c>
      <c r="E812" s="9">
        <v>7.2</v>
      </c>
      <c r="F812" s="9">
        <v>137.41399999999999</v>
      </c>
      <c r="G812" s="9">
        <v>0</v>
      </c>
      <c r="H812" s="9">
        <v>0</v>
      </c>
      <c r="I812" s="9">
        <v>6.5</v>
      </c>
      <c r="J812" s="9">
        <v>65</v>
      </c>
      <c r="K812" s="158">
        <v>0.55763888888888902</v>
      </c>
      <c r="L812" s="9"/>
      <c r="M812" s="9"/>
      <c r="N812" s="9"/>
      <c r="O812" s="9"/>
      <c r="P812" s="278" t="str">
        <f t="shared" si="27"/>
        <v/>
      </c>
      <c r="Q812" s="276">
        <f t="shared" si="28"/>
        <v>60</v>
      </c>
      <c r="R812" s="9"/>
      <c r="S812" s="9"/>
      <c r="U812" s="367"/>
      <c r="AS812" s="9"/>
      <c r="AT812" s="9"/>
      <c r="AU812" s="426"/>
      <c r="AW812" s="9"/>
      <c r="AX812" s="470"/>
      <c r="AY812" s="467"/>
      <c r="BG812" s="373"/>
      <c r="BH812" s="373"/>
      <c r="BI812" s="9"/>
      <c r="BJ812" s="9"/>
      <c r="CJ812"/>
      <c r="CK812"/>
    </row>
    <row r="813" spans="1:89">
      <c r="A813" s="9">
        <v>1014</v>
      </c>
      <c r="B813" s="9" t="s">
        <v>383</v>
      </c>
      <c r="C813" s="9">
        <v>292</v>
      </c>
      <c r="D813" s="9">
        <v>5.6</v>
      </c>
      <c r="E813" s="9">
        <v>6.4</v>
      </c>
      <c r="F813" s="9">
        <v>137.41399999999999</v>
      </c>
      <c r="G813" s="9">
        <v>0</v>
      </c>
      <c r="H813" s="9">
        <v>0</v>
      </c>
      <c r="I813" s="9">
        <v>6.5</v>
      </c>
      <c r="J813" s="9">
        <v>65</v>
      </c>
      <c r="K813" s="158">
        <v>0.55833333333333302</v>
      </c>
      <c r="L813" s="9"/>
      <c r="M813" s="9"/>
      <c r="N813" s="9"/>
      <c r="O813" s="9"/>
      <c r="P813" s="278" t="str">
        <f t="shared" si="27"/>
        <v/>
      </c>
      <c r="Q813" s="276">
        <f t="shared" si="28"/>
        <v>60</v>
      </c>
      <c r="R813" s="9"/>
      <c r="S813" s="9"/>
      <c r="U813" s="367"/>
      <c r="AS813" s="9"/>
      <c r="AT813" s="9"/>
      <c r="AU813" s="426"/>
      <c r="AW813" s="9"/>
      <c r="AX813" s="470"/>
      <c r="AY813" s="467"/>
      <c r="BG813" s="373"/>
      <c r="BH813" s="373"/>
      <c r="BI813" s="9"/>
      <c r="BJ813" s="9"/>
      <c r="CJ813"/>
      <c r="CK813"/>
    </row>
    <row r="814" spans="1:89">
      <c r="A814" s="9">
        <v>1014</v>
      </c>
      <c r="B814" s="9" t="s">
        <v>383</v>
      </c>
      <c r="C814" s="9">
        <v>0</v>
      </c>
      <c r="D814" s="9">
        <v>8.8000000000000007</v>
      </c>
      <c r="E814" s="9">
        <v>7.2</v>
      </c>
      <c r="F814" s="9">
        <v>137.41399999999999</v>
      </c>
      <c r="G814" s="9">
        <v>0</v>
      </c>
      <c r="H814" s="9">
        <v>0</v>
      </c>
      <c r="I814" s="9">
        <v>6.5</v>
      </c>
      <c r="J814" s="9">
        <v>65</v>
      </c>
      <c r="K814" s="158">
        <v>0.55902777777777801</v>
      </c>
      <c r="L814" s="9"/>
      <c r="M814" s="9"/>
      <c r="N814" s="9"/>
      <c r="O814" s="9"/>
      <c r="P814" s="278" t="str">
        <f t="shared" si="27"/>
        <v/>
      </c>
      <c r="Q814" s="276">
        <f t="shared" si="28"/>
        <v>60</v>
      </c>
      <c r="R814" s="9"/>
      <c r="S814" s="9"/>
      <c r="U814" s="367"/>
      <c r="AS814" s="9"/>
      <c r="AT814" s="9"/>
      <c r="AU814" s="426"/>
      <c r="AW814" s="9"/>
      <c r="AX814" s="470"/>
      <c r="AY814" s="467"/>
      <c r="BG814" s="373"/>
      <c r="BH814" s="373"/>
      <c r="BI814" s="9"/>
      <c r="BJ814" s="9"/>
      <c r="CJ814"/>
      <c r="CK814"/>
    </row>
    <row r="815" spans="1:89">
      <c r="A815" s="9">
        <v>1014</v>
      </c>
      <c r="B815" s="9" t="s">
        <v>383</v>
      </c>
      <c r="C815" s="9">
        <v>337</v>
      </c>
      <c r="D815" s="9">
        <v>7.2</v>
      </c>
      <c r="E815" s="9">
        <v>8</v>
      </c>
      <c r="F815" s="9">
        <v>137.41399999999999</v>
      </c>
      <c r="G815" s="9">
        <v>0</v>
      </c>
      <c r="H815" s="9">
        <v>0</v>
      </c>
      <c r="I815" s="9">
        <v>6.5</v>
      </c>
      <c r="J815" s="9">
        <v>65</v>
      </c>
      <c r="K815" s="158">
        <v>0.55972222222222201</v>
      </c>
      <c r="L815" s="9"/>
      <c r="M815" s="9"/>
      <c r="N815" s="9"/>
      <c r="O815" s="9"/>
      <c r="P815" s="278" t="str">
        <f t="shared" si="27"/>
        <v/>
      </c>
      <c r="Q815" s="276">
        <f t="shared" si="28"/>
        <v>60</v>
      </c>
      <c r="R815" s="9"/>
      <c r="S815" s="9"/>
      <c r="U815" s="367"/>
      <c r="AS815" s="9"/>
      <c r="AT815" s="9"/>
      <c r="AU815" s="426"/>
      <c r="AW815" s="9"/>
      <c r="AX815" s="470"/>
      <c r="AY815" s="467"/>
      <c r="BG815" s="373"/>
      <c r="BH815" s="373"/>
      <c r="BI815" s="9"/>
      <c r="BJ815" s="9"/>
      <c r="CJ815"/>
      <c r="CK815"/>
    </row>
    <row r="816" spans="1:89">
      <c r="A816" s="9">
        <v>1014</v>
      </c>
      <c r="B816" s="9" t="s">
        <v>383</v>
      </c>
      <c r="C816" s="9">
        <v>292</v>
      </c>
      <c r="D816" s="9">
        <v>7.2</v>
      </c>
      <c r="E816" s="9">
        <v>6.8</v>
      </c>
      <c r="F816" s="9">
        <v>137.41399999999999</v>
      </c>
      <c r="G816" s="9">
        <v>0</v>
      </c>
      <c r="H816" s="9">
        <v>0</v>
      </c>
      <c r="I816" s="9">
        <v>6.5</v>
      </c>
      <c r="J816" s="9">
        <v>65</v>
      </c>
      <c r="K816" s="158">
        <v>0.56041666666666701</v>
      </c>
      <c r="L816" s="9"/>
      <c r="M816" s="9"/>
      <c r="N816" s="9"/>
      <c r="O816" s="9"/>
      <c r="P816" s="278" t="str">
        <f t="shared" si="27"/>
        <v/>
      </c>
      <c r="Q816" s="276">
        <f t="shared" si="28"/>
        <v>60</v>
      </c>
      <c r="R816" s="9"/>
      <c r="S816" s="9"/>
      <c r="U816" s="367"/>
      <c r="AS816" s="9"/>
      <c r="AT816" s="9"/>
      <c r="AU816" s="426"/>
      <c r="AW816" s="9"/>
      <c r="AX816" s="470"/>
      <c r="AY816" s="467"/>
      <c r="BG816" s="373"/>
      <c r="BH816" s="373"/>
      <c r="BI816" s="9"/>
      <c r="BJ816" s="9"/>
      <c r="CJ816"/>
      <c r="CK816"/>
    </row>
    <row r="817" spans="1:89">
      <c r="A817" s="9">
        <v>1014</v>
      </c>
      <c r="B817" s="9" t="s">
        <v>383</v>
      </c>
      <c r="C817" s="9">
        <v>0</v>
      </c>
      <c r="D817" s="9">
        <v>10</v>
      </c>
      <c r="E817" s="9">
        <v>7.2</v>
      </c>
      <c r="F817" s="9">
        <v>137.41399999999999</v>
      </c>
      <c r="G817" s="9">
        <v>0</v>
      </c>
      <c r="H817" s="9">
        <v>0</v>
      </c>
      <c r="I817" s="9">
        <v>6.5</v>
      </c>
      <c r="J817" s="9">
        <v>65</v>
      </c>
      <c r="K817" s="158">
        <v>0.56111111111111101</v>
      </c>
      <c r="L817" s="9"/>
      <c r="M817" s="9"/>
      <c r="N817" s="9"/>
      <c r="O817" s="9"/>
      <c r="P817" s="278" t="str">
        <f t="shared" si="27"/>
        <v/>
      </c>
      <c r="Q817" s="276">
        <f t="shared" si="28"/>
        <v>60</v>
      </c>
      <c r="R817" s="9"/>
      <c r="S817" s="9"/>
      <c r="U817" s="367"/>
      <c r="AS817" s="9"/>
      <c r="AT817" s="9"/>
      <c r="AU817" s="426"/>
      <c r="AW817" s="9"/>
      <c r="AX817" s="470"/>
      <c r="AY817" s="467"/>
      <c r="BG817" s="373"/>
      <c r="BH817" s="373"/>
      <c r="BI817" s="9"/>
      <c r="BJ817" s="9"/>
      <c r="CJ817"/>
      <c r="CK817"/>
    </row>
    <row r="818" spans="1:89">
      <c r="A818" s="9">
        <v>1014</v>
      </c>
      <c r="B818" s="9" t="s">
        <v>383</v>
      </c>
      <c r="C818" s="9">
        <v>337</v>
      </c>
      <c r="D818" s="9">
        <v>8.8000000000000007</v>
      </c>
      <c r="E818" s="9">
        <v>7.6</v>
      </c>
      <c r="F818" s="9">
        <v>137.41399999999999</v>
      </c>
      <c r="G818" s="9">
        <v>0</v>
      </c>
      <c r="H818" s="9">
        <v>0</v>
      </c>
      <c r="I818" s="9">
        <v>6.5</v>
      </c>
      <c r="J818" s="9">
        <v>65</v>
      </c>
      <c r="K818" s="158">
        <v>0.561805555555556</v>
      </c>
      <c r="L818" s="9"/>
      <c r="M818" s="9"/>
      <c r="N818" s="9"/>
      <c r="O818" s="9"/>
      <c r="P818" s="278" t="str">
        <f t="shared" si="27"/>
        <v/>
      </c>
      <c r="Q818" s="276">
        <f t="shared" si="28"/>
        <v>60</v>
      </c>
      <c r="R818" s="9"/>
      <c r="S818" s="9"/>
      <c r="U818" s="367"/>
      <c r="AS818" s="9"/>
      <c r="AT818" s="9"/>
      <c r="AU818" s="426"/>
      <c r="AW818" s="9"/>
      <c r="AX818" s="470"/>
      <c r="AY818" s="467"/>
      <c r="BG818" s="373"/>
      <c r="BH818" s="373"/>
      <c r="BI818" s="9"/>
      <c r="BJ818" s="9"/>
      <c r="CJ818"/>
      <c r="CK818"/>
    </row>
    <row r="819" spans="1:89">
      <c r="A819" s="9">
        <v>1014</v>
      </c>
      <c r="B819" s="9" t="s">
        <v>383</v>
      </c>
      <c r="C819" s="9">
        <v>337</v>
      </c>
      <c r="D819" s="9">
        <v>11.2</v>
      </c>
      <c r="E819" s="9">
        <v>7.6</v>
      </c>
      <c r="F819" s="9">
        <v>137.41399999999999</v>
      </c>
      <c r="G819" s="9">
        <v>0</v>
      </c>
      <c r="H819" s="9">
        <v>0</v>
      </c>
      <c r="I819" s="9">
        <v>6.6</v>
      </c>
      <c r="J819" s="9">
        <v>65</v>
      </c>
      <c r="K819" s="158">
        <v>0.5625</v>
      </c>
      <c r="L819" s="9"/>
      <c r="M819" s="9"/>
      <c r="N819" s="9"/>
      <c r="O819" s="9"/>
      <c r="P819" s="278" t="str">
        <f t="shared" si="27"/>
        <v/>
      </c>
      <c r="Q819" s="276">
        <f t="shared" si="28"/>
        <v>60</v>
      </c>
      <c r="R819" s="9"/>
      <c r="S819" s="9"/>
      <c r="U819" s="367"/>
      <c r="AS819" s="9"/>
      <c r="AT819" s="9"/>
      <c r="AU819" s="426"/>
      <c r="AW819" s="9"/>
      <c r="AX819" s="470"/>
      <c r="AY819" s="467"/>
      <c r="BG819" s="373"/>
      <c r="BH819" s="373"/>
      <c r="BI819" s="9"/>
      <c r="BJ819" s="9"/>
      <c r="CJ819"/>
      <c r="CK819"/>
    </row>
    <row r="820" spans="1:89">
      <c r="A820" s="9">
        <v>1014</v>
      </c>
      <c r="B820" s="9" t="s">
        <v>383</v>
      </c>
      <c r="C820" s="9">
        <v>315</v>
      </c>
      <c r="D820" s="9">
        <v>13.6</v>
      </c>
      <c r="E820" s="9">
        <v>10.8</v>
      </c>
      <c r="F820" s="9">
        <v>137.41399999999999</v>
      </c>
      <c r="G820" s="9">
        <v>0</v>
      </c>
      <c r="H820" s="9">
        <v>0</v>
      </c>
      <c r="I820" s="9">
        <v>6.5</v>
      </c>
      <c r="J820" s="9">
        <v>65</v>
      </c>
      <c r="K820" s="158">
        <v>0.563194444444444</v>
      </c>
      <c r="L820" s="9"/>
      <c r="M820" s="9"/>
      <c r="N820" s="9"/>
      <c r="O820" s="9"/>
      <c r="P820" s="278" t="str">
        <f t="shared" si="27"/>
        <v/>
      </c>
      <c r="Q820" s="276">
        <f t="shared" si="28"/>
        <v>60</v>
      </c>
      <c r="R820" s="9"/>
      <c r="S820" s="9"/>
      <c r="U820" s="367"/>
      <c r="AS820" s="9"/>
      <c r="AT820" s="9"/>
      <c r="AU820" s="426"/>
      <c r="AW820" s="9"/>
      <c r="AX820" s="470"/>
      <c r="AY820" s="467"/>
      <c r="BG820" s="373"/>
      <c r="BH820" s="373"/>
      <c r="BI820" s="9"/>
      <c r="BJ820" s="9"/>
      <c r="CJ820"/>
      <c r="CK820"/>
    </row>
    <row r="821" spans="1:89">
      <c r="A821" s="9">
        <v>1014</v>
      </c>
      <c r="B821" s="9" t="s">
        <v>383</v>
      </c>
      <c r="C821" s="9">
        <v>292</v>
      </c>
      <c r="D821" s="9">
        <v>11.2</v>
      </c>
      <c r="E821" s="9">
        <v>11.6</v>
      </c>
      <c r="F821" s="9">
        <v>137.41399999999999</v>
      </c>
      <c r="G821" s="9">
        <v>0</v>
      </c>
      <c r="H821" s="9">
        <v>0</v>
      </c>
      <c r="I821" s="9">
        <v>6.6</v>
      </c>
      <c r="J821" s="9">
        <v>65</v>
      </c>
      <c r="K821" s="158">
        <v>0.56388888888888899</v>
      </c>
      <c r="L821" s="9"/>
      <c r="M821" s="9"/>
      <c r="N821" s="9"/>
      <c r="O821" s="9"/>
      <c r="P821" s="278" t="str">
        <f t="shared" si="27"/>
        <v/>
      </c>
      <c r="Q821" s="276">
        <f t="shared" si="28"/>
        <v>60</v>
      </c>
      <c r="R821" s="9"/>
      <c r="S821" s="9"/>
      <c r="U821" s="367"/>
      <c r="AS821" s="9"/>
      <c r="AT821" s="9"/>
      <c r="AU821" s="426"/>
      <c r="AW821" s="9"/>
      <c r="AX821" s="470"/>
      <c r="AY821" s="467"/>
      <c r="BG821" s="373"/>
      <c r="BH821" s="373"/>
      <c r="BI821" s="9"/>
      <c r="BJ821" s="9"/>
      <c r="CJ821"/>
      <c r="CK821"/>
    </row>
    <row r="822" spans="1:89">
      <c r="A822" s="9">
        <v>1014</v>
      </c>
      <c r="B822" s="9" t="s">
        <v>383</v>
      </c>
      <c r="C822" s="9">
        <v>315</v>
      </c>
      <c r="D822" s="9">
        <v>7.2</v>
      </c>
      <c r="E822" s="9">
        <v>7.6</v>
      </c>
      <c r="F822" s="9">
        <v>137.41399999999999</v>
      </c>
      <c r="G822" s="9">
        <v>0</v>
      </c>
      <c r="H822" s="9">
        <v>0</v>
      </c>
      <c r="I822" s="9">
        <v>6.6</v>
      </c>
      <c r="J822" s="9">
        <v>65</v>
      </c>
      <c r="K822" s="158">
        <v>0.56458333333333299</v>
      </c>
      <c r="L822" s="9"/>
      <c r="M822" s="9"/>
      <c r="N822" s="9"/>
      <c r="O822" s="9"/>
      <c r="P822" s="278" t="str">
        <f t="shared" si="27"/>
        <v/>
      </c>
      <c r="Q822" s="276">
        <f t="shared" si="28"/>
        <v>60</v>
      </c>
      <c r="R822" s="9"/>
      <c r="S822" s="9"/>
      <c r="U822" s="367"/>
      <c r="AS822" s="9"/>
      <c r="AT822" s="9"/>
      <c r="AU822" s="426"/>
      <c r="AW822" s="9"/>
      <c r="AX822" s="470"/>
      <c r="AY822" s="467"/>
      <c r="BG822" s="373"/>
      <c r="BH822" s="373"/>
      <c r="BI822" s="9"/>
      <c r="BJ822" s="9"/>
      <c r="CJ822"/>
      <c r="CK822"/>
    </row>
    <row r="823" spans="1:89">
      <c r="A823" s="9">
        <v>1014</v>
      </c>
      <c r="B823" s="9" t="s">
        <v>383</v>
      </c>
      <c r="C823" s="9">
        <v>180</v>
      </c>
      <c r="D823" s="9">
        <v>6.4</v>
      </c>
      <c r="E823" s="9">
        <v>7.2</v>
      </c>
      <c r="F823" s="9">
        <v>137.41399999999999</v>
      </c>
      <c r="G823" s="9">
        <v>0</v>
      </c>
      <c r="H823" s="9">
        <v>0</v>
      </c>
      <c r="I823" s="9">
        <v>6.7</v>
      </c>
      <c r="J823" s="9">
        <v>65</v>
      </c>
      <c r="K823" s="158">
        <v>0.56527777777777799</v>
      </c>
      <c r="L823" s="9"/>
      <c r="M823" s="9"/>
      <c r="N823" s="9"/>
      <c r="O823" s="9"/>
      <c r="P823" s="278" t="str">
        <f t="shared" si="27"/>
        <v/>
      </c>
      <c r="Q823" s="276">
        <f t="shared" si="28"/>
        <v>60</v>
      </c>
      <c r="R823" s="9"/>
      <c r="S823" s="9"/>
      <c r="U823" s="367"/>
      <c r="AS823" s="9"/>
      <c r="AT823" s="9"/>
      <c r="AU823" s="426"/>
      <c r="AW823" s="9"/>
      <c r="AX823" s="470"/>
      <c r="AY823" s="467"/>
      <c r="BG823" s="373"/>
      <c r="BH823" s="373"/>
      <c r="BI823" s="9"/>
      <c r="BJ823" s="9"/>
      <c r="CJ823"/>
      <c r="CK823"/>
    </row>
    <row r="824" spans="1:89">
      <c r="A824" s="9">
        <v>1014</v>
      </c>
      <c r="B824" s="9" t="s">
        <v>383</v>
      </c>
      <c r="C824" s="9">
        <v>292</v>
      </c>
      <c r="D824" s="9">
        <v>13.2</v>
      </c>
      <c r="E824" s="9">
        <v>11.2</v>
      </c>
      <c r="F824" s="9">
        <v>137.41399999999999</v>
      </c>
      <c r="G824" s="9">
        <v>0</v>
      </c>
      <c r="H824" s="9">
        <v>0</v>
      </c>
      <c r="I824" s="9">
        <v>6.7</v>
      </c>
      <c r="J824" s="9">
        <v>65</v>
      </c>
      <c r="K824" s="158">
        <v>0.56597222222222199</v>
      </c>
      <c r="L824" s="9"/>
      <c r="M824" s="9"/>
      <c r="N824" s="9"/>
      <c r="O824" s="9"/>
      <c r="P824" s="278" t="str">
        <f t="shared" si="27"/>
        <v/>
      </c>
      <c r="Q824" s="276">
        <f t="shared" si="28"/>
        <v>60</v>
      </c>
      <c r="R824" s="9"/>
      <c r="S824" s="9"/>
      <c r="U824" s="367"/>
      <c r="AS824" s="9"/>
      <c r="AT824" s="9"/>
      <c r="AU824" s="426"/>
      <c r="AW824" s="9"/>
      <c r="AX824" s="470"/>
      <c r="AY824" s="467"/>
      <c r="BG824" s="373"/>
      <c r="BH824" s="373"/>
      <c r="BI824" s="9"/>
      <c r="BJ824" s="9"/>
      <c r="CJ824"/>
      <c r="CK824"/>
    </row>
    <row r="825" spans="1:89">
      <c r="A825" s="9">
        <v>1014</v>
      </c>
      <c r="B825" s="9" t="s">
        <v>383</v>
      </c>
      <c r="C825" s="9">
        <v>292</v>
      </c>
      <c r="D825" s="9">
        <v>8</v>
      </c>
      <c r="E825" s="9">
        <v>8</v>
      </c>
      <c r="F825" s="9">
        <v>137.41399999999999</v>
      </c>
      <c r="G825" s="9">
        <v>0</v>
      </c>
      <c r="H825" s="9">
        <v>0</v>
      </c>
      <c r="I825" s="9">
        <v>6.7</v>
      </c>
      <c r="J825" s="9">
        <v>65</v>
      </c>
      <c r="K825" s="158">
        <v>0.56666666666666698</v>
      </c>
      <c r="L825" s="9"/>
      <c r="M825" s="9"/>
      <c r="N825" s="9"/>
      <c r="O825" s="9"/>
      <c r="P825" s="278" t="str">
        <f t="shared" si="27"/>
        <v/>
      </c>
      <c r="Q825" s="276">
        <f t="shared" si="28"/>
        <v>60</v>
      </c>
      <c r="R825" s="9"/>
      <c r="S825" s="9"/>
      <c r="U825" s="367"/>
      <c r="AS825" s="9"/>
      <c r="AT825" s="9"/>
      <c r="AU825" s="426"/>
      <c r="AW825" s="9"/>
      <c r="AX825" s="470"/>
      <c r="AY825" s="467"/>
      <c r="BG825" s="373"/>
      <c r="BH825" s="373"/>
      <c r="BI825" s="9"/>
      <c r="BJ825" s="9"/>
      <c r="CJ825"/>
      <c r="CK825"/>
    </row>
    <row r="826" spans="1:89">
      <c r="A826" s="9">
        <v>1014</v>
      </c>
      <c r="B826" s="9" t="s">
        <v>383</v>
      </c>
      <c r="C826" s="9">
        <v>67</v>
      </c>
      <c r="D826" s="9">
        <v>9.1999999999999993</v>
      </c>
      <c r="E826" s="9">
        <v>8</v>
      </c>
      <c r="F826" s="9">
        <v>137.41399999999999</v>
      </c>
      <c r="G826" s="9">
        <v>0</v>
      </c>
      <c r="H826" s="9">
        <v>0</v>
      </c>
      <c r="I826" s="9">
        <v>6.8</v>
      </c>
      <c r="J826" s="9">
        <v>65</v>
      </c>
      <c r="K826" s="158">
        <v>0.56736111111111098</v>
      </c>
      <c r="L826" s="9"/>
      <c r="M826" s="9"/>
      <c r="N826" s="9"/>
      <c r="O826" s="9"/>
      <c r="P826" s="278" t="str">
        <f t="shared" si="27"/>
        <v/>
      </c>
      <c r="Q826" s="276">
        <f t="shared" si="28"/>
        <v>60</v>
      </c>
      <c r="R826" s="9"/>
      <c r="S826" s="9"/>
      <c r="U826" s="367"/>
      <c r="AS826" s="9"/>
      <c r="AT826" s="9"/>
      <c r="AU826" s="426"/>
      <c r="AW826" s="9"/>
      <c r="AX826" s="470"/>
      <c r="AY826" s="467"/>
      <c r="BG826" s="373"/>
      <c r="BH826" s="373"/>
      <c r="BI826" s="9"/>
      <c r="BJ826" s="9"/>
      <c r="CJ826"/>
      <c r="CK826"/>
    </row>
    <row r="827" spans="1:89">
      <c r="A827" s="9">
        <v>1014</v>
      </c>
      <c r="B827" s="9" t="s">
        <v>383</v>
      </c>
      <c r="C827" s="9">
        <v>292</v>
      </c>
      <c r="D827" s="9">
        <v>7.2</v>
      </c>
      <c r="E827" s="9">
        <v>10</v>
      </c>
      <c r="F827" s="9">
        <v>137.41399999999999</v>
      </c>
      <c r="G827" s="9">
        <v>0</v>
      </c>
      <c r="H827" s="9">
        <v>0</v>
      </c>
      <c r="I827" s="9">
        <v>6.8</v>
      </c>
      <c r="J827" s="9">
        <v>65</v>
      </c>
      <c r="K827" s="158">
        <v>0.56805555555555598</v>
      </c>
      <c r="L827" s="9"/>
      <c r="M827" s="9"/>
      <c r="N827" s="9"/>
      <c r="O827" s="9"/>
      <c r="P827" s="278" t="str">
        <f t="shared" si="27"/>
        <v/>
      </c>
      <c r="Q827" s="276">
        <f t="shared" si="28"/>
        <v>60</v>
      </c>
      <c r="R827" s="9"/>
      <c r="S827" s="9"/>
      <c r="U827" s="367"/>
      <c r="AS827" s="9"/>
      <c r="AT827" s="9"/>
      <c r="AU827" s="426"/>
      <c r="AW827" s="9"/>
      <c r="AX827" s="470"/>
      <c r="AY827" s="467"/>
      <c r="BG827" s="373"/>
      <c r="BH827" s="373"/>
      <c r="BI827" s="9"/>
      <c r="BJ827" s="9"/>
      <c r="CJ827"/>
      <c r="CK827"/>
    </row>
    <row r="828" spans="1:89">
      <c r="A828" s="9">
        <v>1014</v>
      </c>
      <c r="B828" s="9" t="s">
        <v>383</v>
      </c>
      <c r="C828" s="9">
        <v>292</v>
      </c>
      <c r="D828" s="9">
        <v>10.4</v>
      </c>
      <c r="E828" s="9">
        <v>10.4</v>
      </c>
      <c r="F828" s="9">
        <v>137.41399999999999</v>
      </c>
      <c r="G828" s="9">
        <v>0</v>
      </c>
      <c r="H828" s="9">
        <v>0</v>
      </c>
      <c r="I828" s="9">
        <v>6.8</v>
      </c>
      <c r="J828" s="9">
        <v>65</v>
      </c>
      <c r="K828" s="158">
        <v>0.56874999999999998</v>
      </c>
      <c r="L828" s="9"/>
      <c r="M828" s="9"/>
      <c r="N828" s="9"/>
      <c r="O828" s="9"/>
      <c r="P828" s="278" t="str">
        <f t="shared" si="27"/>
        <v/>
      </c>
      <c r="Q828" s="276">
        <f t="shared" si="28"/>
        <v>60</v>
      </c>
      <c r="R828" s="9"/>
      <c r="S828" s="9"/>
      <c r="U828" s="367"/>
      <c r="AS828" s="9"/>
      <c r="AT828" s="9"/>
      <c r="AU828" s="426"/>
      <c r="AW828" s="9"/>
      <c r="AX828" s="470"/>
      <c r="AY828" s="467"/>
      <c r="BG828" s="373"/>
      <c r="BH828" s="373"/>
      <c r="BI828" s="9"/>
      <c r="BJ828" s="9"/>
      <c r="CJ828"/>
      <c r="CK828"/>
    </row>
    <row r="829" spans="1:89">
      <c r="A829" s="9">
        <v>1014</v>
      </c>
      <c r="B829" s="9" t="s">
        <v>383</v>
      </c>
      <c r="C829" s="9">
        <v>292</v>
      </c>
      <c r="D829" s="9">
        <v>10.8</v>
      </c>
      <c r="E829" s="9">
        <v>10.4</v>
      </c>
      <c r="F829" s="9">
        <v>137.41399999999999</v>
      </c>
      <c r="G829" s="9">
        <v>0</v>
      </c>
      <c r="H829" s="9">
        <v>0</v>
      </c>
      <c r="I829" s="9">
        <v>6.8</v>
      </c>
      <c r="J829" s="9">
        <v>65</v>
      </c>
      <c r="K829" s="158">
        <v>0.56944444444444398</v>
      </c>
      <c r="L829" s="9"/>
      <c r="M829" s="9"/>
      <c r="N829" s="9"/>
      <c r="O829" s="9"/>
      <c r="P829" s="278" t="str">
        <f t="shared" si="27"/>
        <v/>
      </c>
      <c r="Q829" s="276">
        <f t="shared" si="28"/>
        <v>60</v>
      </c>
      <c r="R829" s="9"/>
      <c r="S829" s="9"/>
      <c r="U829" s="367"/>
      <c r="AS829" s="9"/>
      <c r="AT829" s="9"/>
      <c r="AU829" s="426"/>
      <c r="AW829" s="9"/>
      <c r="AX829" s="470"/>
      <c r="AY829" s="467"/>
      <c r="BG829" s="373"/>
      <c r="BH829" s="373"/>
      <c r="BI829" s="9"/>
      <c r="BJ829" s="9"/>
      <c r="CJ829"/>
      <c r="CK829"/>
    </row>
    <row r="830" spans="1:89">
      <c r="A830" s="9">
        <v>1014</v>
      </c>
      <c r="B830" s="9" t="s">
        <v>383</v>
      </c>
      <c r="C830" s="9">
        <v>247</v>
      </c>
      <c r="D830" s="9">
        <v>9.1999999999999993</v>
      </c>
      <c r="E830" s="9">
        <v>8.4</v>
      </c>
      <c r="F830" s="9">
        <v>137.41399999999999</v>
      </c>
      <c r="G830" s="9">
        <v>0</v>
      </c>
      <c r="H830" s="9">
        <v>0</v>
      </c>
      <c r="I830" s="9">
        <v>6.7</v>
      </c>
      <c r="J830" s="9">
        <v>65</v>
      </c>
      <c r="K830" s="158">
        <v>0.57013888888888897</v>
      </c>
      <c r="L830" s="9"/>
      <c r="M830" s="9"/>
      <c r="N830" s="9"/>
      <c r="O830" s="9"/>
      <c r="P830" s="278" t="str">
        <f t="shared" si="27"/>
        <v/>
      </c>
      <c r="Q830" s="276">
        <f t="shared" si="28"/>
        <v>60</v>
      </c>
      <c r="R830" s="9"/>
      <c r="S830" s="9"/>
      <c r="U830" s="367"/>
      <c r="AS830" s="9"/>
      <c r="AT830" s="9"/>
      <c r="AU830" s="426"/>
      <c r="AW830" s="9"/>
      <c r="AX830" s="470"/>
      <c r="AY830" s="467"/>
      <c r="BG830" s="373"/>
      <c r="BH830" s="373"/>
      <c r="BI830" s="9"/>
      <c r="BJ830" s="9"/>
      <c r="CJ830"/>
      <c r="CK830"/>
    </row>
    <row r="831" spans="1:89">
      <c r="A831" s="9">
        <v>1014</v>
      </c>
      <c r="B831" s="9" t="s">
        <v>383</v>
      </c>
      <c r="C831" s="9">
        <v>292</v>
      </c>
      <c r="D831" s="9">
        <v>8</v>
      </c>
      <c r="E831" s="9">
        <v>9.1999999999999993</v>
      </c>
      <c r="F831" s="9">
        <v>137.41399999999999</v>
      </c>
      <c r="G831" s="9">
        <v>0</v>
      </c>
      <c r="H831" s="9">
        <v>0</v>
      </c>
      <c r="I831" s="9">
        <v>6.7</v>
      </c>
      <c r="J831" s="9">
        <v>65</v>
      </c>
      <c r="K831" s="158">
        <v>0.57083333333333297</v>
      </c>
      <c r="L831" s="9"/>
      <c r="M831" s="9"/>
      <c r="N831" s="9"/>
      <c r="O831" s="9"/>
      <c r="P831" s="278" t="str">
        <f t="shared" si="27"/>
        <v/>
      </c>
      <c r="Q831" s="276">
        <f t="shared" si="28"/>
        <v>60</v>
      </c>
      <c r="R831" s="9"/>
      <c r="S831" s="9"/>
      <c r="U831" s="367"/>
      <c r="AS831" s="9"/>
      <c r="AT831" s="9"/>
      <c r="AU831" s="426"/>
      <c r="AW831" s="9"/>
      <c r="AX831" s="470"/>
      <c r="AY831" s="467"/>
      <c r="BG831" s="373"/>
      <c r="BH831" s="373"/>
      <c r="BI831" s="9"/>
      <c r="BJ831" s="9"/>
      <c r="CJ831"/>
      <c r="CK831"/>
    </row>
    <row r="832" spans="1:89">
      <c r="A832" s="9">
        <v>1014</v>
      </c>
      <c r="B832" s="9" t="s">
        <v>383</v>
      </c>
      <c r="C832" s="9">
        <v>292</v>
      </c>
      <c r="D832" s="9">
        <v>6.8</v>
      </c>
      <c r="E832" s="9">
        <v>6</v>
      </c>
      <c r="F832" s="9">
        <v>137.41399999999999</v>
      </c>
      <c r="G832" s="9">
        <v>0</v>
      </c>
      <c r="H832" s="9">
        <v>0</v>
      </c>
      <c r="I832" s="9">
        <v>6.8</v>
      </c>
      <c r="J832" s="9">
        <v>65</v>
      </c>
      <c r="K832" s="158">
        <v>0.57152777777777797</v>
      </c>
      <c r="L832" s="9"/>
      <c r="M832" s="9"/>
      <c r="N832" s="9"/>
      <c r="O832" s="9"/>
      <c r="P832" s="278" t="str">
        <f t="shared" si="27"/>
        <v/>
      </c>
      <c r="Q832" s="276">
        <f t="shared" si="28"/>
        <v>60</v>
      </c>
      <c r="R832" s="9"/>
      <c r="S832" s="9"/>
      <c r="U832" s="367"/>
      <c r="AS832" s="9"/>
      <c r="AT832" s="9"/>
      <c r="AU832" s="426"/>
      <c r="AW832" s="9"/>
      <c r="AX832" s="470"/>
      <c r="AY832" s="467"/>
      <c r="BG832" s="373"/>
      <c r="BH832" s="373"/>
      <c r="BI832" s="9"/>
      <c r="BJ832" s="9"/>
      <c r="CJ832"/>
      <c r="CK832"/>
    </row>
    <row r="833" spans="1:89">
      <c r="A833" s="9">
        <v>1014</v>
      </c>
      <c r="B833" s="9" t="s">
        <v>383</v>
      </c>
      <c r="C833" s="9">
        <v>315</v>
      </c>
      <c r="D833" s="9">
        <v>6.8</v>
      </c>
      <c r="E833" s="9">
        <v>7.6</v>
      </c>
      <c r="F833" s="9">
        <v>137.41399999999999</v>
      </c>
      <c r="G833" s="9">
        <v>0</v>
      </c>
      <c r="H833" s="9">
        <v>0</v>
      </c>
      <c r="I833" s="9">
        <v>6.8</v>
      </c>
      <c r="J833" s="9">
        <v>65</v>
      </c>
      <c r="K833" s="158">
        <v>0.57222222222222197</v>
      </c>
      <c r="L833" s="9"/>
      <c r="M833" s="9"/>
      <c r="N833" s="9"/>
      <c r="O833" s="9"/>
      <c r="P833" s="278" t="str">
        <f t="shared" si="27"/>
        <v/>
      </c>
      <c r="Q833" s="276">
        <f t="shared" si="28"/>
        <v>60</v>
      </c>
      <c r="R833" s="9"/>
      <c r="S833" s="9"/>
      <c r="U833" s="367"/>
      <c r="AS833" s="9"/>
      <c r="AT833" s="9"/>
      <c r="AU833" s="426"/>
      <c r="AW833" s="9"/>
      <c r="AX833" s="470"/>
      <c r="AY833" s="467"/>
      <c r="BG833" s="373"/>
      <c r="BH833" s="373"/>
      <c r="BI833" s="9"/>
      <c r="BJ833" s="9"/>
      <c r="CJ833"/>
      <c r="CK833"/>
    </row>
    <row r="834" spans="1:89">
      <c r="A834" s="9">
        <v>1014</v>
      </c>
      <c r="B834" s="9" t="s">
        <v>383</v>
      </c>
      <c r="C834" s="9">
        <v>0</v>
      </c>
      <c r="D834" s="9">
        <v>8.8000000000000007</v>
      </c>
      <c r="E834" s="9">
        <v>6.8</v>
      </c>
      <c r="F834" s="9">
        <v>137.41399999999999</v>
      </c>
      <c r="G834" s="9">
        <v>0</v>
      </c>
      <c r="H834" s="9">
        <v>0</v>
      </c>
      <c r="I834" s="9">
        <v>6.8</v>
      </c>
      <c r="J834" s="9">
        <v>65</v>
      </c>
      <c r="K834" s="158">
        <v>0.57291666666666696</v>
      </c>
      <c r="L834" s="9"/>
      <c r="M834" s="9"/>
      <c r="N834" s="9"/>
      <c r="O834" s="9"/>
      <c r="P834" s="278" t="str">
        <f t="shared" si="27"/>
        <v/>
      </c>
      <c r="Q834" s="276">
        <f t="shared" si="28"/>
        <v>60</v>
      </c>
      <c r="R834" s="9"/>
      <c r="S834" s="9"/>
      <c r="U834" s="367"/>
      <c r="AS834" s="9"/>
      <c r="AT834" s="9"/>
      <c r="AU834" s="426"/>
      <c r="AW834" s="9"/>
      <c r="AX834" s="470"/>
      <c r="AY834" s="467"/>
      <c r="BG834" s="373"/>
      <c r="BH834" s="373"/>
      <c r="BI834" s="9"/>
      <c r="BJ834" s="9"/>
      <c r="CJ834"/>
      <c r="CK834"/>
    </row>
    <row r="835" spans="1:89">
      <c r="A835" s="9">
        <v>1014</v>
      </c>
      <c r="B835" s="9" t="s">
        <v>383</v>
      </c>
      <c r="C835" s="9">
        <v>337</v>
      </c>
      <c r="D835" s="9">
        <v>10.8</v>
      </c>
      <c r="E835" s="9">
        <v>8.8000000000000007</v>
      </c>
      <c r="F835" s="9">
        <v>137.41399999999999</v>
      </c>
      <c r="G835" s="9">
        <v>0</v>
      </c>
      <c r="H835" s="9">
        <v>0</v>
      </c>
      <c r="I835" s="9">
        <v>6.8</v>
      </c>
      <c r="J835" s="9">
        <v>65</v>
      </c>
      <c r="K835" s="158">
        <v>0.57361111111111096</v>
      </c>
      <c r="L835" s="9"/>
      <c r="M835" s="9"/>
      <c r="N835" s="9"/>
      <c r="O835" s="9"/>
      <c r="P835" s="278" t="str">
        <f t="shared" si="27"/>
        <v/>
      </c>
      <c r="Q835" s="276">
        <f t="shared" si="28"/>
        <v>60</v>
      </c>
      <c r="R835" s="9"/>
      <c r="S835" s="9"/>
      <c r="U835" s="367"/>
      <c r="AS835" s="9"/>
      <c r="AT835" s="9"/>
      <c r="AU835" s="426"/>
      <c r="AW835" s="9"/>
      <c r="AX835" s="470"/>
      <c r="AY835" s="467"/>
      <c r="BG835" s="373"/>
      <c r="BH835" s="373"/>
      <c r="BI835" s="9"/>
      <c r="BJ835" s="9"/>
      <c r="CJ835"/>
      <c r="CK835"/>
    </row>
    <row r="836" spans="1:89">
      <c r="A836" s="9">
        <v>1014</v>
      </c>
      <c r="B836" s="9" t="s">
        <v>383</v>
      </c>
      <c r="C836" s="9">
        <v>337</v>
      </c>
      <c r="D836" s="9">
        <v>9.1999999999999993</v>
      </c>
      <c r="E836" s="9">
        <v>10.4</v>
      </c>
      <c r="F836" s="9">
        <v>137.41399999999999</v>
      </c>
      <c r="G836" s="9">
        <v>0</v>
      </c>
      <c r="H836" s="9">
        <v>0</v>
      </c>
      <c r="I836" s="9">
        <v>6.8</v>
      </c>
      <c r="J836" s="9">
        <v>65</v>
      </c>
      <c r="K836" s="158">
        <v>0.57430555555555596</v>
      </c>
      <c r="L836" s="9"/>
      <c r="M836" s="9"/>
      <c r="N836" s="9"/>
      <c r="O836" s="9"/>
      <c r="P836" s="278" t="str">
        <f t="shared" si="27"/>
        <v/>
      </c>
      <c r="Q836" s="276">
        <f t="shared" si="28"/>
        <v>60</v>
      </c>
      <c r="R836" s="9"/>
      <c r="S836" s="9"/>
      <c r="U836" s="367"/>
      <c r="AS836" s="9"/>
      <c r="AT836" s="9"/>
      <c r="AU836" s="426"/>
      <c r="AW836" s="9"/>
      <c r="AX836" s="470"/>
      <c r="AY836" s="467"/>
      <c r="BG836" s="373"/>
      <c r="BH836" s="373"/>
      <c r="BI836" s="9"/>
      <c r="BJ836" s="9"/>
      <c r="CJ836"/>
      <c r="CK836"/>
    </row>
    <row r="837" spans="1:89">
      <c r="A837" s="9">
        <v>1014</v>
      </c>
      <c r="B837" s="9" t="s">
        <v>383</v>
      </c>
      <c r="C837" s="9">
        <v>337</v>
      </c>
      <c r="D837" s="9">
        <v>6.8</v>
      </c>
      <c r="E837" s="9">
        <v>10</v>
      </c>
      <c r="F837" s="9">
        <v>137.41399999999999</v>
      </c>
      <c r="G837" s="9">
        <v>0</v>
      </c>
      <c r="H837" s="9">
        <v>0</v>
      </c>
      <c r="I837" s="9">
        <v>6.8</v>
      </c>
      <c r="J837" s="9">
        <v>64</v>
      </c>
      <c r="K837" s="158">
        <v>0.57499999999999996</v>
      </c>
      <c r="L837" s="9"/>
      <c r="M837" s="9"/>
      <c r="N837" s="9"/>
      <c r="O837" s="9"/>
      <c r="P837" s="278" t="str">
        <f t="shared" si="27"/>
        <v/>
      </c>
      <c r="Q837" s="276">
        <f t="shared" si="28"/>
        <v>60</v>
      </c>
      <c r="R837" s="9"/>
      <c r="S837" s="9"/>
      <c r="U837" s="367"/>
      <c r="AS837" s="9"/>
      <c r="AT837" s="9"/>
      <c r="AU837" s="426"/>
      <c r="AW837" s="9"/>
      <c r="AX837" s="470"/>
      <c r="AY837" s="467"/>
      <c r="BG837" s="373"/>
      <c r="BH837" s="373"/>
      <c r="BI837" s="9"/>
      <c r="BJ837" s="9"/>
      <c r="CJ837"/>
      <c r="CK837"/>
    </row>
    <row r="838" spans="1:89">
      <c r="A838" s="9">
        <v>1014</v>
      </c>
      <c r="B838" s="9" t="s">
        <v>383</v>
      </c>
      <c r="C838" s="9">
        <v>337</v>
      </c>
      <c r="D838" s="9">
        <v>7.6</v>
      </c>
      <c r="E838" s="9">
        <v>8</v>
      </c>
      <c r="F838" s="9">
        <v>137.41399999999999</v>
      </c>
      <c r="G838" s="9">
        <v>0</v>
      </c>
      <c r="H838" s="9">
        <v>0</v>
      </c>
      <c r="I838" s="9">
        <v>6.8</v>
      </c>
      <c r="J838" s="9">
        <v>64</v>
      </c>
      <c r="K838" s="158">
        <v>0.57569444444444495</v>
      </c>
      <c r="L838" s="9"/>
      <c r="M838" s="9"/>
      <c r="N838" s="9"/>
      <c r="O838" s="9"/>
      <c r="P838" s="278" t="str">
        <f t="shared" si="27"/>
        <v/>
      </c>
      <c r="Q838" s="276">
        <f t="shared" si="28"/>
        <v>60</v>
      </c>
      <c r="R838" s="9"/>
      <c r="S838" s="9"/>
      <c r="U838" s="367"/>
      <c r="AS838" s="9"/>
      <c r="AT838" s="9"/>
      <c r="AU838" s="426"/>
      <c r="AW838" s="9"/>
      <c r="AX838" s="470"/>
      <c r="AY838" s="467"/>
      <c r="BG838" s="373"/>
      <c r="BH838" s="373"/>
      <c r="BI838" s="9"/>
      <c r="BJ838" s="9"/>
      <c r="CJ838"/>
      <c r="CK838"/>
    </row>
    <row r="839" spans="1:89">
      <c r="A839" s="9">
        <v>1014</v>
      </c>
      <c r="B839" s="9" t="s">
        <v>383</v>
      </c>
      <c r="C839" s="9">
        <v>315</v>
      </c>
      <c r="D839" s="9">
        <v>11.2</v>
      </c>
      <c r="E839" s="9">
        <v>10</v>
      </c>
      <c r="F839" s="9">
        <v>137.41399999999999</v>
      </c>
      <c r="G839" s="9">
        <v>0</v>
      </c>
      <c r="H839" s="9">
        <v>0</v>
      </c>
      <c r="I839" s="9">
        <v>6.7</v>
      </c>
      <c r="J839" s="9">
        <v>64</v>
      </c>
      <c r="K839" s="158">
        <v>0.57638888888888895</v>
      </c>
      <c r="L839" s="9"/>
      <c r="M839" s="9"/>
      <c r="N839" s="9"/>
      <c r="O839" s="9"/>
      <c r="P839" s="278" t="str">
        <f t="shared" si="27"/>
        <v/>
      </c>
      <c r="Q839" s="276">
        <f t="shared" si="28"/>
        <v>60</v>
      </c>
      <c r="R839" s="9"/>
      <c r="S839" s="9"/>
      <c r="U839" s="367"/>
      <c r="AS839" s="9"/>
      <c r="AT839" s="9"/>
      <c r="AU839" s="426"/>
      <c r="AW839" s="9"/>
      <c r="AX839" s="470"/>
      <c r="AY839" s="467"/>
      <c r="BG839" s="373"/>
      <c r="BH839" s="373"/>
      <c r="BI839" s="9"/>
      <c r="BJ839" s="9"/>
      <c r="CJ839"/>
      <c r="CK839"/>
    </row>
    <row r="840" spans="1:89">
      <c r="A840" s="9">
        <v>1014</v>
      </c>
      <c r="B840" s="9" t="s">
        <v>383</v>
      </c>
      <c r="C840" s="9">
        <v>292</v>
      </c>
      <c r="D840" s="9">
        <v>8</v>
      </c>
      <c r="E840" s="9">
        <v>7.6</v>
      </c>
      <c r="F840" s="9">
        <v>137.41399999999999</v>
      </c>
      <c r="G840" s="9">
        <v>0</v>
      </c>
      <c r="H840" s="9">
        <v>0</v>
      </c>
      <c r="I840" s="9">
        <v>6.7</v>
      </c>
      <c r="J840" s="9">
        <v>64</v>
      </c>
      <c r="K840" s="158">
        <v>0.57708333333333295</v>
      </c>
      <c r="L840" s="9"/>
      <c r="M840" s="9"/>
      <c r="N840" s="9"/>
      <c r="O840" s="9"/>
      <c r="P840" s="278" t="str">
        <f t="shared" si="27"/>
        <v/>
      </c>
      <c r="Q840" s="276">
        <f t="shared" si="28"/>
        <v>60</v>
      </c>
      <c r="R840" s="9"/>
      <c r="S840" s="9"/>
      <c r="U840" s="367"/>
      <c r="AS840" s="9"/>
      <c r="AT840" s="9"/>
      <c r="AU840" s="426"/>
      <c r="AW840" s="9"/>
      <c r="AX840" s="470"/>
      <c r="AY840" s="467"/>
      <c r="BG840" s="373"/>
      <c r="BH840" s="373"/>
      <c r="BI840" s="9"/>
      <c r="BJ840" s="9"/>
      <c r="CJ840"/>
      <c r="CK840"/>
    </row>
    <row r="841" spans="1:89">
      <c r="A841" s="9">
        <v>1014</v>
      </c>
      <c r="B841" s="9" t="s">
        <v>383</v>
      </c>
      <c r="C841" s="9">
        <v>0</v>
      </c>
      <c r="D841" s="9">
        <v>9.6</v>
      </c>
      <c r="E841" s="9">
        <v>6.8</v>
      </c>
      <c r="F841" s="9">
        <v>137.41399999999999</v>
      </c>
      <c r="G841" s="9">
        <v>0</v>
      </c>
      <c r="H841" s="9">
        <v>0</v>
      </c>
      <c r="I841" s="9">
        <v>6.8</v>
      </c>
      <c r="J841" s="9">
        <v>64</v>
      </c>
      <c r="K841" s="158">
        <v>0.57777777777777795</v>
      </c>
      <c r="L841" s="9"/>
      <c r="M841" s="9"/>
      <c r="N841" s="9"/>
      <c r="O841" s="9"/>
      <c r="P841" s="278" t="str">
        <f t="shared" ref="P841:P904" si="29">IF(F841&lt;1.1,60,"")</f>
        <v/>
      </c>
      <c r="Q841" s="276">
        <f t="shared" si="28"/>
        <v>60</v>
      </c>
      <c r="R841" s="9"/>
      <c r="S841" s="9"/>
      <c r="U841" s="367"/>
      <c r="AS841" s="9"/>
      <c r="AT841" s="9"/>
      <c r="AU841" s="426"/>
      <c r="AW841" s="9"/>
      <c r="AX841" s="470"/>
      <c r="AY841" s="467"/>
      <c r="BG841" s="373"/>
      <c r="BH841" s="373"/>
      <c r="BI841" s="9"/>
      <c r="BJ841" s="9"/>
      <c r="CJ841"/>
      <c r="CK841"/>
    </row>
    <row r="842" spans="1:89">
      <c r="A842" s="9">
        <v>1014</v>
      </c>
      <c r="B842" s="9" t="s">
        <v>383</v>
      </c>
      <c r="C842" s="9">
        <v>292</v>
      </c>
      <c r="D842" s="9">
        <v>8.8000000000000007</v>
      </c>
      <c r="E842" s="9">
        <v>9.1999999999999993</v>
      </c>
      <c r="F842" s="9">
        <v>137.41399999999999</v>
      </c>
      <c r="G842" s="9">
        <v>0</v>
      </c>
      <c r="H842" s="9">
        <v>0</v>
      </c>
      <c r="I842" s="9">
        <v>6.8</v>
      </c>
      <c r="J842" s="9">
        <v>64</v>
      </c>
      <c r="K842" s="158">
        <v>0.57847222222222205</v>
      </c>
      <c r="L842" s="9"/>
      <c r="M842" s="9"/>
      <c r="N842" s="9"/>
      <c r="O842" s="9"/>
      <c r="P842" s="278" t="str">
        <f t="shared" si="29"/>
        <v/>
      </c>
      <c r="Q842" s="276">
        <f t="shared" ref="Q842:Q905" si="30">IF(J842&gt;0,60,"")</f>
        <v>60</v>
      </c>
      <c r="R842" s="9"/>
      <c r="S842" s="9"/>
      <c r="U842" s="367"/>
      <c r="AS842" s="9"/>
      <c r="AT842" s="9"/>
      <c r="AU842" s="426"/>
      <c r="AW842" s="9"/>
      <c r="AX842" s="470"/>
      <c r="AY842" s="467"/>
      <c r="BG842" s="373"/>
      <c r="BH842" s="373"/>
      <c r="BI842" s="9"/>
      <c r="BJ842" s="9"/>
      <c r="CJ842"/>
      <c r="CK842"/>
    </row>
    <row r="843" spans="1:89">
      <c r="A843" s="9">
        <v>1014</v>
      </c>
      <c r="B843" s="9" t="s">
        <v>383</v>
      </c>
      <c r="C843" s="9">
        <v>292</v>
      </c>
      <c r="D843" s="9">
        <v>6.4</v>
      </c>
      <c r="E843" s="9">
        <v>6.4</v>
      </c>
      <c r="F843" s="9">
        <v>137.41399999999999</v>
      </c>
      <c r="G843" s="9">
        <v>0</v>
      </c>
      <c r="H843" s="9">
        <v>0</v>
      </c>
      <c r="I843" s="9">
        <v>6.8</v>
      </c>
      <c r="J843" s="9">
        <v>64</v>
      </c>
      <c r="K843" s="158">
        <v>0.57916666666666705</v>
      </c>
      <c r="L843" s="9"/>
      <c r="M843" s="9"/>
      <c r="N843" s="9"/>
      <c r="O843" s="9"/>
      <c r="P843" s="278" t="str">
        <f t="shared" si="29"/>
        <v/>
      </c>
      <c r="Q843" s="276">
        <f t="shared" si="30"/>
        <v>60</v>
      </c>
      <c r="R843" s="9"/>
      <c r="S843" s="9"/>
      <c r="U843" s="367"/>
      <c r="AS843" s="9"/>
      <c r="AT843" s="9"/>
      <c r="AU843" s="426"/>
      <c r="AW843" s="9"/>
      <c r="AX843" s="470"/>
      <c r="AY843" s="467"/>
      <c r="BG843" s="373"/>
      <c r="BH843" s="373"/>
      <c r="BI843" s="9"/>
      <c r="BJ843" s="9"/>
      <c r="CJ843"/>
      <c r="CK843"/>
    </row>
    <row r="844" spans="1:89">
      <c r="A844" s="9">
        <v>1014</v>
      </c>
      <c r="B844" s="9" t="s">
        <v>383</v>
      </c>
      <c r="C844" s="9">
        <v>337</v>
      </c>
      <c r="D844" s="9">
        <v>7.6</v>
      </c>
      <c r="E844" s="9">
        <v>6.4</v>
      </c>
      <c r="F844" s="9">
        <v>137.41399999999999</v>
      </c>
      <c r="G844" s="9">
        <v>0</v>
      </c>
      <c r="H844" s="9">
        <v>0</v>
      </c>
      <c r="I844" s="9">
        <v>6.8</v>
      </c>
      <c r="J844" s="9">
        <v>64</v>
      </c>
      <c r="K844" s="158">
        <v>0.57986111111111105</v>
      </c>
      <c r="L844" s="9"/>
      <c r="M844" s="9"/>
      <c r="N844" s="9"/>
      <c r="O844" s="9"/>
      <c r="P844" s="278" t="str">
        <f t="shared" si="29"/>
        <v/>
      </c>
      <c r="Q844" s="276">
        <f t="shared" si="30"/>
        <v>60</v>
      </c>
      <c r="R844" s="9"/>
      <c r="S844" s="9"/>
      <c r="U844" s="367"/>
      <c r="AS844" s="9"/>
      <c r="AT844" s="9"/>
      <c r="AU844" s="426"/>
      <c r="AW844" s="9"/>
      <c r="AX844" s="470"/>
      <c r="AY844" s="467"/>
      <c r="BG844" s="373"/>
      <c r="BH844" s="373"/>
      <c r="BI844" s="9"/>
      <c r="BJ844" s="9"/>
      <c r="CJ844"/>
      <c r="CK844"/>
    </row>
    <row r="845" spans="1:89">
      <c r="A845" s="9">
        <v>1014</v>
      </c>
      <c r="B845" s="9" t="s">
        <v>383</v>
      </c>
      <c r="C845" s="9">
        <v>337</v>
      </c>
      <c r="D845" s="9">
        <v>12.4</v>
      </c>
      <c r="E845" s="9">
        <v>9.6</v>
      </c>
      <c r="F845" s="9">
        <v>137.41399999999999</v>
      </c>
      <c r="G845" s="9">
        <v>0</v>
      </c>
      <c r="H845" s="9">
        <v>0</v>
      </c>
      <c r="I845" s="9">
        <v>6.8</v>
      </c>
      <c r="J845" s="9">
        <v>64</v>
      </c>
      <c r="K845" s="158">
        <v>0.58055555555555605</v>
      </c>
      <c r="L845" s="9"/>
      <c r="M845" s="9"/>
      <c r="N845" s="9"/>
      <c r="O845" s="9"/>
      <c r="P845" s="278" t="str">
        <f t="shared" si="29"/>
        <v/>
      </c>
      <c r="Q845" s="276">
        <f t="shared" si="30"/>
        <v>60</v>
      </c>
      <c r="R845" s="9"/>
      <c r="S845" s="9"/>
      <c r="U845" s="367"/>
      <c r="AS845" s="9"/>
      <c r="AT845" s="9"/>
      <c r="AU845" s="426"/>
      <c r="AW845" s="9"/>
      <c r="AX845" s="470"/>
      <c r="AY845" s="467"/>
      <c r="BG845" s="373"/>
      <c r="BH845" s="373"/>
      <c r="BI845" s="9"/>
      <c r="BJ845" s="9"/>
      <c r="CJ845"/>
      <c r="CK845"/>
    </row>
    <row r="846" spans="1:89">
      <c r="A846" s="9">
        <v>1014</v>
      </c>
      <c r="B846" s="9" t="s">
        <v>383</v>
      </c>
      <c r="C846" s="9">
        <v>22</v>
      </c>
      <c r="D846" s="9">
        <v>7.6</v>
      </c>
      <c r="E846" s="9">
        <v>10.8</v>
      </c>
      <c r="F846" s="9">
        <v>137.41399999999999</v>
      </c>
      <c r="G846" s="9">
        <v>0</v>
      </c>
      <c r="H846" s="9">
        <v>0</v>
      </c>
      <c r="I846" s="9">
        <v>6.8</v>
      </c>
      <c r="J846" s="9">
        <v>64</v>
      </c>
      <c r="K846" s="158">
        <v>0.58125000000000004</v>
      </c>
      <c r="L846" s="9"/>
      <c r="M846" s="9"/>
      <c r="N846" s="9"/>
      <c r="O846" s="9"/>
      <c r="P846" s="278" t="str">
        <f t="shared" si="29"/>
        <v/>
      </c>
      <c r="Q846" s="276">
        <f t="shared" si="30"/>
        <v>60</v>
      </c>
      <c r="R846" s="9"/>
      <c r="S846" s="9"/>
      <c r="U846" s="367"/>
      <c r="AS846" s="9"/>
      <c r="AT846" s="9"/>
      <c r="AU846" s="426"/>
      <c r="AW846" s="9"/>
      <c r="AX846" s="470"/>
      <c r="AY846" s="467"/>
      <c r="BG846" s="373"/>
      <c r="BH846" s="373"/>
      <c r="BI846" s="9"/>
      <c r="BJ846" s="9"/>
      <c r="CJ846"/>
      <c r="CK846"/>
    </row>
    <row r="847" spans="1:89">
      <c r="A847" s="9">
        <v>1014</v>
      </c>
      <c r="B847" s="9" t="s">
        <v>383</v>
      </c>
      <c r="C847" s="9">
        <v>315</v>
      </c>
      <c r="D847" s="9">
        <v>10.4</v>
      </c>
      <c r="E847" s="9">
        <v>10</v>
      </c>
      <c r="F847" s="9">
        <v>137.41399999999999</v>
      </c>
      <c r="G847" s="9">
        <v>0</v>
      </c>
      <c r="H847" s="9">
        <v>0</v>
      </c>
      <c r="I847" s="9">
        <v>6.8</v>
      </c>
      <c r="J847" s="9">
        <v>64</v>
      </c>
      <c r="K847" s="158">
        <v>0.58194444444444404</v>
      </c>
      <c r="L847" s="9"/>
      <c r="M847" s="9"/>
      <c r="N847" s="9"/>
      <c r="O847" s="9"/>
      <c r="P847" s="278" t="str">
        <f t="shared" si="29"/>
        <v/>
      </c>
      <c r="Q847" s="276">
        <f t="shared" si="30"/>
        <v>60</v>
      </c>
      <c r="R847" s="9"/>
      <c r="S847" s="9"/>
      <c r="U847" s="367"/>
      <c r="AS847" s="9"/>
      <c r="AT847" s="9"/>
      <c r="AU847" s="426"/>
      <c r="AW847" s="9"/>
      <c r="AX847" s="470"/>
      <c r="AY847" s="467"/>
      <c r="BG847" s="373"/>
      <c r="BH847" s="373"/>
      <c r="BI847" s="9"/>
      <c r="BJ847" s="9"/>
      <c r="CJ847"/>
      <c r="CK847"/>
    </row>
    <row r="848" spans="1:89">
      <c r="A848" s="9">
        <v>1014</v>
      </c>
      <c r="B848" s="9" t="s">
        <v>383</v>
      </c>
      <c r="C848" s="9">
        <v>337</v>
      </c>
      <c r="D848" s="9">
        <v>14.4</v>
      </c>
      <c r="E848" s="9">
        <v>10.8</v>
      </c>
      <c r="F848" s="9">
        <v>137.41399999999999</v>
      </c>
      <c r="G848" s="9">
        <v>0</v>
      </c>
      <c r="H848" s="9">
        <v>0</v>
      </c>
      <c r="I848" s="9">
        <v>6.8</v>
      </c>
      <c r="J848" s="9">
        <v>64</v>
      </c>
      <c r="K848" s="158">
        <v>0.58263888888888904</v>
      </c>
      <c r="L848" s="9"/>
      <c r="M848" s="9"/>
      <c r="N848" s="9"/>
      <c r="O848" s="9"/>
      <c r="P848" s="278" t="str">
        <f t="shared" si="29"/>
        <v/>
      </c>
      <c r="Q848" s="276">
        <f t="shared" si="30"/>
        <v>60</v>
      </c>
      <c r="R848" s="9"/>
      <c r="S848" s="9"/>
      <c r="U848" s="367"/>
      <c r="AS848" s="9"/>
      <c r="AT848" s="9"/>
      <c r="AU848" s="426"/>
      <c r="AW848" s="9"/>
      <c r="AX848" s="470"/>
      <c r="AY848" s="467"/>
      <c r="BG848" s="373"/>
      <c r="BH848" s="373"/>
      <c r="BI848" s="9"/>
      <c r="BJ848" s="9"/>
      <c r="CJ848"/>
      <c r="CK848"/>
    </row>
    <row r="849" spans="1:89">
      <c r="A849" s="9">
        <v>1014</v>
      </c>
      <c r="B849" s="9" t="s">
        <v>383</v>
      </c>
      <c r="C849" s="9">
        <v>315</v>
      </c>
      <c r="D849" s="9">
        <v>6.8</v>
      </c>
      <c r="E849" s="9">
        <v>10.8</v>
      </c>
      <c r="F849" s="9">
        <v>137.41399999999999</v>
      </c>
      <c r="G849" s="9">
        <v>0</v>
      </c>
      <c r="H849" s="9">
        <v>0</v>
      </c>
      <c r="I849" s="9">
        <v>6.8</v>
      </c>
      <c r="J849" s="9">
        <v>64</v>
      </c>
      <c r="K849" s="158">
        <v>0.58333333333333304</v>
      </c>
      <c r="L849" s="9"/>
      <c r="M849" s="9"/>
      <c r="N849" s="9"/>
      <c r="O849" s="9"/>
      <c r="P849" s="278" t="str">
        <f t="shared" si="29"/>
        <v/>
      </c>
      <c r="Q849" s="276">
        <f t="shared" si="30"/>
        <v>60</v>
      </c>
      <c r="R849" s="9"/>
      <c r="S849" s="9"/>
      <c r="U849" s="367"/>
      <c r="AS849" s="9"/>
      <c r="AT849" s="9"/>
      <c r="AU849" s="426"/>
      <c r="AW849" s="9"/>
      <c r="AX849" s="470"/>
      <c r="AY849" s="467"/>
      <c r="BG849" s="373"/>
      <c r="BH849" s="373"/>
      <c r="BI849" s="9"/>
      <c r="BJ849" s="9"/>
      <c r="CJ849"/>
      <c r="CK849"/>
    </row>
    <row r="850" spans="1:89">
      <c r="A850" s="9">
        <v>1014</v>
      </c>
      <c r="B850" s="9" t="s">
        <v>383</v>
      </c>
      <c r="C850" s="9">
        <v>315</v>
      </c>
      <c r="D850" s="9">
        <v>8.8000000000000007</v>
      </c>
      <c r="E850" s="9">
        <v>7.6</v>
      </c>
      <c r="F850" s="9">
        <v>137.41399999999999</v>
      </c>
      <c r="G850" s="9">
        <v>0</v>
      </c>
      <c r="H850" s="9">
        <v>0</v>
      </c>
      <c r="I850" s="9">
        <v>6.8</v>
      </c>
      <c r="J850" s="9">
        <v>64</v>
      </c>
      <c r="K850" s="158">
        <v>0.58402777777777803</v>
      </c>
      <c r="L850" s="9"/>
      <c r="M850" s="9"/>
      <c r="N850" s="9"/>
      <c r="O850" s="9"/>
      <c r="P850" s="278" t="str">
        <f t="shared" si="29"/>
        <v/>
      </c>
      <c r="Q850" s="276">
        <f t="shared" si="30"/>
        <v>60</v>
      </c>
      <c r="R850" s="9"/>
      <c r="S850" s="9"/>
      <c r="U850" s="367"/>
      <c r="AS850" s="9"/>
      <c r="AT850" s="9"/>
      <c r="AU850" s="426"/>
      <c r="AW850" s="9"/>
      <c r="AX850" s="470"/>
      <c r="AY850" s="467"/>
      <c r="BG850" s="373"/>
      <c r="BH850" s="373"/>
      <c r="BI850" s="9"/>
      <c r="BJ850" s="9"/>
      <c r="CJ850"/>
      <c r="CK850"/>
    </row>
    <row r="851" spans="1:89">
      <c r="A851" s="9">
        <v>1014</v>
      </c>
      <c r="B851" s="9" t="s">
        <v>383</v>
      </c>
      <c r="C851" s="9">
        <v>0</v>
      </c>
      <c r="D851" s="9">
        <v>12</v>
      </c>
      <c r="E851" s="9">
        <v>8.8000000000000007</v>
      </c>
      <c r="F851" s="9">
        <v>137.41399999999999</v>
      </c>
      <c r="G851" s="9">
        <v>0</v>
      </c>
      <c r="H851" s="9">
        <v>0</v>
      </c>
      <c r="I851" s="9">
        <v>6.9</v>
      </c>
      <c r="J851" s="9">
        <v>64</v>
      </c>
      <c r="K851" s="158">
        <v>0.58472222222222203</v>
      </c>
      <c r="L851" s="9"/>
      <c r="M851" s="9"/>
      <c r="N851" s="9"/>
      <c r="O851" s="9"/>
      <c r="P851" s="278" t="str">
        <f t="shared" si="29"/>
        <v/>
      </c>
      <c r="Q851" s="276">
        <f t="shared" si="30"/>
        <v>60</v>
      </c>
      <c r="R851" s="9"/>
      <c r="S851" s="9"/>
      <c r="U851" s="367"/>
      <c r="AS851" s="9"/>
      <c r="AT851" s="9"/>
      <c r="AU851" s="426"/>
      <c r="AW851" s="9"/>
      <c r="AX851" s="470"/>
      <c r="AY851" s="467"/>
      <c r="BG851" s="373"/>
      <c r="BH851" s="373"/>
      <c r="BI851" s="9"/>
      <c r="BJ851" s="9"/>
      <c r="CJ851"/>
      <c r="CK851"/>
    </row>
    <row r="852" spans="1:89">
      <c r="A852" s="9">
        <v>1014</v>
      </c>
      <c r="B852" s="9" t="s">
        <v>383</v>
      </c>
      <c r="C852" s="9">
        <v>315</v>
      </c>
      <c r="D852" s="9">
        <v>6</v>
      </c>
      <c r="E852" s="9">
        <v>6</v>
      </c>
      <c r="F852" s="9">
        <v>137.41399999999999</v>
      </c>
      <c r="G852" s="9">
        <v>0</v>
      </c>
      <c r="H852" s="9">
        <v>0</v>
      </c>
      <c r="I852" s="9">
        <v>6.9</v>
      </c>
      <c r="J852" s="9">
        <v>64</v>
      </c>
      <c r="K852" s="158">
        <v>0.58541666666666703</v>
      </c>
      <c r="L852" s="9"/>
      <c r="M852" s="9"/>
      <c r="N852" s="9"/>
      <c r="O852" s="9"/>
      <c r="P852" s="278" t="str">
        <f t="shared" si="29"/>
        <v/>
      </c>
      <c r="Q852" s="276">
        <f t="shared" si="30"/>
        <v>60</v>
      </c>
      <c r="R852" s="9"/>
      <c r="S852" s="9"/>
      <c r="U852" s="367"/>
      <c r="AS852" s="9"/>
      <c r="AT852" s="9"/>
      <c r="AU852" s="426"/>
      <c r="AW852" s="9"/>
      <c r="AX852" s="470"/>
      <c r="AY852" s="467"/>
      <c r="BG852" s="373"/>
      <c r="BH852" s="373"/>
      <c r="BI852" s="9"/>
      <c r="BJ852" s="9"/>
      <c r="CJ852"/>
      <c r="CK852"/>
    </row>
    <row r="853" spans="1:89">
      <c r="A853" s="9">
        <v>1014</v>
      </c>
      <c r="B853" s="9" t="s">
        <v>383</v>
      </c>
      <c r="C853" s="9">
        <v>292</v>
      </c>
      <c r="D853" s="9">
        <v>6.8</v>
      </c>
      <c r="E853" s="9">
        <v>6.4</v>
      </c>
      <c r="F853" s="9">
        <v>137.41399999999999</v>
      </c>
      <c r="G853" s="9">
        <v>0</v>
      </c>
      <c r="H853" s="9">
        <v>0</v>
      </c>
      <c r="I853" s="9">
        <v>7</v>
      </c>
      <c r="J853" s="9">
        <v>63</v>
      </c>
      <c r="K853" s="158">
        <v>0.58611111111111103</v>
      </c>
      <c r="L853" s="9"/>
      <c r="M853" s="9"/>
      <c r="N853" s="9"/>
      <c r="O853" s="9"/>
      <c r="P853" s="278" t="str">
        <f t="shared" si="29"/>
        <v/>
      </c>
      <c r="Q853" s="276">
        <f t="shared" si="30"/>
        <v>60</v>
      </c>
      <c r="R853" s="9"/>
      <c r="S853" s="9"/>
      <c r="U853" s="367"/>
      <c r="AS853" s="9"/>
      <c r="AT853" s="9"/>
      <c r="AU853" s="426"/>
      <c r="AW853" s="9"/>
      <c r="AX853" s="470"/>
      <c r="AY853" s="467"/>
      <c r="BG853" s="373"/>
      <c r="BH853" s="373"/>
      <c r="BI853" s="9"/>
      <c r="BJ853" s="9"/>
      <c r="CJ853"/>
      <c r="CK853"/>
    </row>
    <row r="854" spans="1:89">
      <c r="A854" s="9">
        <v>1014</v>
      </c>
      <c r="B854" s="9" t="s">
        <v>383</v>
      </c>
      <c r="C854" s="9">
        <v>337</v>
      </c>
      <c r="D854" s="9">
        <v>12.4</v>
      </c>
      <c r="E854" s="9">
        <v>6.4</v>
      </c>
      <c r="F854" s="9">
        <v>137.41399999999999</v>
      </c>
      <c r="G854" s="9">
        <v>0</v>
      </c>
      <c r="H854" s="9">
        <v>0</v>
      </c>
      <c r="I854" s="9">
        <v>7</v>
      </c>
      <c r="J854" s="9">
        <v>63</v>
      </c>
      <c r="K854" s="158">
        <v>0.58680555555555602</v>
      </c>
      <c r="L854" s="9"/>
      <c r="M854" s="9"/>
      <c r="N854" s="9"/>
      <c r="O854" s="9"/>
      <c r="P854" s="278" t="str">
        <f t="shared" si="29"/>
        <v/>
      </c>
      <c r="Q854" s="276">
        <f t="shared" si="30"/>
        <v>60</v>
      </c>
      <c r="R854" s="9"/>
      <c r="S854" s="9"/>
      <c r="U854" s="367"/>
      <c r="AS854" s="9"/>
      <c r="AT854" s="9"/>
      <c r="AU854" s="426"/>
      <c r="AW854" s="9"/>
      <c r="AX854" s="470"/>
      <c r="AY854" s="467"/>
      <c r="BG854" s="373"/>
      <c r="BH854" s="373"/>
      <c r="BI854" s="9"/>
      <c r="BJ854" s="9"/>
      <c r="CJ854"/>
      <c r="CK854"/>
    </row>
    <row r="855" spans="1:89">
      <c r="A855" s="9">
        <v>1014</v>
      </c>
      <c r="B855" s="9" t="s">
        <v>383</v>
      </c>
      <c r="C855" s="9">
        <v>337</v>
      </c>
      <c r="D855" s="9">
        <v>9.6</v>
      </c>
      <c r="E855" s="9">
        <v>11.2</v>
      </c>
      <c r="F855" s="9">
        <v>137.41399999999999</v>
      </c>
      <c r="G855" s="9">
        <v>0</v>
      </c>
      <c r="H855" s="9">
        <v>0</v>
      </c>
      <c r="I855" s="9">
        <v>7</v>
      </c>
      <c r="J855" s="9">
        <v>63</v>
      </c>
      <c r="K855" s="158">
        <v>0.58750000000000002</v>
      </c>
      <c r="L855" s="9"/>
      <c r="M855" s="9"/>
      <c r="N855" s="9"/>
      <c r="O855" s="9"/>
      <c r="P855" s="278" t="str">
        <f t="shared" si="29"/>
        <v/>
      </c>
      <c r="Q855" s="276">
        <f t="shared" si="30"/>
        <v>60</v>
      </c>
      <c r="R855" s="9"/>
      <c r="S855" s="9"/>
      <c r="U855" s="367"/>
      <c r="AS855" s="9"/>
      <c r="AT855" s="9"/>
      <c r="AU855" s="426"/>
      <c r="AW855" s="9"/>
      <c r="AX855" s="470"/>
      <c r="AY855" s="467"/>
      <c r="BG855" s="373"/>
      <c r="BH855" s="373"/>
      <c r="BI855" s="9"/>
      <c r="BJ855" s="9"/>
      <c r="CJ855"/>
      <c r="CK855"/>
    </row>
    <row r="856" spans="1:89">
      <c r="A856" s="9">
        <v>1014</v>
      </c>
      <c r="B856" s="9" t="s">
        <v>383</v>
      </c>
      <c r="C856" s="9">
        <v>292</v>
      </c>
      <c r="D856" s="9">
        <v>8</v>
      </c>
      <c r="E856" s="9">
        <v>9.1999999999999993</v>
      </c>
      <c r="F856" s="9">
        <v>137.41399999999999</v>
      </c>
      <c r="G856" s="9">
        <v>0</v>
      </c>
      <c r="H856" s="9">
        <v>0</v>
      </c>
      <c r="I856" s="9">
        <v>7</v>
      </c>
      <c r="J856" s="9">
        <v>63</v>
      </c>
      <c r="K856" s="158">
        <v>0.58819444444444402</v>
      </c>
      <c r="L856" s="9"/>
      <c r="M856" s="9"/>
      <c r="N856" s="9"/>
      <c r="O856" s="9"/>
      <c r="P856" s="278" t="str">
        <f t="shared" si="29"/>
        <v/>
      </c>
      <c r="Q856" s="276">
        <f t="shared" si="30"/>
        <v>60</v>
      </c>
      <c r="R856" s="9"/>
      <c r="S856" s="9"/>
      <c r="U856" s="367"/>
      <c r="AS856" s="9"/>
      <c r="AT856" s="9"/>
      <c r="AU856" s="426"/>
      <c r="AW856" s="9"/>
      <c r="AX856" s="470"/>
      <c r="AY856" s="467"/>
      <c r="BG856" s="373"/>
      <c r="BH856" s="373"/>
      <c r="BI856" s="9"/>
      <c r="BJ856" s="9"/>
      <c r="CJ856"/>
      <c r="CK856"/>
    </row>
    <row r="857" spans="1:89">
      <c r="A857" s="9">
        <v>1014</v>
      </c>
      <c r="B857" s="9" t="s">
        <v>383</v>
      </c>
      <c r="C857" s="9">
        <v>337</v>
      </c>
      <c r="D857" s="9">
        <v>7.6</v>
      </c>
      <c r="E857" s="9">
        <v>8.4</v>
      </c>
      <c r="F857" s="9">
        <v>137.41399999999999</v>
      </c>
      <c r="G857" s="9">
        <v>0</v>
      </c>
      <c r="H857" s="9">
        <v>0</v>
      </c>
      <c r="I857" s="9">
        <v>7</v>
      </c>
      <c r="J857" s="9">
        <v>63</v>
      </c>
      <c r="K857" s="158">
        <v>0.58888888888888902</v>
      </c>
      <c r="L857" s="9"/>
      <c r="M857" s="9"/>
      <c r="N857" s="9"/>
      <c r="O857" s="9"/>
      <c r="P857" s="278" t="str">
        <f t="shared" si="29"/>
        <v/>
      </c>
      <c r="Q857" s="276">
        <f t="shared" si="30"/>
        <v>60</v>
      </c>
      <c r="R857" s="9"/>
      <c r="S857" s="9"/>
      <c r="U857" s="367"/>
      <c r="AS857" s="9"/>
      <c r="AT857" s="9"/>
      <c r="AU857" s="426"/>
      <c r="AW857" s="9"/>
      <c r="AX857" s="470"/>
      <c r="AY857" s="467"/>
      <c r="BG857" s="373"/>
      <c r="BH857" s="373"/>
      <c r="BI857" s="9"/>
      <c r="BJ857" s="9"/>
      <c r="CJ857"/>
      <c r="CK857"/>
    </row>
    <row r="858" spans="1:89">
      <c r="A858" s="9">
        <v>1014</v>
      </c>
      <c r="B858" s="9" t="s">
        <v>383</v>
      </c>
      <c r="C858" s="9">
        <v>270</v>
      </c>
      <c r="D858" s="9">
        <v>6.8</v>
      </c>
      <c r="E858" s="9">
        <v>8</v>
      </c>
      <c r="F858" s="9">
        <v>137.41399999999999</v>
      </c>
      <c r="G858" s="9">
        <v>0</v>
      </c>
      <c r="H858" s="9">
        <v>0</v>
      </c>
      <c r="I858" s="9">
        <v>7</v>
      </c>
      <c r="J858" s="9">
        <v>63</v>
      </c>
      <c r="K858" s="158">
        <v>0.58958333333333302</v>
      </c>
      <c r="L858" s="9"/>
      <c r="M858" s="9"/>
      <c r="N858" s="9"/>
      <c r="O858" s="9"/>
      <c r="P858" s="278" t="str">
        <f t="shared" si="29"/>
        <v/>
      </c>
      <c r="Q858" s="276">
        <f t="shared" si="30"/>
        <v>60</v>
      </c>
      <c r="R858" s="9"/>
      <c r="S858" s="9"/>
      <c r="U858" s="367"/>
      <c r="AS858" s="9"/>
      <c r="AT858" s="9"/>
      <c r="AU858" s="426"/>
      <c r="AW858" s="9"/>
      <c r="AX858" s="470"/>
      <c r="AY858" s="467"/>
      <c r="BG858" s="373"/>
      <c r="BH858" s="373"/>
      <c r="BI858" s="9"/>
      <c r="BJ858" s="9"/>
      <c r="CJ858"/>
      <c r="CK858"/>
    </row>
    <row r="859" spans="1:89">
      <c r="A859" s="9">
        <v>1014</v>
      </c>
      <c r="B859" s="9" t="s">
        <v>383</v>
      </c>
      <c r="C859" s="9">
        <v>292</v>
      </c>
      <c r="D859" s="9">
        <v>8</v>
      </c>
      <c r="E859" s="9">
        <v>8</v>
      </c>
      <c r="F859" s="9">
        <v>137.41399999999999</v>
      </c>
      <c r="G859" s="9">
        <v>0</v>
      </c>
      <c r="H859" s="9">
        <v>0</v>
      </c>
      <c r="I859" s="9">
        <v>7</v>
      </c>
      <c r="J859" s="9">
        <v>63</v>
      </c>
      <c r="K859" s="158">
        <v>0.59027777777777801</v>
      </c>
      <c r="L859" s="9"/>
      <c r="M859" s="9"/>
      <c r="N859" s="9"/>
      <c r="O859" s="9"/>
      <c r="P859" s="278" t="str">
        <f t="shared" si="29"/>
        <v/>
      </c>
      <c r="Q859" s="276">
        <f t="shared" si="30"/>
        <v>60</v>
      </c>
      <c r="R859" s="9"/>
      <c r="S859" s="9"/>
      <c r="U859" s="367"/>
      <c r="AS859" s="9"/>
      <c r="AT859" s="9"/>
      <c r="AU859" s="426"/>
      <c r="AW859" s="9"/>
      <c r="AX859" s="470"/>
      <c r="AY859" s="467"/>
      <c r="BG859" s="373"/>
      <c r="BH859" s="373"/>
      <c r="BI859" s="9"/>
      <c r="BJ859" s="9"/>
      <c r="CJ859"/>
      <c r="CK859"/>
    </row>
    <row r="860" spans="1:89">
      <c r="A860" s="9">
        <v>1014</v>
      </c>
      <c r="B860" s="9" t="s">
        <v>383</v>
      </c>
      <c r="C860" s="9">
        <v>292</v>
      </c>
      <c r="D860" s="9">
        <v>19.2</v>
      </c>
      <c r="E860" s="9">
        <v>11.6</v>
      </c>
      <c r="F860" s="9">
        <v>137.41399999999999</v>
      </c>
      <c r="G860" s="9">
        <v>0</v>
      </c>
      <c r="H860" s="9">
        <v>0</v>
      </c>
      <c r="I860" s="9">
        <v>7</v>
      </c>
      <c r="J860" s="9">
        <v>63</v>
      </c>
      <c r="K860" s="158">
        <v>0.59097222222222201</v>
      </c>
      <c r="L860" s="9"/>
      <c r="M860" s="9"/>
      <c r="N860" s="9"/>
      <c r="O860" s="9"/>
      <c r="P860" s="278" t="str">
        <f t="shared" si="29"/>
        <v/>
      </c>
      <c r="Q860" s="276">
        <f t="shared" si="30"/>
        <v>60</v>
      </c>
      <c r="R860" s="9"/>
      <c r="S860" s="9"/>
      <c r="U860" s="367"/>
      <c r="AS860" s="9"/>
      <c r="AT860" s="9"/>
      <c r="AU860" s="426"/>
      <c r="AW860" s="9"/>
      <c r="AX860" s="470"/>
      <c r="AY860" s="467"/>
      <c r="BG860" s="373"/>
      <c r="BH860" s="373"/>
      <c r="BI860" s="9"/>
      <c r="BJ860" s="9"/>
      <c r="CJ860"/>
      <c r="CK860"/>
    </row>
    <row r="861" spans="1:89">
      <c r="A861" s="9">
        <v>1014</v>
      </c>
      <c r="B861" s="9" t="s">
        <v>383</v>
      </c>
      <c r="C861" s="9">
        <v>315</v>
      </c>
      <c r="D861" s="9">
        <v>10</v>
      </c>
      <c r="E861" s="9">
        <v>12.4</v>
      </c>
      <c r="F861" s="9">
        <v>137.41399999999999</v>
      </c>
      <c r="G861" s="9">
        <v>0</v>
      </c>
      <c r="H861" s="9">
        <v>0</v>
      </c>
      <c r="I861" s="9">
        <v>7</v>
      </c>
      <c r="J861" s="9">
        <v>63</v>
      </c>
      <c r="K861" s="158">
        <v>0.59166666666666701</v>
      </c>
      <c r="L861" s="9"/>
      <c r="M861" s="9"/>
      <c r="N861" s="9"/>
      <c r="O861" s="9"/>
      <c r="P861" s="278" t="str">
        <f t="shared" si="29"/>
        <v/>
      </c>
      <c r="Q861" s="276">
        <f t="shared" si="30"/>
        <v>60</v>
      </c>
      <c r="R861" s="9"/>
      <c r="S861" s="9"/>
      <c r="U861" s="367"/>
      <c r="AS861" s="9"/>
      <c r="AT861" s="9"/>
      <c r="AU861" s="426"/>
      <c r="AW861" s="9"/>
      <c r="AX861" s="470"/>
      <c r="AY861" s="467"/>
      <c r="BG861" s="373"/>
      <c r="BH861" s="373"/>
      <c r="BI861" s="9"/>
      <c r="BJ861" s="9"/>
      <c r="CJ861"/>
      <c r="CK861"/>
    </row>
    <row r="862" spans="1:89">
      <c r="A862" s="9">
        <v>1014</v>
      </c>
      <c r="B862" s="9" t="s">
        <v>383</v>
      </c>
      <c r="C862" s="9">
        <v>337</v>
      </c>
      <c r="D862" s="9">
        <v>14.8</v>
      </c>
      <c r="E862" s="9">
        <v>12.4</v>
      </c>
      <c r="F862" s="9">
        <v>137.41399999999999</v>
      </c>
      <c r="G862" s="9">
        <v>0</v>
      </c>
      <c r="H862" s="9">
        <v>0</v>
      </c>
      <c r="I862" s="9">
        <v>6.9</v>
      </c>
      <c r="J862" s="9">
        <v>63</v>
      </c>
      <c r="K862" s="158">
        <v>0.59236111111111101</v>
      </c>
      <c r="L862" s="9"/>
      <c r="M862" s="9"/>
      <c r="N862" s="9"/>
      <c r="O862" s="9"/>
      <c r="P862" s="278" t="str">
        <f t="shared" si="29"/>
        <v/>
      </c>
      <c r="Q862" s="276">
        <f t="shared" si="30"/>
        <v>60</v>
      </c>
      <c r="R862" s="9"/>
      <c r="S862" s="9"/>
      <c r="U862" s="367"/>
      <c r="AS862" s="9"/>
      <c r="AT862" s="9"/>
      <c r="AU862" s="426"/>
      <c r="AW862" s="9"/>
      <c r="AX862" s="470"/>
      <c r="AY862" s="467"/>
      <c r="BG862" s="373"/>
      <c r="BH862" s="373"/>
      <c r="BI862" s="9"/>
      <c r="BJ862" s="9"/>
      <c r="CJ862"/>
      <c r="CK862"/>
    </row>
    <row r="863" spans="1:89">
      <c r="A863" s="9">
        <v>1014</v>
      </c>
      <c r="B863" s="9" t="s">
        <v>383</v>
      </c>
      <c r="C863" s="9">
        <v>292</v>
      </c>
      <c r="D863" s="9">
        <v>6.8</v>
      </c>
      <c r="E863" s="9">
        <v>8.8000000000000007</v>
      </c>
      <c r="F863" s="9">
        <v>137.41399999999999</v>
      </c>
      <c r="G863" s="9">
        <v>0</v>
      </c>
      <c r="H863" s="9">
        <v>0</v>
      </c>
      <c r="I863" s="9">
        <v>6.9</v>
      </c>
      <c r="J863" s="9">
        <v>63</v>
      </c>
      <c r="K863" s="158">
        <v>0.593055555555556</v>
      </c>
      <c r="L863" s="9"/>
      <c r="M863" s="9"/>
      <c r="N863" s="9"/>
      <c r="O863" s="9"/>
      <c r="P863" s="278" t="str">
        <f t="shared" si="29"/>
        <v/>
      </c>
      <c r="Q863" s="276">
        <f t="shared" si="30"/>
        <v>60</v>
      </c>
      <c r="R863" s="9"/>
      <c r="S863" s="9"/>
      <c r="U863" s="367"/>
      <c r="AS863" s="9"/>
      <c r="AT863" s="9"/>
      <c r="AU863" s="426"/>
      <c r="AW863" s="9"/>
      <c r="AX863" s="470"/>
      <c r="AY863" s="467"/>
      <c r="BG863" s="373"/>
      <c r="BH863" s="373"/>
      <c r="BI863" s="9"/>
      <c r="BJ863" s="9"/>
      <c r="CJ863"/>
      <c r="CK863"/>
    </row>
    <row r="864" spans="1:89">
      <c r="A864" s="9">
        <v>1014</v>
      </c>
      <c r="B864" s="9" t="s">
        <v>383</v>
      </c>
      <c r="C864" s="9">
        <v>337</v>
      </c>
      <c r="D864" s="9">
        <v>14.8</v>
      </c>
      <c r="E864" s="9">
        <v>12</v>
      </c>
      <c r="F864" s="9">
        <v>137.41399999999999</v>
      </c>
      <c r="G864" s="9">
        <v>0</v>
      </c>
      <c r="H864" s="9">
        <v>0</v>
      </c>
      <c r="I864" s="9">
        <v>6.9</v>
      </c>
      <c r="J864" s="9">
        <v>63</v>
      </c>
      <c r="K864" s="158">
        <v>0.59375</v>
      </c>
      <c r="L864" s="9"/>
      <c r="M864" s="9"/>
      <c r="N864" s="9"/>
      <c r="O864" s="9"/>
      <c r="P864" s="278" t="str">
        <f t="shared" si="29"/>
        <v/>
      </c>
      <c r="Q864" s="276">
        <f t="shared" si="30"/>
        <v>60</v>
      </c>
      <c r="R864" s="9"/>
      <c r="S864" s="9"/>
      <c r="U864" s="367"/>
      <c r="AS864" s="9"/>
      <c r="AT864" s="9"/>
      <c r="AU864" s="426"/>
      <c r="AW864" s="9"/>
      <c r="AX864" s="470"/>
      <c r="AY864" s="467"/>
      <c r="BG864" s="373"/>
      <c r="BH864" s="373"/>
      <c r="BI864" s="9"/>
      <c r="BJ864" s="9"/>
      <c r="CJ864"/>
      <c r="CK864"/>
    </row>
    <row r="865" spans="1:89">
      <c r="A865" s="9">
        <v>1014</v>
      </c>
      <c r="B865" s="9" t="s">
        <v>383</v>
      </c>
      <c r="C865" s="9">
        <v>292</v>
      </c>
      <c r="D865" s="9">
        <v>14.8</v>
      </c>
      <c r="E865" s="9">
        <v>13.6</v>
      </c>
      <c r="F865" s="9">
        <v>137.41399999999999</v>
      </c>
      <c r="G865" s="9">
        <v>0</v>
      </c>
      <c r="H865" s="9">
        <v>0</v>
      </c>
      <c r="I865" s="9">
        <v>6.8</v>
      </c>
      <c r="J865" s="9">
        <v>63</v>
      </c>
      <c r="K865" s="158">
        <v>0.594444444444444</v>
      </c>
      <c r="L865" s="9"/>
      <c r="M865" s="9"/>
      <c r="N865" s="9"/>
      <c r="O865" s="9"/>
      <c r="P865" s="278" t="str">
        <f t="shared" si="29"/>
        <v/>
      </c>
      <c r="Q865" s="276">
        <f t="shared" si="30"/>
        <v>60</v>
      </c>
      <c r="R865" s="9"/>
      <c r="S865" s="9"/>
      <c r="U865" s="367"/>
      <c r="AS865" s="9"/>
      <c r="AT865" s="9"/>
      <c r="AU865" s="426"/>
      <c r="AW865" s="9"/>
      <c r="AX865" s="470"/>
      <c r="AY865" s="467"/>
      <c r="BG865" s="373"/>
      <c r="BH865" s="373"/>
      <c r="BI865" s="9"/>
      <c r="BJ865" s="9"/>
      <c r="CJ865"/>
      <c r="CK865"/>
    </row>
    <row r="866" spans="1:89">
      <c r="A866" s="9">
        <v>1014</v>
      </c>
      <c r="B866" s="9" t="s">
        <v>383</v>
      </c>
      <c r="C866" s="9">
        <v>315</v>
      </c>
      <c r="D866" s="9">
        <v>16.399999999999999</v>
      </c>
      <c r="E866" s="9">
        <v>14.4</v>
      </c>
      <c r="F866" s="9">
        <v>137.41399999999999</v>
      </c>
      <c r="G866" s="9">
        <v>0</v>
      </c>
      <c r="H866" s="9">
        <v>0</v>
      </c>
      <c r="I866" s="9">
        <v>6.9</v>
      </c>
      <c r="J866" s="9">
        <v>63</v>
      </c>
      <c r="K866" s="158">
        <v>0.59513888888888899</v>
      </c>
      <c r="L866" s="9"/>
      <c r="M866" s="9"/>
      <c r="N866" s="9"/>
      <c r="O866" s="9"/>
      <c r="P866" s="278" t="str">
        <f t="shared" si="29"/>
        <v/>
      </c>
      <c r="Q866" s="276">
        <f t="shared" si="30"/>
        <v>60</v>
      </c>
      <c r="R866" s="9"/>
      <c r="S866" s="9"/>
      <c r="U866" s="367"/>
      <c r="AS866" s="9"/>
      <c r="AT866" s="9"/>
      <c r="AU866" s="426"/>
      <c r="AW866" s="9"/>
      <c r="AX866" s="470"/>
      <c r="AY866" s="467"/>
      <c r="BG866" s="373"/>
      <c r="BH866" s="373"/>
      <c r="BI866" s="9"/>
      <c r="BJ866" s="9"/>
      <c r="CJ866"/>
      <c r="CK866"/>
    </row>
    <row r="867" spans="1:89">
      <c r="A867" s="9">
        <v>1014</v>
      </c>
      <c r="B867" s="9" t="s">
        <v>383</v>
      </c>
      <c r="C867" s="9">
        <v>337</v>
      </c>
      <c r="D867" s="9">
        <v>8.8000000000000007</v>
      </c>
      <c r="E867" s="9">
        <v>12</v>
      </c>
      <c r="F867" s="9">
        <v>137.41399999999999</v>
      </c>
      <c r="G867" s="9">
        <v>0</v>
      </c>
      <c r="H867" s="9">
        <v>0</v>
      </c>
      <c r="I867" s="9">
        <v>6.9</v>
      </c>
      <c r="J867" s="9">
        <v>63</v>
      </c>
      <c r="K867" s="158">
        <v>0.59583333333333299</v>
      </c>
      <c r="L867" s="9"/>
      <c r="M867" s="9"/>
      <c r="N867" s="9"/>
      <c r="O867" s="9"/>
      <c r="P867" s="278" t="str">
        <f t="shared" si="29"/>
        <v/>
      </c>
      <c r="Q867" s="276">
        <f t="shared" si="30"/>
        <v>60</v>
      </c>
      <c r="R867" s="9"/>
      <c r="S867" s="9"/>
      <c r="U867" s="367"/>
      <c r="AS867" s="9"/>
      <c r="AT867" s="9"/>
      <c r="AU867" s="426"/>
      <c r="AW867" s="9"/>
      <c r="AX867" s="470"/>
      <c r="AY867" s="467"/>
      <c r="BG867" s="373"/>
      <c r="BH867" s="373"/>
      <c r="BI867" s="9"/>
      <c r="BJ867" s="9"/>
      <c r="CJ867"/>
      <c r="CK867"/>
    </row>
    <row r="868" spans="1:89">
      <c r="A868" s="9">
        <v>1014</v>
      </c>
      <c r="B868" s="9" t="s">
        <v>383</v>
      </c>
      <c r="C868" s="9">
        <v>315</v>
      </c>
      <c r="D868" s="9">
        <v>6.8</v>
      </c>
      <c r="E868" s="9">
        <v>8.4</v>
      </c>
      <c r="F868" s="9">
        <v>137.41399999999999</v>
      </c>
      <c r="G868" s="9">
        <v>0</v>
      </c>
      <c r="H868" s="9">
        <v>0</v>
      </c>
      <c r="I868" s="9">
        <v>6.9</v>
      </c>
      <c r="J868" s="9">
        <v>63</v>
      </c>
      <c r="K868" s="158">
        <v>0.59652777777777799</v>
      </c>
      <c r="L868" s="9"/>
      <c r="M868" s="9"/>
      <c r="N868" s="9"/>
      <c r="O868" s="9"/>
      <c r="P868" s="278" t="str">
        <f t="shared" si="29"/>
        <v/>
      </c>
      <c r="Q868" s="276">
        <f t="shared" si="30"/>
        <v>60</v>
      </c>
      <c r="R868" s="9"/>
      <c r="S868" s="9"/>
      <c r="U868" s="367"/>
      <c r="AS868" s="9"/>
      <c r="AT868" s="9"/>
      <c r="AU868" s="426"/>
      <c r="AW868" s="9"/>
      <c r="AX868" s="470"/>
      <c r="AY868" s="467"/>
      <c r="BG868" s="373"/>
      <c r="BH868" s="373"/>
      <c r="BI868" s="9"/>
      <c r="BJ868" s="9"/>
      <c r="CJ868"/>
      <c r="CK868"/>
    </row>
    <row r="869" spans="1:89">
      <c r="A869" s="9">
        <v>1014</v>
      </c>
      <c r="B869" s="9" t="s">
        <v>383</v>
      </c>
      <c r="C869" s="9">
        <v>337</v>
      </c>
      <c r="D869" s="9">
        <v>8.8000000000000007</v>
      </c>
      <c r="E869" s="9">
        <v>8.4</v>
      </c>
      <c r="F869" s="9">
        <v>137.41399999999999</v>
      </c>
      <c r="G869" s="9">
        <v>0</v>
      </c>
      <c r="H869" s="9">
        <v>0</v>
      </c>
      <c r="I869" s="9">
        <v>7</v>
      </c>
      <c r="J869" s="9">
        <v>62</v>
      </c>
      <c r="K869" s="158">
        <v>0.59722222222222199</v>
      </c>
      <c r="L869" s="9"/>
      <c r="M869" s="9"/>
      <c r="N869" s="9"/>
      <c r="O869" s="9"/>
      <c r="P869" s="278" t="str">
        <f t="shared" si="29"/>
        <v/>
      </c>
      <c r="Q869" s="276">
        <f t="shared" si="30"/>
        <v>60</v>
      </c>
      <c r="R869" s="9"/>
      <c r="S869" s="9"/>
      <c r="U869" s="367"/>
      <c r="AS869" s="9"/>
      <c r="AT869" s="9"/>
      <c r="AU869" s="426"/>
      <c r="AW869" s="9"/>
      <c r="AX869" s="470"/>
      <c r="AY869" s="467"/>
      <c r="BG869" s="373"/>
      <c r="BH869" s="373"/>
      <c r="BI869" s="9"/>
      <c r="BJ869" s="9"/>
      <c r="CJ869"/>
      <c r="CK869"/>
    </row>
    <row r="870" spans="1:89">
      <c r="A870" s="9">
        <v>1014</v>
      </c>
      <c r="B870" s="9" t="s">
        <v>383</v>
      </c>
      <c r="C870" s="9">
        <v>292</v>
      </c>
      <c r="D870" s="9">
        <v>12</v>
      </c>
      <c r="E870" s="9">
        <v>12.4</v>
      </c>
      <c r="F870" s="9">
        <v>137.41399999999999</v>
      </c>
      <c r="G870" s="9">
        <v>0</v>
      </c>
      <c r="H870" s="9">
        <v>0</v>
      </c>
      <c r="I870" s="9">
        <v>7</v>
      </c>
      <c r="J870" s="9">
        <v>62</v>
      </c>
      <c r="K870" s="158">
        <v>0.59791666666666698</v>
      </c>
      <c r="L870" s="9"/>
      <c r="M870" s="9"/>
      <c r="N870" s="9"/>
      <c r="O870" s="9"/>
      <c r="P870" s="278" t="str">
        <f t="shared" si="29"/>
        <v/>
      </c>
      <c r="Q870" s="276">
        <f t="shared" si="30"/>
        <v>60</v>
      </c>
      <c r="R870" s="9"/>
      <c r="S870" s="9"/>
      <c r="U870" s="367"/>
      <c r="AS870" s="9"/>
      <c r="AT870" s="9"/>
      <c r="AU870" s="426"/>
      <c r="AW870" s="9"/>
      <c r="AX870" s="470"/>
      <c r="AY870" s="467"/>
      <c r="BG870" s="373"/>
      <c r="BH870" s="373"/>
      <c r="BI870" s="9"/>
      <c r="BJ870" s="9"/>
      <c r="CJ870"/>
      <c r="CK870"/>
    </row>
    <row r="871" spans="1:89">
      <c r="A871" s="9">
        <v>1014</v>
      </c>
      <c r="B871" s="9" t="s">
        <v>383</v>
      </c>
      <c r="C871" s="9">
        <v>270</v>
      </c>
      <c r="D871" s="9">
        <v>6.4</v>
      </c>
      <c r="E871" s="9">
        <v>8.8000000000000007</v>
      </c>
      <c r="F871" s="9">
        <v>137.41399999999999</v>
      </c>
      <c r="G871" s="9">
        <v>0</v>
      </c>
      <c r="H871" s="9">
        <v>0</v>
      </c>
      <c r="I871" s="9">
        <v>7</v>
      </c>
      <c r="J871" s="9">
        <v>62</v>
      </c>
      <c r="K871" s="158">
        <v>0.59861111111111098</v>
      </c>
      <c r="L871" s="9"/>
      <c r="M871" s="9"/>
      <c r="N871" s="9"/>
      <c r="O871" s="9"/>
      <c r="P871" s="278" t="str">
        <f t="shared" si="29"/>
        <v/>
      </c>
      <c r="Q871" s="276">
        <f t="shared" si="30"/>
        <v>60</v>
      </c>
      <c r="R871" s="9"/>
      <c r="S871" s="9"/>
      <c r="U871" s="367"/>
      <c r="AS871" s="9"/>
      <c r="AT871" s="9"/>
      <c r="AU871" s="426"/>
      <c r="AW871" s="9"/>
      <c r="AX871" s="470"/>
      <c r="AY871" s="467"/>
      <c r="BG871" s="373"/>
      <c r="BH871" s="373"/>
      <c r="BI871" s="9"/>
      <c r="BJ871" s="9"/>
      <c r="CJ871"/>
      <c r="CK871"/>
    </row>
    <row r="872" spans="1:89">
      <c r="A872" s="9">
        <v>1014</v>
      </c>
      <c r="B872" s="9" t="s">
        <v>383</v>
      </c>
      <c r="C872" s="9">
        <v>315</v>
      </c>
      <c r="D872" s="9">
        <v>9.1999999999999993</v>
      </c>
      <c r="E872" s="9">
        <v>8</v>
      </c>
      <c r="F872" s="9">
        <v>137.41399999999999</v>
      </c>
      <c r="G872" s="9">
        <v>0</v>
      </c>
      <c r="H872" s="9">
        <v>0</v>
      </c>
      <c r="I872" s="9">
        <v>7</v>
      </c>
      <c r="J872" s="9">
        <v>62</v>
      </c>
      <c r="K872" s="158">
        <v>0.59930555555555598</v>
      </c>
      <c r="L872" s="9"/>
      <c r="M872" s="9"/>
      <c r="N872" s="9"/>
      <c r="O872" s="9"/>
      <c r="P872" s="278" t="str">
        <f t="shared" si="29"/>
        <v/>
      </c>
      <c r="Q872" s="276">
        <f t="shared" si="30"/>
        <v>60</v>
      </c>
      <c r="R872" s="9"/>
      <c r="S872" s="9"/>
      <c r="U872" s="367"/>
      <c r="AS872" s="9"/>
      <c r="AT872" s="9"/>
      <c r="AU872" s="426"/>
      <c r="AW872" s="9"/>
      <c r="AX872" s="470"/>
      <c r="AY872" s="467"/>
      <c r="BG872" s="373"/>
      <c r="BH872" s="373"/>
      <c r="BI872" s="9"/>
      <c r="BJ872" s="9"/>
      <c r="CJ872"/>
      <c r="CK872"/>
    </row>
    <row r="873" spans="1:89">
      <c r="A873" s="9">
        <v>1014</v>
      </c>
      <c r="B873" s="9" t="s">
        <v>383</v>
      </c>
      <c r="C873" s="9">
        <v>292</v>
      </c>
      <c r="D873" s="9">
        <v>9.6</v>
      </c>
      <c r="E873" s="9">
        <v>8</v>
      </c>
      <c r="F873" s="9">
        <v>137.41399999999999</v>
      </c>
      <c r="G873" s="9">
        <v>0</v>
      </c>
      <c r="H873" s="9">
        <v>0</v>
      </c>
      <c r="I873" s="9">
        <v>7</v>
      </c>
      <c r="J873" s="9">
        <v>62</v>
      </c>
      <c r="K873" s="158">
        <v>0.6</v>
      </c>
      <c r="L873" s="9"/>
      <c r="M873" s="9"/>
      <c r="N873" s="9"/>
      <c r="O873" s="9"/>
      <c r="P873" s="278" t="str">
        <f t="shared" si="29"/>
        <v/>
      </c>
      <c r="Q873" s="276">
        <f t="shared" si="30"/>
        <v>60</v>
      </c>
      <c r="R873" s="9"/>
      <c r="S873" s="9"/>
      <c r="U873" s="367"/>
      <c r="AS873" s="9"/>
      <c r="AT873" s="9"/>
      <c r="AU873" s="426"/>
      <c r="AW873" s="9"/>
      <c r="AX873" s="470"/>
      <c r="AY873" s="467"/>
      <c r="BG873" s="373"/>
      <c r="BH873" s="373"/>
      <c r="BI873" s="9"/>
      <c r="BJ873" s="9"/>
      <c r="CJ873"/>
      <c r="CK873"/>
    </row>
    <row r="874" spans="1:89">
      <c r="A874" s="9">
        <v>1014</v>
      </c>
      <c r="B874" s="9" t="s">
        <v>383</v>
      </c>
      <c r="C874" s="9">
        <v>292</v>
      </c>
      <c r="D874" s="9">
        <v>8</v>
      </c>
      <c r="E874" s="9">
        <v>7.2</v>
      </c>
      <c r="F874" s="9">
        <v>137.41399999999999</v>
      </c>
      <c r="G874" s="9">
        <v>0</v>
      </c>
      <c r="H874" s="9">
        <v>0</v>
      </c>
      <c r="I874" s="9">
        <v>7.1</v>
      </c>
      <c r="J874" s="9">
        <v>62</v>
      </c>
      <c r="K874" s="158">
        <v>0.60069444444444398</v>
      </c>
      <c r="L874" s="9"/>
      <c r="M874" s="9"/>
      <c r="N874" s="9"/>
      <c r="O874" s="9"/>
      <c r="P874" s="278" t="str">
        <f t="shared" si="29"/>
        <v/>
      </c>
      <c r="Q874" s="276">
        <f t="shared" si="30"/>
        <v>60</v>
      </c>
      <c r="R874" s="9"/>
      <c r="S874" s="9"/>
      <c r="U874" s="367"/>
      <c r="AS874" s="9"/>
      <c r="AT874" s="9"/>
      <c r="AU874" s="426"/>
      <c r="AW874" s="9"/>
      <c r="AX874" s="470"/>
      <c r="AY874" s="467"/>
      <c r="BG874" s="373"/>
      <c r="BH874" s="373"/>
      <c r="BI874" s="9"/>
      <c r="BJ874" s="9"/>
      <c r="CJ874"/>
      <c r="CK874"/>
    </row>
    <row r="875" spans="1:89">
      <c r="A875" s="9">
        <v>1014</v>
      </c>
      <c r="B875" s="9" t="s">
        <v>383</v>
      </c>
      <c r="C875" s="9">
        <v>292</v>
      </c>
      <c r="D875" s="9">
        <v>6</v>
      </c>
      <c r="E875" s="9">
        <v>7.2</v>
      </c>
      <c r="F875" s="9">
        <v>137.41399999999999</v>
      </c>
      <c r="G875" s="9">
        <v>0</v>
      </c>
      <c r="H875" s="9">
        <v>0</v>
      </c>
      <c r="I875" s="9">
        <v>7.1</v>
      </c>
      <c r="J875" s="9">
        <v>62</v>
      </c>
      <c r="K875" s="158">
        <v>0.60138888888888897</v>
      </c>
      <c r="L875" s="9"/>
      <c r="M875" s="9"/>
      <c r="N875" s="9"/>
      <c r="O875" s="9"/>
      <c r="P875" s="278" t="str">
        <f t="shared" si="29"/>
        <v/>
      </c>
      <c r="Q875" s="276">
        <f t="shared" si="30"/>
        <v>60</v>
      </c>
      <c r="R875" s="9"/>
      <c r="S875" s="9"/>
      <c r="U875" s="367"/>
      <c r="AS875" s="9"/>
      <c r="AT875" s="9"/>
      <c r="AU875" s="426"/>
      <c r="AW875" s="9"/>
      <c r="AX875" s="470"/>
      <c r="AY875" s="467"/>
      <c r="BG875" s="373"/>
      <c r="BH875" s="373"/>
      <c r="BI875" s="9"/>
      <c r="BJ875" s="9"/>
      <c r="CJ875"/>
      <c r="CK875"/>
    </row>
    <row r="876" spans="1:89">
      <c r="A876" s="9">
        <v>1014</v>
      </c>
      <c r="B876" s="9" t="s">
        <v>383</v>
      </c>
      <c r="C876" s="9">
        <v>292</v>
      </c>
      <c r="D876" s="9">
        <v>7.2</v>
      </c>
      <c r="E876" s="9">
        <v>7.6</v>
      </c>
      <c r="F876" s="9">
        <v>137.41399999999999</v>
      </c>
      <c r="G876" s="9">
        <v>0</v>
      </c>
      <c r="H876" s="9">
        <v>0</v>
      </c>
      <c r="I876" s="9">
        <v>7.1</v>
      </c>
      <c r="J876" s="9">
        <v>62</v>
      </c>
      <c r="K876" s="158">
        <v>0.60208333333333297</v>
      </c>
      <c r="L876" s="9"/>
      <c r="M876" s="9"/>
      <c r="N876" s="9"/>
      <c r="O876" s="9"/>
      <c r="P876" s="278" t="str">
        <f t="shared" si="29"/>
        <v/>
      </c>
      <c r="Q876" s="276">
        <f t="shared" si="30"/>
        <v>60</v>
      </c>
      <c r="R876" s="9"/>
      <c r="S876" s="9"/>
      <c r="U876" s="367"/>
      <c r="AS876" s="9"/>
      <c r="AT876" s="9"/>
      <c r="AU876" s="426"/>
      <c r="AW876" s="9"/>
      <c r="AX876" s="470"/>
      <c r="AY876" s="467"/>
      <c r="BG876" s="373"/>
      <c r="BH876" s="373"/>
      <c r="BI876" s="9"/>
      <c r="BJ876" s="9"/>
      <c r="CJ876"/>
      <c r="CK876"/>
    </row>
    <row r="877" spans="1:89">
      <c r="A877" s="9">
        <v>1014</v>
      </c>
      <c r="B877" s="9" t="s">
        <v>383</v>
      </c>
      <c r="C877" s="9">
        <v>337</v>
      </c>
      <c r="D877" s="9">
        <v>8</v>
      </c>
      <c r="E877" s="9">
        <v>8</v>
      </c>
      <c r="F877" s="9">
        <v>137.41399999999999</v>
      </c>
      <c r="G877" s="9">
        <v>0</v>
      </c>
      <c r="H877" s="9">
        <v>0</v>
      </c>
      <c r="I877" s="9">
        <v>7.1</v>
      </c>
      <c r="J877" s="9">
        <v>62</v>
      </c>
      <c r="K877" s="158">
        <v>0.60277777777777797</v>
      </c>
      <c r="L877" s="9"/>
      <c r="M877" s="9"/>
      <c r="N877" s="9"/>
      <c r="O877" s="9"/>
      <c r="P877" s="278" t="str">
        <f t="shared" si="29"/>
        <v/>
      </c>
      <c r="Q877" s="276">
        <f t="shared" si="30"/>
        <v>60</v>
      </c>
      <c r="R877" s="9"/>
      <c r="S877" s="9"/>
      <c r="U877" s="367"/>
      <c r="AS877" s="9"/>
      <c r="AT877" s="9"/>
      <c r="AU877" s="426"/>
      <c r="AW877" s="9"/>
      <c r="AX877" s="470"/>
      <c r="AY877" s="467"/>
      <c r="BG877" s="373"/>
      <c r="BH877" s="373"/>
      <c r="BI877" s="9"/>
      <c r="BJ877" s="9"/>
      <c r="CJ877"/>
      <c r="CK877"/>
    </row>
    <row r="878" spans="1:89">
      <c r="A878" s="9">
        <v>1014</v>
      </c>
      <c r="B878" s="9" t="s">
        <v>383</v>
      </c>
      <c r="C878" s="9">
        <v>270</v>
      </c>
      <c r="D878" s="9">
        <v>6.8</v>
      </c>
      <c r="E878" s="9">
        <v>6.4</v>
      </c>
      <c r="F878" s="9">
        <v>137.41399999999999</v>
      </c>
      <c r="G878" s="9">
        <v>0</v>
      </c>
      <c r="H878" s="9">
        <v>0</v>
      </c>
      <c r="I878" s="9">
        <v>7.1</v>
      </c>
      <c r="J878" s="9">
        <v>62</v>
      </c>
      <c r="K878" s="158">
        <v>0.60347222222222197</v>
      </c>
      <c r="L878" s="9"/>
      <c r="M878" s="9"/>
      <c r="N878" s="9"/>
      <c r="O878" s="9"/>
      <c r="P878" s="278" t="str">
        <f t="shared" si="29"/>
        <v/>
      </c>
      <c r="Q878" s="276">
        <f t="shared" si="30"/>
        <v>60</v>
      </c>
      <c r="R878" s="9"/>
      <c r="S878" s="9"/>
      <c r="U878" s="367"/>
      <c r="AS878" s="9"/>
      <c r="AT878" s="9"/>
      <c r="AU878" s="426"/>
      <c r="AW878" s="9"/>
      <c r="AX878" s="470"/>
      <c r="AY878" s="467"/>
      <c r="BG878" s="373"/>
      <c r="BH878" s="373"/>
      <c r="BI878" s="9"/>
      <c r="BJ878" s="9"/>
      <c r="CJ878"/>
      <c r="CK878"/>
    </row>
    <row r="879" spans="1:89">
      <c r="A879" s="9">
        <v>1014</v>
      </c>
      <c r="B879" s="9" t="s">
        <v>383</v>
      </c>
      <c r="C879" s="9">
        <v>337</v>
      </c>
      <c r="D879" s="9">
        <v>11.2</v>
      </c>
      <c r="E879" s="9">
        <v>10.4</v>
      </c>
      <c r="F879" s="9">
        <v>137.41399999999999</v>
      </c>
      <c r="G879" s="9">
        <v>0</v>
      </c>
      <c r="H879" s="9">
        <v>0</v>
      </c>
      <c r="I879" s="9">
        <v>7.1</v>
      </c>
      <c r="J879" s="9">
        <v>62</v>
      </c>
      <c r="K879" s="158">
        <v>0.60416666666666696</v>
      </c>
      <c r="L879" s="9"/>
      <c r="M879" s="9"/>
      <c r="N879" s="9"/>
      <c r="O879" s="9"/>
      <c r="P879" s="278" t="str">
        <f t="shared" si="29"/>
        <v/>
      </c>
      <c r="Q879" s="276">
        <f t="shared" si="30"/>
        <v>60</v>
      </c>
      <c r="R879" s="9"/>
      <c r="S879" s="9"/>
      <c r="U879" s="367"/>
      <c r="AS879" s="9"/>
      <c r="AT879" s="9"/>
      <c r="AU879" s="426"/>
      <c r="AW879" s="9"/>
      <c r="AX879" s="470"/>
      <c r="AY879" s="467"/>
      <c r="BG879" s="373"/>
      <c r="BH879" s="373"/>
      <c r="BI879" s="9"/>
      <c r="BJ879" s="9"/>
      <c r="CJ879"/>
      <c r="CK879"/>
    </row>
    <row r="880" spans="1:89">
      <c r="A880" s="9">
        <v>1014</v>
      </c>
      <c r="B880" s="9" t="s">
        <v>383</v>
      </c>
      <c r="C880" s="9">
        <v>337</v>
      </c>
      <c r="D880" s="9">
        <v>8</v>
      </c>
      <c r="E880" s="9">
        <v>6</v>
      </c>
      <c r="F880" s="9">
        <v>137.41399999999999</v>
      </c>
      <c r="G880" s="9">
        <v>0</v>
      </c>
      <c r="H880" s="9">
        <v>0</v>
      </c>
      <c r="I880" s="9">
        <v>7.2</v>
      </c>
      <c r="J880" s="9">
        <v>62</v>
      </c>
      <c r="K880" s="158">
        <v>0.60486111111111096</v>
      </c>
      <c r="L880" s="9"/>
      <c r="M880" s="9"/>
      <c r="N880" s="9"/>
      <c r="O880" s="9"/>
      <c r="P880" s="278" t="str">
        <f t="shared" si="29"/>
        <v/>
      </c>
      <c r="Q880" s="276">
        <f t="shared" si="30"/>
        <v>60</v>
      </c>
      <c r="R880" s="9"/>
      <c r="S880" s="9"/>
      <c r="U880" s="367"/>
      <c r="AS880" s="9"/>
      <c r="AT880" s="9"/>
      <c r="AU880" s="426"/>
      <c r="AW880" s="9"/>
      <c r="AX880" s="470"/>
      <c r="AY880" s="467"/>
      <c r="BG880" s="373"/>
      <c r="BH880" s="373"/>
      <c r="BI880" s="9"/>
      <c r="BJ880" s="9"/>
      <c r="CJ880"/>
      <c r="CK880"/>
    </row>
    <row r="881" spans="1:89">
      <c r="A881" s="9">
        <v>1013</v>
      </c>
      <c r="B881" s="9" t="s">
        <v>383</v>
      </c>
      <c r="C881" s="9">
        <v>67</v>
      </c>
      <c r="D881" s="9">
        <v>9.6</v>
      </c>
      <c r="E881" s="9">
        <v>11.6</v>
      </c>
      <c r="F881" s="9">
        <v>137.41399999999999</v>
      </c>
      <c r="G881" s="9">
        <v>0</v>
      </c>
      <c r="H881" s="9">
        <v>0</v>
      </c>
      <c r="I881" s="9">
        <v>7.1</v>
      </c>
      <c r="J881" s="9">
        <v>62</v>
      </c>
      <c r="K881" s="158">
        <v>0.60555555555555596</v>
      </c>
      <c r="L881" s="9"/>
      <c r="M881" s="9"/>
      <c r="N881" s="9"/>
      <c r="O881" s="9"/>
      <c r="P881" s="278" t="str">
        <f t="shared" si="29"/>
        <v/>
      </c>
      <c r="Q881" s="276">
        <f t="shared" si="30"/>
        <v>60</v>
      </c>
      <c r="R881" s="9"/>
      <c r="S881" s="9"/>
      <c r="U881" s="367"/>
      <c r="AS881" s="9"/>
      <c r="AT881" s="9"/>
      <c r="AU881" s="426"/>
      <c r="AW881" s="9"/>
      <c r="AX881" s="470"/>
      <c r="AY881" s="467"/>
      <c r="BG881" s="373"/>
      <c r="BH881" s="373"/>
      <c r="BI881" s="9"/>
      <c r="BJ881" s="9"/>
      <c r="CJ881"/>
      <c r="CK881"/>
    </row>
    <row r="882" spans="1:89">
      <c r="A882" s="9">
        <v>1013</v>
      </c>
      <c r="B882" s="9" t="s">
        <v>383</v>
      </c>
      <c r="C882" s="9">
        <v>22</v>
      </c>
      <c r="D882" s="9">
        <v>9.1999999999999993</v>
      </c>
      <c r="E882" s="9">
        <v>8</v>
      </c>
      <c r="F882" s="9">
        <v>137.41399999999999</v>
      </c>
      <c r="G882" s="9">
        <v>0</v>
      </c>
      <c r="H882" s="9">
        <v>0</v>
      </c>
      <c r="I882" s="9">
        <v>7.1</v>
      </c>
      <c r="J882" s="9">
        <v>62</v>
      </c>
      <c r="K882" s="158">
        <v>0.60624999999999996</v>
      </c>
      <c r="L882" s="9"/>
      <c r="M882" s="9"/>
      <c r="N882" s="9"/>
      <c r="O882" s="9"/>
      <c r="P882" s="278" t="str">
        <f t="shared" si="29"/>
        <v/>
      </c>
      <c r="Q882" s="276">
        <f t="shared" si="30"/>
        <v>60</v>
      </c>
      <c r="R882" s="9"/>
      <c r="S882" s="9"/>
      <c r="U882" s="367"/>
      <c r="AS882" s="9"/>
      <c r="AT882" s="9"/>
      <c r="AU882" s="426"/>
      <c r="AW882" s="9"/>
      <c r="AX882" s="470"/>
      <c r="AY882" s="467"/>
      <c r="BG882" s="373"/>
      <c r="BH882" s="373"/>
      <c r="BI882" s="9"/>
      <c r="BJ882" s="9"/>
      <c r="CJ882"/>
      <c r="CK882"/>
    </row>
    <row r="883" spans="1:89">
      <c r="A883" s="9">
        <v>1013</v>
      </c>
      <c r="B883" s="9" t="s">
        <v>383</v>
      </c>
      <c r="C883" s="9">
        <v>337</v>
      </c>
      <c r="D883" s="9">
        <v>14</v>
      </c>
      <c r="E883" s="9">
        <v>13.2</v>
      </c>
      <c r="F883" s="9">
        <v>137.41399999999999</v>
      </c>
      <c r="G883" s="9">
        <v>0</v>
      </c>
      <c r="H883" s="9">
        <v>0</v>
      </c>
      <c r="I883" s="9">
        <v>7.1</v>
      </c>
      <c r="J883" s="9">
        <v>62</v>
      </c>
      <c r="K883" s="158">
        <v>0.60694444444444495</v>
      </c>
      <c r="L883" s="9"/>
      <c r="M883" s="9"/>
      <c r="N883" s="9"/>
      <c r="O883" s="9"/>
      <c r="P883" s="278" t="str">
        <f t="shared" si="29"/>
        <v/>
      </c>
      <c r="Q883" s="276">
        <f t="shared" si="30"/>
        <v>60</v>
      </c>
      <c r="R883" s="9"/>
      <c r="S883" s="9"/>
      <c r="U883" s="367"/>
      <c r="AS883" s="9"/>
      <c r="AT883" s="9"/>
      <c r="AU883" s="426"/>
      <c r="AW883" s="9"/>
      <c r="AX883" s="470"/>
      <c r="AY883" s="467"/>
      <c r="BG883" s="373"/>
      <c r="BH883" s="373"/>
      <c r="BI883" s="9"/>
      <c r="BJ883" s="9"/>
      <c r="CJ883"/>
      <c r="CK883"/>
    </row>
    <row r="884" spans="1:89">
      <c r="A884" s="9">
        <v>1013</v>
      </c>
      <c r="B884" s="9" t="s">
        <v>383</v>
      </c>
      <c r="C884" s="9">
        <v>337</v>
      </c>
      <c r="D884" s="9">
        <v>10.8</v>
      </c>
      <c r="E884" s="9">
        <v>10</v>
      </c>
      <c r="F884" s="9">
        <v>137.41399999999999</v>
      </c>
      <c r="G884" s="9">
        <v>0</v>
      </c>
      <c r="H884" s="9">
        <v>0</v>
      </c>
      <c r="I884" s="9">
        <v>7.1</v>
      </c>
      <c r="J884" s="9">
        <v>62</v>
      </c>
      <c r="K884" s="158">
        <v>0.60763888888888895</v>
      </c>
      <c r="L884" s="9"/>
      <c r="M884" s="9"/>
      <c r="N884" s="9"/>
      <c r="O884" s="9"/>
      <c r="P884" s="278" t="str">
        <f t="shared" si="29"/>
        <v/>
      </c>
      <c r="Q884" s="276">
        <f t="shared" si="30"/>
        <v>60</v>
      </c>
      <c r="R884" s="9"/>
      <c r="S884" s="9"/>
      <c r="U884" s="367"/>
      <c r="AS884" s="9"/>
      <c r="AT884" s="9"/>
      <c r="AU884" s="426"/>
      <c r="AW884" s="9"/>
      <c r="AX884" s="470"/>
      <c r="AY884" s="467"/>
      <c r="BG884" s="373"/>
      <c r="BH884" s="373"/>
      <c r="BI884" s="9"/>
      <c r="BJ884" s="9"/>
      <c r="CJ884"/>
      <c r="CK884"/>
    </row>
    <row r="885" spans="1:89">
      <c r="A885" s="9">
        <v>1013</v>
      </c>
      <c r="B885" s="9" t="s">
        <v>383</v>
      </c>
      <c r="C885" s="9">
        <v>292</v>
      </c>
      <c r="D885" s="9">
        <v>8</v>
      </c>
      <c r="E885" s="9">
        <v>8.4</v>
      </c>
      <c r="F885" s="9">
        <v>137.41399999999999</v>
      </c>
      <c r="G885" s="9">
        <v>0</v>
      </c>
      <c r="H885" s="9">
        <v>0</v>
      </c>
      <c r="I885" s="9">
        <v>7.1</v>
      </c>
      <c r="J885" s="9">
        <v>62</v>
      </c>
      <c r="K885" s="158">
        <v>0.60833333333333295</v>
      </c>
      <c r="L885" s="9"/>
      <c r="M885" s="9"/>
      <c r="N885" s="9"/>
      <c r="O885" s="9"/>
      <c r="P885" s="278" t="str">
        <f t="shared" si="29"/>
        <v/>
      </c>
      <c r="Q885" s="276">
        <f t="shared" si="30"/>
        <v>60</v>
      </c>
      <c r="R885" s="9"/>
      <c r="S885" s="9"/>
      <c r="U885" s="367"/>
      <c r="AS885" s="9"/>
      <c r="AT885" s="9"/>
      <c r="AU885" s="426"/>
      <c r="AW885" s="9"/>
      <c r="AX885" s="470"/>
      <c r="AY885" s="467"/>
      <c r="BG885" s="373"/>
      <c r="BH885" s="373"/>
      <c r="BI885" s="9"/>
      <c r="BJ885" s="9"/>
      <c r="CJ885"/>
      <c r="CK885"/>
    </row>
    <row r="886" spans="1:89">
      <c r="A886" s="9">
        <v>1013</v>
      </c>
      <c r="B886" s="9" t="s">
        <v>383</v>
      </c>
      <c r="C886" s="9">
        <v>337</v>
      </c>
      <c r="D886" s="9">
        <v>12</v>
      </c>
      <c r="E886" s="9">
        <v>10.4</v>
      </c>
      <c r="F886" s="9">
        <v>137.41399999999999</v>
      </c>
      <c r="G886" s="9">
        <v>0</v>
      </c>
      <c r="H886" s="9">
        <v>0</v>
      </c>
      <c r="I886" s="9">
        <v>7.1</v>
      </c>
      <c r="J886" s="9">
        <v>62</v>
      </c>
      <c r="K886" s="158">
        <v>0.60902777777777795</v>
      </c>
      <c r="L886" s="9"/>
      <c r="M886" s="9"/>
      <c r="N886" s="9"/>
      <c r="O886" s="9"/>
      <c r="P886" s="278" t="str">
        <f t="shared" si="29"/>
        <v/>
      </c>
      <c r="Q886" s="276">
        <f t="shared" si="30"/>
        <v>60</v>
      </c>
      <c r="R886" s="9"/>
      <c r="S886" s="9"/>
      <c r="U886" s="367"/>
      <c r="AS886" s="9"/>
      <c r="AT886" s="9"/>
      <c r="AU886" s="426"/>
      <c r="AW886" s="9"/>
      <c r="AX886" s="470"/>
      <c r="AY886" s="467"/>
      <c r="BG886" s="373"/>
      <c r="BH886" s="373"/>
      <c r="BI886" s="9"/>
      <c r="BJ886" s="9"/>
      <c r="CJ886"/>
      <c r="CK886"/>
    </row>
    <row r="887" spans="1:89">
      <c r="A887" s="9">
        <v>1013</v>
      </c>
      <c r="B887" s="9" t="s">
        <v>383</v>
      </c>
      <c r="C887" s="9">
        <v>0</v>
      </c>
      <c r="D887" s="9">
        <v>14</v>
      </c>
      <c r="E887" s="9">
        <v>12.4</v>
      </c>
      <c r="F887" s="9">
        <v>137.41399999999999</v>
      </c>
      <c r="G887" s="9">
        <v>0</v>
      </c>
      <c r="H887" s="9">
        <v>0</v>
      </c>
      <c r="I887" s="9">
        <v>7.1</v>
      </c>
      <c r="J887" s="9">
        <v>62</v>
      </c>
      <c r="K887" s="158">
        <v>0.60972222222222205</v>
      </c>
      <c r="L887" s="9"/>
      <c r="M887" s="9"/>
      <c r="N887" s="9"/>
      <c r="O887" s="9"/>
      <c r="P887" s="278" t="str">
        <f t="shared" si="29"/>
        <v/>
      </c>
      <c r="Q887" s="276">
        <f t="shared" si="30"/>
        <v>60</v>
      </c>
      <c r="R887" s="9"/>
      <c r="S887" s="9"/>
      <c r="U887" s="367"/>
      <c r="AS887" s="9"/>
      <c r="AT887" s="9"/>
      <c r="AU887" s="426"/>
      <c r="AW887" s="9"/>
      <c r="AX887" s="470"/>
      <c r="AY887" s="467"/>
      <c r="BG887" s="373"/>
      <c r="BH887" s="373"/>
      <c r="BI887" s="9"/>
      <c r="BJ887" s="9"/>
      <c r="CJ887"/>
      <c r="CK887"/>
    </row>
    <row r="888" spans="1:89">
      <c r="A888" s="9">
        <v>1013</v>
      </c>
      <c r="B888" s="9" t="s">
        <v>383</v>
      </c>
      <c r="C888" s="9">
        <v>315</v>
      </c>
      <c r="D888" s="9">
        <v>10</v>
      </c>
      <c r="E888" s="9">
        <v>11.6</v>
      </c>
      <c r="F888" s="9">
        <v>137.41399999999999</v>
      </c>
      <c r="G888" s="9">
        <v>0</v>
      </c>
      <c r="H888" s="9">
        <v>0</v>
      </c>
      <c r="I888" s="9">
        <v>7.1</v>
      </c>
      <c r="J888" s="9">
        <v>62</v>
      </c>
      <c r="K888" s="158">
        <v>0.61041666666666705</v>
      </c>
      <c r="L888" s="9"/>
      <c r="M888" s="9"/>
      <c r="N888" s="9"/>
      <c r="O888" s="9"/>
      <c r="P888" s="278" t="str">
        <f t="shared" si="29"/>
        <v/>
      </c>
      <c r="Q888" s="276">
        <f t="shared" si="30"/>
        <v>60</v>
      </c>
      <c r="R888" s="9"/>
      <c r="S888" s="9"/>
      <c r="U888" s="367"/>
      <c r="AS888" s="9"/>
      <c r="AT888" s="9"/>
      <c r="AU888" s="426"/>
      <c r="AW888" s="9"/>
      <c r="AX888" s="470"/>
      <c r="AY888" s="467"/>
      <c r="BG888" s="373"/>
      <c r="BH888" s="373"/>
      <c r="BI888" s="9"/>
      <c r="BJ888" s="9"/>
      <c r="CJ888"/>
      <c r="CK888"/>
    </row>
    <row r="889" spans="1:89">
      <c r="A889" s="9">
        <v>1013</v>
      </c>
      <c r="B889" s="9" t="s">
        <v>383</v>
      </c>
      <c r="C889" s="9">
        <v>337</v>
      </c>
      <c r="D889" s="9">
        <v>19.600000000000001</v>
      </c>
      <c r="E889" s="9">
        <v>13.2</v>
      </c>
      <c r="F889" s="9">
        <v>137.41399999999999</v>
      </c>
      <c r="G889" s="9">
        <v>0</v>
      </c>
      <c r="H889" s="9">
        <v>0</v>
      </c>
      <c r="I889" s="9">
        <v>7.1</v>
      </c>
      <c r="J889" s="9">
        <v>62</v>
      </c>
      <c r="K889" s="158">
        <v>0.61111111111111105</v>
      </c>
      <c r="L889" s="9"/>
      <c r="M889" s="9"/>
      <c r="N889" s="9"/>
      <c r="O889" s="9"/>
      <c r="P889" s="278" t="str">
        <f t="shared" si="29"/>
        <v/>
      </c>
      <c r="Q889" s="276">
        <f t="shared" si="30"/>
        <v>60</v>
      </c>
      <c r="R889" s="9"/>
      <c r="S889" s="9"/>
      <c r="U889" s="367"/>
      <c r="AS889" s="9"/>
      <c r="AT889" s="9"/>
      <c r="AU889" s="426"/>
      <c r="AW889" s="9"/>
      <c r="AX889" s="470"/>
      <c r="AY889" s="467"/>
      <c r="BG889" s="373"/>
      <c r="BH889" s="373"/>
      <c r="BI889" s="9"/>
      <c r="BJ889" s="9"/>
      <c r="CJ889"/>
      <c r="CK889"/>
    </row>
    <row r="890" spans="1:89">
      <c r="A890" s="9">
        <v>1013</v>
      </c>
      <c r="B890" s="9" t="s">
        <v>383</v>
      </c>
      <c r="C890" s="9">
        <v>337</v>
      </c>
      <c r="D890" s="9">
        <v>12</v>
      </c>
      <c r="E890" s="9">
        <v>10.4</v>
      </c>
      <c r="F890" s="9">
        <v>137.41399999999999</v>
      </c>
      <c r="G890" s="9">
        <v>0</v>
      </c>
      <c r="H890" s="9">
        <v>0</v>
      </c>
      <c r="I890" s="9">
        <v>7</v>
      </c>
      <c r="J890" s="9">
        <v>62</v>
      </c>
      <c r="K890" s="158">
        <v>0.61180555555555605</v>
      </c>
      <c r="L890" s="9"/>
      <c r="M890" s="9"/>
      <c r="N890" s="9"/>
      <c r="O890" s="9"/>
      <c r="P890" s="278" t="str">
        <f t="shared" si="29"/>
        <v/>
      </c>
      <c r="Q890" s="276">
        <f t="shared" si="30"/>
        <v>60</v>
      </c>
      <c r="R890" s="9"/>
      <c r="S890" s="9"/>
      <c r="U890" s="367"/>
      <c r="AS890" s="9"/>
      <c r="AT890" s="9"/>
      <c r="AU890" s="426"/>
      <c r="AW890" s="9"/>
      <c r="AX890" s="470"/>
      <c r="AY890" s="467"/>
      <c r="BG890" s="373"/>
      <c r="BH890" s="373"/>
      <c r="BI890" s="9"/>
      <c r="BJ890" s="9"/>
      <c r="CJ890"/>
      <c r="CK890"/>
    </row>
    <row r="891" spans="1:89">
      <c r="A891" s="9">
        <v>1013</v>
      </c>
      <c r="B891" s="9" t="s">
        <v>383</v>
      </c>
      <c r="C891" s="9">
        <v>337</v>
      </c>
      <c r="D891" s="9">
        <v>9.1999999999999993</v>
      </c>
      <c r="E891" s="9">
        <v>10.4</v>
      </c>
      <c r="F891" s="9">
        <v>137.41399999999999</v>
      </c>
      <c r="G891" s="9">
        <v>0</v>
      </c>
      <c r="H891" s="9">
        <v>0</v>
      </c>
      <c r="I891" s="9">
        <v>7.1</v>
      </c>
      <c r="J891" s="9">
        <v>62</v>
      </c>
      <c r="K891" s="158">
        <v>0.61250000000000004</v>
      </c>
      <c r="L891" s="9"/>
      <c r="M891" s="9"/>
      <c r="N891" s="9"/>
      <c r="O891" s="9"/>
      <c r="P891" s="278" t="str">
        <f t="shared" si="29"/>
        <v/>
      </c>
      <c r="Q891" s="276">
        <f t="shared" si="30"/>
        <v>60</v>
      </c>
      <c r="R891" s="9"/>
      <c r="S891" s="9"/>
      <c r="U891" s="367"/>
      <c r="AS891" s="9"/>
      <c r="AT891" s="9"/>
      <c r="AU891" s="426"/>
      <c r="AW891" s="9"/>
      <c r="AX891" s="470"/>
      <c r="AY891" s="467"/>
      <c r="BG891" s="373"/>
      <c r="BH891" s="373"/>
      <c r="BI891" s="9"/>
      <c r="BJ891" s="9"/>
      <c r="CJ891"/>
      <c r="CK891"/>
    </row>
    <row r="892" spans="1:89">
      <c r="A892" s="9">
        <v>1013</v>
      </c>
      <c r="B892" s="9" t="s">
        <v>383</v>
      </c>
      <c r="C892" s="9">
        <v>292</v>
      </c>
      <c r="D892" s="9">
        <v>9.1999999999999993</v>
      </c>
      <c r="E892" s="9">
        <v>9.6</v>
      </c>
      <c r="F892" s="9">
        <v>137.41399999999999</v>
      </c>
      <c r="G892" s="9">
        <v>0</v>
      </c>
      <c r="H892" s="9">
        <v>0</v>
      </c>
      <c r="I892" s="9">
        <v>7.1</v>
      </c>
      <c r="J892" s="9">
        <v>61</v>
      </c>
      <c r="K892" s="158">
        <v>0.61319444444444404</v>
      </c>
      <c r="L892" s="9"/>
      <c r="M892" s="9"/>
      <c r="N892" s="9"/>
      <c r="O892" s="9"/>
      <c r="P892" s="278" t="str">
        <f t="shared" si="29"/>
        <v/>
      </c>
      <c r="Q892" s="276">
        <f t="shared" si="30"/>
        <v>60</v>
      </c>
      <c r="R892" s="9"/>
      <c r="S892" s="9"/>
      <c r="U892" s="367"/>
      <c r="AS892" s="9"/>
      <c r="AT892" s="9"/>
      <c r="AU892" s="426"/>
      <c r="AW892" s="9"/>
      <c r="AX892" s="470"/>
      <c r="AY892" s="467"/>
      <c r="BG892" s="373"/>
      <c r="BH892" s="373"/>
      <c r="BI892" s="9"/>
      <c r="BJ892" s="9"/>
      <c r="CJ892"/>
      <c r="CK892"/>
    </row>
    <row r="893" spans="1:89">
      <c r="A893" s="9">
        <v>1013</v>
      </c>
      <c r="B893" s="9" t="s">
        <v>383</v>
      </c>
      <c r="C893" s="9">
        <v>270</v>
      </c>
      <c r="D893" s="9">
        <v>10</v>
      </c>
      <c r="E893" s="9">
        <v>7.6</v>
      </c>
      <c r="F893" s="9">
        <v>137.41399999999999</v>
      </c>
      <c r="G893" s="9">
        <v>0</v>
      </c>
      <c r="H893" s="9">
        <v>0</v>
      </c>
      <c r="I893" s="9">
        <v>7.1</v>
      </c>
      <c r="J893" s="9">
        <v>61</v>
      </c>
      <c r="K893" s="158">
        <v>0.61388888888888904</v>
      </c>
      <c r="L893" s="9"/>
      <c r="M893" s="9"/>
      <c r="N893" s="9"/>
      <c r="O893" s="9"/>
      <c r="P893" s="278" t="str">
        <f t="shared" si="29"/>
        <v/>
      </c>
      <c r="Q893" s="276">
        <f t="shared" si="30"/>
        <v>60</v>
      </c>
      <c r="R893" s="9"/>
      <c r="S893" s="9"/>
      <c r="U893" s="367"/>
      <c r="AS893" s="9"/>
      <c r="AT893" s="9"/>
      <c r="AU893" s="426"/>
      <c r="AW893" s="9"/>
      <c r="AX893" s="470"/>
      <c r="AY893" s="467"/>
      <c r="BG893" s="373"/>
      <c r="BH893" s="373"/>
      <c r="BI893" s="9"/>
      <c r="BJ893" s="9"/>
      <c r="CJ893"/>
      <c r="CK893"/>
    </row>
    <row r="894" spans="1:89">
      <c r="A894" s="9">
        <v>1013</v>
      </c>
      <c r="B894" s="9" t="s">
        <v>383</v>
      </c>
      <c r="C894" s="9">
        <v>292</v>
      </c>
      <c r="D894" s="9">
        <v>10</v>
      </c>
      <c r="E894" s="9">
        <v>8.8000000000000007</v>
      </c>
      <c r="F894" s="9">
        <v>137.41399999999999</v>
      </c>
      <c r="G894" s="9">
        <v>0</v>
      </c>
      <c r="H894" s="9">
        <v>0</v>
      </c>
      <c r="I894" s="9">
        <v>7.1</v>
      </c>
      <c r="J894" s="9">
        <v>61</v>
      </c>
      <c r="K894" s="158">
        <v>0.61458333333333304</v>
      </c>
      <c r="L894" s="9"/>
      <c r="M894" s="9"/>
      <c r="N894" s="9"/>
      <c r="O894" s="9"/>
      <c r="P894" s="278" t="str">
        <f t="shared" si="29"/>
        <v/>
      </c>
      <c r="Q894" s="276">
        <f t="shared" si="30"/>
        <v>60</v>
      </c>
      <c r="R894" s="9"/>
      <c r="S894" s="9"/>
      <c r="U894" s="367"/>
      <c r="AS894" s="9"/>
      <c r="AT894" s="9"/>
      <c r="AU894" s="426"/>
      <c r="AW894" s="9"/>
      <c r="AX894" s="470"/>
      <c r="AY894" s="467"/>
      <c r="BG894" s="373"/>
      <c r="BH894" s="373"/>
      <c r="BI894" s="9"/>
      <c r="BJ894" s="9"/>
      <c r="CJ894"/>
      <c r="CK894"/>
    </row>
    <row r="895" spans="1:89">
      <c r="A895" s="9">
        <v>1013</v>
      </c>
      <c r="B895" s="9" t="s">
        <v>383</v>
      </c>
      <c r="C895" s="9">
        <v>315</v>
      </c>
      <c r="D895" s="9">
        <v>10.8</v>
      </c>
      <c r="E895" s="9">
        <v>9.1999999999999993</v>
      </c>
      <c r="F895" s="9">
        <v>137.41399999999999</v>
      </c>
      <c r="G895" s="9">
        <v>0</v>
      </c>
      <c r="H895" s="9">
        <v>0</v>
      </c>
      <c r="I895" s="9">
        <v>7</v>
      </c>
      <c r="J895" s="9">
        <v>61</v>
      </c>
      <c r="K895" s="158">
        <v>0.61527777777777803</v>
      </c>
      <c r="L895" s="9"/>
      <c r="M895" s="9"/>
      <c r="N895" s="9"/>
      <c r="O895" s="9"/>
      <c r="P895" s="278" t="str">
        <f t="shared" si="29"/>
        <v/>
      </c>
      <c r="Q895" s="276">
        <f t="shared" si="30"/>
        <v>60</v>
      </c>
      <c r="R895" s="9"/>
      <c r="S895" s="9"/>
      <c r="U895" s="367"/>
      <c r="AS895" s="9"/>
      <c r="AT895" s="9"/>
      <c r="AU895" s="426"/>
      <c r="AW895" s="9"/>
      <c r="AX895" s="470"/>
      <c r="AY895" s="467"/>
      <c r="BG895" s="373"/>
      <c r="BH895" s="373"/>
      <c r="BI895" s="9"/>
      <c r="BJ895" s="9"/>
      <c r="CJ895"/>
      <c r="CK895"/>
    </row>
    <row r="896" spans="1:89">
      <c r="A896" s="9">
        <v>1014</v>
      </c>
      <c r="B896" s="9" t="s">
        <v>383</v>
      </c>
      <c r="C896" s="9">
        <v>292</v>
      </c>
      <c r="D896" s="9">
        <v>6.4</v>
      </c>
      <c r="E896" s="9">
        <v>8</v>
      </c>
      <c r="F896" s="9">
        <v>137.41399999999999</v>
      </c>
      <c r="G896" s="9">
        <v>0</v>
      </c>
      <c r="H896" s="9">
        <v>0</v>
      </c>
      <c r="I896" s="9">
        <v>7.1</v>
      </c>
      <c r="J896" s="9">
        <v>61</v>
      </c>
      <c r="K896" s="158">
        <v>0.61597222222222203</v>
      </c>
      <c r="L896" s="9"/>
      <c r="M896" s="9"/>
      <c r="N896" s="9"/>
      <c r="O896" s="9"/>
      <c r="P896" s="278" t="str">
        <f t="shared" si="29"/>
        <v/>
      </c>
      <c r="Q896" s="276">
        <f t="shared" si="30"/>
        <v>60</v>
      </c>
      <c r="R896" s="9"/>
      <c r="S896" s="9"/>
      <c r="U896" s="367"/>
      <c r="AS896" s="9"/>
      <c r="AT896" s="9"/>
      <c r="AU896" s="426"/>
      <c r="AW896" s="9"/>
      <c r="AX896" s="470"/>
      <c r="AY896" s="467"/>
      <c r="BG896" s="373"/>
      <c r="BH896" s="373"/>
      <c r="BI896" s="9"/>
      <c r="BJ896" s="9"/>
      <c r="CJ896"/>
      <c r="CK896"/>
    </row>
    <row r="897" spans="1:89">
      <c r="A897" s="9">
        <v>1014</v>
      </c>
      <c r="B897" s="9" t="s">
        <v>383</v>
      </c>
      <c r="C897" s="9">
        <v>270</v>
      </c>
      <c r="D897" s="9">
        <v>9.1999999999999993</v>
      </c>
      <c r="E897" s="9">
        <v>6.8</v>
      </c>
      <c r="F897" s="9">
        <v>137.41399999999999</v>
      </c>
      <c r="G897" s="9">
        <v>0</v>
      </c>
      <c r="H897" s="9">
        <v>0</v>
      </c>
      <c r="I897" s="9">
        <v>7.1</v>
      </c>
      <c r="J897" s="9">
        <v>61</v>
      </c>
      <c r="K897" s="158">
        <v>0.61666666666666703</v>
      </c>
      <c r="L897" s="9"/>
      <c r="M897" s="9"/>
      <c r="N897" s="9"/>
      <c r="O897" s="9"/>
      <c r="P897" s="278" t="str">
        <f t="shared" si="29"/>
        <v/>
      </c>
      <c r="Q897" s="276">
        <f t="shared" si="30"/>
        <v>60</v>
      </c>
      <c r="R897" s="9"/>
      <c r="S897" s="9"/>
      <c r="U897" s="367"/>
      <c r="AS897" s="9"/>
      <c r="AT897" s="9"/>
      <c r="AU897" s="426"/>
      <c r="AW897" s="9"/>
      <c r="AX897" s="470"/>
      <c r="AY897" s="467"/>
      <c r="BG897" s="373"/>
      <c r="BH897" s="373"/>
      <c r="BI897" s="9"/>
      <c r="BJ897" s="9"/>
      <c r="CJ897"/>
      <c r="CK897"/>
    </row>
    <row r="898" spans="1:89">
      <c r="A898" s="9">
        <v>1014</v>
      </c>
      <c r="B898" s="9" t="s">
        <v>383</v>
      </c>
      <c r="C898" s="9">
        <v>315</v>
      </c>
      <c r="D898" s="9">
        <v>7.6</v>
      </c>
      <c r="E898" s="9">
        <v>6.8</v>
      </c>
      <c r="F898" s="9">
        <v>137.41399999999999</v>
      </c>
      <c r="G898" s="9">
        <v>0</v>
      </c>
      <c r="H898" s="9">
        <v>0</v>
      </c>
      <c r="I898" s="9">
        <v>7.2</v>
      </c>
      <c r="J898" s="9">
        <v>61</v>
      </c>
      <c r="K898" s="158">
        <v>0.61736111111111103</v>
      </c>
      <c r="L898" s="9"/>
      <c r="M898" s="9"/>
      <c r="N898" s="9"/>
      <c r="O898" s="9"/>
      <c r="P898" s="278" t="str">
        <f t="shared" si="29"/>
        <v/>
      </c>
      <c r="Q898" s="276">
        <f t="shared" si="30"/>
        <v>60</v>
      </c>
      <c r="R898" s="9"/>
      <c r="S898" s="9"/>
      <c r="U898" s="367"/>
      <c r="AS898" s="9"/>
      <c r="AT898" s="9"/>
      <c r="AU898" s="426"/>
      <c r="AW898" s="9"/>
      <c r="AX898" s="470"/>
      <c r="AY898" s="467"/>
      <c r="BG898" s="373"/>
      <c r="BH898" s="373"/>
      <c r="BI898" s="9"/>
      <c r="BJ898" s="9"/>
      <c r="CJ898"/>
      <c r="CK898"/>
    </row>
    <row r="899" spans="1:89">
      <c r="A899" s="9">
        <v>1014</v>
      </c>
      <c r="B899" s="9" t="s">
        <v>383</v>
      </c>
      <c r="C899" s="9">
        <v>315</v>
      </c>
      <c r="D899" s="9">
        <v>6.4</v>
      </c>
      <c r="E899" s="9">
        <v>5.6</v>
      </c>
      <c r="F899" s="9">
        <v>137.41399999999999</v>
      </c>
      <c r="G899" s="9">
        <v>0</v>
      </c>
      <c r="H899" s="9">
        <v>0</v>
      </c>
      <c r="I899" s="9">
        <v>7.2</v>
      </c>
      <c r="J899" s="9">
        <v>61</v>
      </c>
      <c r="K899" s="158">
        <v>0.61805555555555602</v>
      </c>
      <c r="L899" s="9"/>
      <c r="M899" s="9"/>
      <c r="N899" s="9"/>
      <c r="O899" s="9"/>
      <c r="P899" s="278" t="str">
        <f t="shared" si="29"/>
        <v/>
      </c>
      <c r="Q899" s="276">
        <f t="shared" si="30"/>
        <v>60</v>
      </c>
      <c r="R899" s="9"/>
      <c r="S899" s="9"/>
      <c r="U899" s="367"/>
      <c r="AS899" s="9"/>
      <c r="AT899" s="9"/>
      <c r="AU899" s="426"/>
      <c r="AW899" s="9"/>
      <c r="AX899" s="470"/>
      <c r="AY899" s="467"/>
      <c r="BG899" s="373"/>
      <c r="BH899" s="373"/>
      <c r="BI899" s="9"/>
      <c r="BJ899" s="9"/>
      <c r="CJ899"/>
      <c r="CK899"/>
    </row>
    <row r="900" spans="1:89">
      <c r="A900" s="9">
        <v>1014</v>
      </c>
      <c r="B900" s="9" t="s">
        <v>383</v>
      </c>
      <c r="C900" s="9">
        <v>292</v>
      </c>
      <c r="D900" s="9">
        <v>12.4</v>
      </c>
      <c r="E900" s="9">
        <v>12</v>
      </c>
      <c r="F900" s="9">
        <v>137.41399999999999</v>
      </c>
      <c r="G900" s="9">
        <v>0</v>
      </c>
      <c r="H900" s="9">
        <v>0</v>
      </c>
      <c r="I900" s="9">
        <v>7.3</v>
      </c>
      <c r="J900" s="9">
        <v>61</v>
      </c>
      <c r="K900" s="158">
        <v>0.61875000000000002</v>
      </c>
      <c r="L900" s="9"/>
      <c r="M900" s="9"/>
      <c r="N900" s="9"/>
      <c r="O900" s="9"/>
      <c r="P900" s="278" t="str">
        <f t="shared" si="29"/>
        <v/>
      </c>
      <c r="Q900" s="276">
        <f t="shared" si="30"/>
        <v>60</v>
      </c>
      <c r="R900" s="9"/>
      <c r="S900" s="9"/>
      <c r="U900" s="367"/>
      <c r="AS900" s="9"/>
      <c r="AT900" s="9"/>
      <c r="AU900" s="426"/>
      <c r="AW900" s="9"/>
      <c r="AX900" s="470"/>
      <c r="AY900" s="467"/>
      <c r="BG900" s="373"/>
      <c r="BH900" s="373"/>
      <c r="BI900" s="9"/>
      <c r="BJ900" s="9"/>
      <c r="CJ900"/>
      <c r="CK900"/>
    </row>
    <row r="901" spans="1:89">
      <c r="A901" s="9">
        <v>1014</v>
      </c>
      <c r="B901" s="9" t="s">
        <v>383</v>
      </c>
      <c r="C901" s="9">
        <v>337</v>
      </c>
      <c r="D901" s="9">
        <v>16</v>
      </c>
      <c r="E901" s="9">
        <v>7.6</v>
      </c>
      <c r="F901" s="9">
        <v>137.41399999999999</v>
      </c>
      <c r="G901" s="9">
        <v>0</v>
      </c>
      <c r="H901" s="9">
        <v>0</v>
      </c>
      <c r="I901" s="9">
        <v>7.4</v>
      </c>
      <c r="J901" s="9">
        <v>61</v>
      </c>
      <c r="K901" s="158">
        <v>0.61944444444444402</v>
      </c>
      <c r="L901" s="9"/>
      <c r="M901" s="9"/>
      <c r="N901" s="9"/>
      <c r="O901" s="9"/>
      <c r="P901" s="278" t="str">
        <f t="shared" si="29"/>
        <v/>
      </c>
      <c r="Q901" s="276">
        <f t="shared" si="30"/>
        <v>60</v>
      </c>
      <c r="R901" s="9"/>
      <c r="S901" s="9"/>
      <c r="U901" s="367"/>
      <c r="AS901" s="9"/>
      <c r="AT901" s="9"/>
      <c r="AU901" s="426"/>
      <c r="AW901" s="9"/>
      <c r="AX901" s="470"/>
      <c r="AY901" s="467"/>
      <c r="BG901" s="373"/>
      <c r="BH901" s="373"/>
      <c r="BI901" s="9"/>
      <c r="BJ901" s="9"/>
      <c r="CJ901"/>
      <c r="CK901"/>
    </row>
    <row r="902" spans="1:89">
      <c r="A902" s="9">
        <v>1014</v>
      </c>
      <c r="B902" s="9" t="s">
        <v>383</v>
      </c>
      <c r="C902" s="9">
        <v>292</v>
      </c>
      <c r="D902" s="9">
        <v>13.6</v>
      </c>
      <c r="E902" s="9">
        <v>12</v>
      </c>
      <c r="F902" s="9">
        <v>137.41399999999999</v>
      </c>
      <c r="G902" s="9">
        <v>0</v>
      </c>
      <c r="H902" s="9">
        <v>0</v>
      </c>
      <c r="I902" s="9">
        <v>7.4</v>
      </c>
      <c r="J902" s="9">
        <v>61</v>
      </c>
      <c r="K902" s="158">
        <v>0.62013888888888902</v>
      </c>
      <c r="L902" s="9"/>
      <c r="M902" s="9"/>
      <c r="N902" s="9"/>
      <c r="O902" s="9"/>
      <c r="P902" s="278" t="str">
        <f t="shared" si="29"/>
        <v/>
      </c>
      <c r="Q902" s="276">
        <f t="shared" si="30"/>
        <v>60</v>
      </c>
      <c r="R902" s="9"/>
      <c r="S902" s="9"/>
      <c r="U902" s="367"/>
      <c r="AS902" s="9"/>
      <c r="AT902" s="9"/>
      <c r="AU902" s="426"/>
      <c r="AW902" s="9"/>
      <c r="AX902" s="470"/>
      <c r="AY902" s="467"/>
      <c r="BG902" s="373"/>
      <c r="BH902" s="373"/>
      <c r="BI902" s="9"/>
      <c r="BJ902" s="9"/>
      <c r="CJ902"/>
      <c r="CK902"/>
    </row>
    <row r="903" spans="1:89">
      <c r="A903" s="9">
        <v>1014</v>
      </c>
      <c r="B903" s="9" t="s">
        <v>383</v>
      </c>
      <c r="C903" s="9">
        <v>247</v>
      </c>
      <c r="D903" s="9">
        <v>14.4</v>
      </c>
      <c r="E903" s="9">
        <v>14.4</v>
      </c>
      <c r="F903" s="9">
        <v>137.41399999999999</v>
      </c>
      <c r="G903" s="9">
        <v>0</v>
      </c>
      <c r="H903" s="9">
        <v>0</v>
      </c>
      <c r="I903" s="9">
        <v>7.4</v>
      </c>
      <c r="J903" s="9">
        <v>61</v>
      </c>
      <c r="K903" s="158">
        <v>0.62083333333333302</v>
      </c>
      <c r="L903" s="9"/>
      <c r="M903" s="9"/>
      <c r="N903" s="9"/>
      <c r="O903" s="9"/>
      <c r="P903" s="278" t="str">
        <f t="shared" si="29"/>
        <v/>
      </c>
      <c r="Q903" s="276">
        <f t="shared" si="30"/>
        <v>60</v>
      </c>
      <c r="R903" s="9"/>
      <c r="S903" s="9"/>
      <c r="U903" s="367"/>
      <c r="AS903" s="9"/>
      <c r="AT903" s="9"/>
      <c r="AU903" s="426"/>
      <c r="AW903" s="9"/>
      <c r="AX903" s="470"/>
      <c r="AY903" s="467"/>
      <c r="BG903" s="373"/>
      <c r="BH903" s="373"/>
      <c r="BI903" s="9"/>
      <c r="BJ903" s="9"/>
      <c r="CJ903"/>
      <c r="CK903"/>
    </row>
    <row r="904" spans="1:89">
      <c r="A904" s="9">
        <v>1014</v>
      </c>
      <c r="B904" s="9" t="s">
        <v>383</v>
      </c>
      <c r="C904" s="9">
        <v>292</v>
      </c>
      <c r="D904" s="9">
        <v>16</v>
      </c>
      <c r="E904" s="9">
        <v>11.6</v>
      </c>
      <c r="F904" s="9">
        <v>137.41399999999999</v>
      </c>
      <c r="G904" s="9">
        <v>0</v>
      </c>
      <c r="H904" s="9">
        <v>0</v>
      </c>
      <c r="I904" s="9">
        <v>7.4</v>
      </c>
      <c r="J904" s="9">
        <v>61</v>
      </c>
      <c r="K904" s="158">
        <v>0.62152777777777801</v>
      </c>
      <c r="L904" s="9"/>
      <c r="M904" s="9"/>
      <c r="N904" s="9"/>
      <c r="O904" s="9"/>
      <c r="P904" s="278" t="str">
        <f t="shared" si="29"/>
        <v/>
      </c>
      <c r="Q904" s="276">
        <f t="shared" si="30"/>
        <v>60</v>
      </c>
      <c r="R904" s="9"/>
      <c r="S904" s="9"/>
      <c r="U904" s="367"/>
      <c r="AS904" s="9"/>
      <c r="AT904" s="9"/>
      <c r="AU904" s="426"/>
      <c r="AW904" s="9"/>
      <c r="AX904" s="470"/>
      <c r="AY904" s="467"/>
      <c r="BG904" s="373"/>
      <c r="BH904" s="373"/>
      <c r="BI904" s="9"/>
      <c r="BJ904" s="9"/>
      <c r="CJ904"/>
      <c r="CK904"/>
    </row>
    <row r="905" spans="1:89">
      <c r="A905" s="9">
        <v>1014</v>
      </c>
      <c r="B905" s="9" t="s">
        <v>383</v>
      </c>
      <c r="C905" s="9">
        <v>337</v>
      </c>
      <c r="D905" s="9">
        <v>11.2</v>
      </c>
      <c r="E905" s="9">
        <v>9.1999999999999993</v>
      </c>
      <c r="F905" s="9">
        <v>137.41399999999999</v>
      </c>
      <c r="G905" s="9">
        <v>0</v>
      </c>
      <c r="H905" s="9">
        <v>0</v>
      </c>
      <c r="I905" s="9">
        <v>7.5</v>
      </c>
      <c r="J905" s="9">
        <v>61</v>
      </c>
      <c r="K905" s="158">
        <v>0.62222222222222201</v>
      </c>
      <c r="L905" s="9"/>
      <c r="M905" s="9"/>
      <c r="N905" s="9"/>
      <c r="O905" s="9"/>
      <c r="P905" s="278" t="str">
        <f t="shared" ref="P905:P968" si="31">IF(F905&lt;1.1,60,"")</f>
        <v/>
      </c>
      <c r="Q905" s="276">
        <f t="shared" si="30"/>
        <v>60</v>
      </c>
      <c r="R905" s="9"/>
      <c r="S905" s="9"/>
      <c r="U905" s="367"/>
      <c r="AS905" s="9"/>
      <c r="AT905" s="9"/>
      <c r="AU905" s="426"/>
      <c r="AW905" s="9"/>
      <c r="AX905" s="470"/>
      <c r="AY905" s="467"/>
      <c r="BG905" s="373"/>
      <c r="BH905" s="373"/>
      <c r="BI905" s="9"/>
      <c r="BJ905" s="9"/>
      <c r="CJ905"/>
      <c r="CK905"/>
    </row>
    <row r="906" spans="1:89">
      <c r="A906" s="9">
        <v>1014</v>
      </c>
      <c r="B906" s="9" t="s">
        <v>383</v>
      </c>
      <c r="C906" s="9">
        <v>315</v>
      </c>
      <c r="D906" s="9">
        <v>11.6</v>
      </c>
      <c r="E906" s="9">
        <v>10.8</v>
      </c>
      <c r="F906" s="9">
        <v>137.41399999999999</v>
      </c>
      <c r="G906" s="9">
        <v>0</v>
      </c>
      <c r="H906" s="9">
        <v>0</v>
      </c>
      <c r="I906" s="9">
        <v>7.4</v>
      </c>
      <c r="J906" s="9">
        <v>61</v>
      </c>
      <c r="K906" s="158">
        <v>0.62291666666666701</v>
      </c>
      <c r="L906" s="9"/>
      <c r="M906" s="9"/>
      <c r="N906" s="9"/>
      <c r="O906" s="9"/>
      <c r="P906" s="278" t="str">
        <f t="shared" si="31"/>
        <v/>
      </c>
      <c r="Q906" s="276">
        <f t="shared" ref="Q906:Q969" si="32">IF(J906&gt;0,60,"")</f>
        <v>60</v>
      </c>
      <c r="R906" s="9"/>
      <c r="S906" s="9"/>
      <c r="U906" s="367"/>
      <c r="AS906" s="9"/>
      <c r="AT906" s="9"/>
      <c r="AU906" s="426"/>
      <c r="AW906" s="9"/>
      <c r="AX906" s="470"/>
      <c r="AY906" s="467"/>
      <c r="BG906" s="373"/>
      <c r="BH906" s="373"/>
      <c r="BI906" s="9"/>
      <c r="BJ906" s="9"/>
      <c r="CJ906"/>
      <c r="CK906"/>
    </row>
    <row r="907" spans="1:89">
      <c r="A907" s="9">
        <v>1014</v>
      </c>
      <c r="B907" s="9" t="s">
        <v>383</v>
      </c>
      <c r="C907" s="9">
        <v>337</v>
      </c>
      <c r="D907" s="9">
        <v>9.6</v>
      </c>
      <c r="E907" s="9">
        <v>9.6</v>
      </c>
      <c r="F907" s="9">
        <v>137.41399999999999</v>
      </c>
      <c r="G907" s="9">
        <v>0</v>
      </c>
      <c r="H907" s="9">
        <v>0</v>
      </c>
      <c r="I907" s="9">
        <v>7.4</v>
      </c>
      <c r="J907" s="9">
        <v>61</v>
      </c>
      <c r="K907" s="158">
        <v>0.62361111111111101</v>
      </c>
      <c r="L907" s="9"/>
      <c r="M907" s="9"/>
      <c r="N907" s="9"/>
      <c r="O907" s="9"/>
      <c r="P907" s="278" t="str">
        <f t="shared" si="31"/>
        <v/>
      </c>
      <c r="Q907" s="276">
        <f t="shared" si="32"/>
        <v>60</v>
      </c>
      <c r="R907" s="9"/>
      <c r="S907" s="9"/>
      <c r="U907" s="367"/>
      <c r="AS907" s="9"/>
      <c r="AT907" s="9"/>
      <c r="AU907" s="426"/>
      <c r="AW907" s="9"/>
      <c r="AX907" s="470"/>
      <c r="AY907" s="467"/>
      <c r="BG907" s="373"/>
      <c r="BH907" s="373"/>
      <c r="BI907" s="9"/>
      <c r="BJ907" s="9"/>
      <c r="CJ907"/>
      <c r="CK907"/>
    </row>
    <row r="908" spans="1:89">
      <c r="A908" s="9">
        <v>1014</v>
      </c>
      <c r="B908" s="9" t="s">
        <v>383</v>
      </c>
      <c r="C908" s="9">
        <v>270</v>
      </c>
      <c r="D908" s="9">
        <v>5.2</v>
      </c>
      <c r="E908" s="9">
        <v>6.8</v>
      </c>
      <c r="F908" s="9">
        <v>137.41399999999999</v>
      </c>
      <c r="G908" s="9">
        <v>0</v>
      </c>
      <c r="H908" s="9">
        <v>0</v>
      </c>
      <c r="I908" s="9">
        <v>7.5</v>
      </c>
      <c r="J908" s="9">
        <v>61</v>
      </c>
      <c r="K908" s="158">
        <v>0.624305555555556</v>
      </c>
      <c r="L908" s="9"/>
      <c r="M908" s="9"/>
      <c r="N908" s="9"/>
      <c r="O908" s="9"/>
      <c r="P908" s="278" t="str">
        <f t="shared" si="31"/>
        <v/>
      </c>
      <c r="Q908" s="276">
        <f t="shared" si="32"/>
        <v>60</v>
      </c>
      <c r="R908" s="9"/>
      <c r="S908" s="9"/>
      <c r="U908" s="367"/>
      <c r="AS908" s="9"/>
      <c r="AT908" s="9"/>
      <c r="AU908" s="426"/>
      <c r="AW908" s="9"/>
      <c r="AX908" s="470"/>
      <c r="AY908" s="467"/>
      <c r="BG908" s="373"/>
      <c r="BH908" s="373"/>
      <c r="BI908" s="9"/>
      <c r="BJ908" s="9"/>
      <c r="CJ908"/>
      <c r="CK908"/>
    </row>
    <row r="909" spans="1:89">
      <c r="A909" s="9">
        <v>1014</v>
      </c>
      <c r="B909" s="9" t="s">
        <v>383</v>
      </c>
      <c r="C909" s="9">
        <v>337</v>
      </c>
      <c r="D909" s="9">
        <v>10</v>
      </c>
      <c r="E909" s="9">
        <v>6.8</v>
      </c>
      <c r="F909" s="9">
        <v>137.41399999999999</v>
      </c>
      <c r="G909" s="9">
        <v>0</v>
      </c>
      <c r="H909" s="9">
        <v>0</v>
      </c>
      <c r="I909" s="9">
        <v>7.5</v>
      </c>
      <c r="J909" s="9">
        <v>61</v>
      </c>
      <c r="K909" s="158">
        <v>0.625</v>
      </c>
      <c r="L909" s="9"/>
      <c r="M909" s="9"/>
      <c r="N909" s="9"/>
      <c r="O909" s="9"/>
      <c r="P909" s="278" t="str">
        <f t="shared" si="31"/>
        <v/>
      </c>
      <c r="Q909" s="276">
        <f t="shared" si="32"/>
        <v>60</v>
      </c>
      <c r="R909" s="9"/>
      <c r="S909" s="9"/>
      <c r="U909" s="367"/>
      <c r="AS909" s="9"/>
      <c r="AT909" s="9"/>
      <c r="AU909" s="426"/>
      <c r="AW909" s="9"/>
      <c r="AX909" s="470"/>
      <c r="AY909" s="467"/>
      <c r="BG909" s="373"/>
      <c r="BH909" s="373"/>
      <c r="BI909" s="9"/>
      <c r="BJ909" s="9"/>
      <c r="CJ909"/>
      <c r="CK909"/>
    </row>
    <row r="910" spans="1:89">
      <c r="A910" s="9">
        <v>1014</v>
      </c>
      <c r="B910" s="9" t="s">
        <v>383</v>
      </c>
      <c r="C910" s="9">
        <v>315</v>
      </c>
      <c r="D910" s="9">
        <v>11.2</v>
      </c>
      <c r="E910" s="9">
        <v>10</v>
      </c>
      <c r="F910" s="9">
        <v>137.41399999999999</v>
      </c>
      <c r="G910" s="9">
        <v>0</v>
      </c>
      <c r="H910" s="9">
        <v>0</v>
      </c>
      <c r="I910" s="9">
        <v>7.5</v>
      </c>
      <c r="J910" s="9">
        <v>61</v>
      </c>
      <c r="K910" s="158">
        <v>0.625694444444444</v>
      </c>
      <c r="L910" s="9"/>
      <c r="M910" s="9"/>
      <c r="N910" s="9"/>
      <c r="O910" s="9"/>
      <c r="P910" s="278" t="str">
        <f t="shared" si="31"/>
        <v/>
      </c>
      <c r="Q910" s="276">
        <f t="shared" si="32"/>
        <v>60</v>
      </c>
      <c r="R910" s="9"/>
      <c r="S910" s="9"/>
      <c r="U910" s="367"/>
      <c r="AS910" s="9"/>
      <c r="AT910" s="9"/>
      <c r="AU910" s="426"/>
      <c r="AW910" s="9"/>
      <c r="AX910" s="470"/>
      <c r="AY910" s="467"/>
      <c r="BG910" s="373"/>
      <c r="BH910" s="373"/>
      <c r="BI910" s="9"/>
      <c r="BJ910" s="9"/>
      <c r="CJ910"/>
      <c r="CK910"/>
    </row>
    <row r="911" spans="1:89">
      <c r="A911" s="9">
        <v>1014</v>
      </c>
      <c r="B911" s="9" t="s">
        <v>383</v>
      </c>
      <c r="C911" s="9">
        <v>292</v>
      </c>
      <c r="D911" s="9">
        <v>10.8</v>
      </c>
      <c r="E911" s="9">
        <v>11.2</v>
      </c>
      <c r="F911" s="9">
        <v>137.41399999999999</v>
      </c>
      <c r="G911" s="9">
        <v>0</v>
      </c>
      <c r="H911" s="9">
        <v>0</v>
      </c>
      <c r="I911" s="9">
        <v>7.4</v>
      </c>
      <c r="J911" s="9">
        <v>61</v>
      </c>
      <c r="K911" s="158">
        <v>0.62638888888888899</v>
      </c>
      <c r="L911" s="9"/>
      <c r="M911" s="9"/>
      <c r="N911" s="9"/>
      <c r="O911" s="9"/>
      <c r="P911" s="278" t="str">
        <f t="shared" si="31"/>
        <v/>
      </c>
      <c r="Q911" s="276">
        <f t="shared" si="32"/>
        <v>60</v>
      </c>
      <c r="R911" s="9"/>
      <c r="S911" s="9"/>
      <c r="U911" s="367"/>
      <c r="AS911" s="9"/>
      <c r="AT911" s="9"/>
      <c r="AU911" s="426"/>
      <c r="AW911" s="9"/>
      <c r="AX911" s="470"/>
      <c r="AY911" s="467"/>
      <c r="BG911" s="373"/>
      <c r="BH911" s="373"/>
      <c r="BI911" s="9"/>
      <c r="BJ911" s="9"/>
      <c r="CJ911"/>
      <c r="CK911"/>
    </row>
    <row r="912" spans="1:89">
      <c r="A912" s="9">
        <v>1014</v>
      </c>
      <c r="B912" s="9" t="s">
        <v>383</v>
      </c>
      <c r="C912" s="9">
        <v>270</v>
      </c>
      <c r="D912" s="9">
        <v>8</v>
      </c>
      <c r="E912" s="9">
        <v>10.8</v>
      </c>
      <c r="F912" s="9">
        <v>137.41399999999999</v>
      </c>
      <c r="G912" s="9">
        <v>0</v>
      </c>
      <c r="H912" s="9">
        <v>0</v>
      </c>
      <c r="I912" s="9">
        <v>7.4</v>
      </c>
      <c r="J912" s="9">
        <v>61</v>
      </c>
      <c r="K912" s="158">
        <v>0.62708333333333299</v>
      </c>
      <c r="L912" s="9"/>
      <c r="M912" s="9"/>
      <c r="N912" s="9"/>
      <c r="O912" s="9"/>
      <c r="P912" s="278" t="str">
        <f t="shared" si="31"/>
        <v/>
      </c>
      <c r="Q912" s="276">
        <f t="shared" si="32"/>
        <v>60</v>
      </c>
      <c r="R912" s="9"/>
      <c r="S912" s="9"/>
      <c r="U912" s="367"/>
      <c r="AS912" s="9"/>
      <c r="AT912" s="9"/>
      <c r="AU912" s="426"/>
      <c r="AW912" s="9"/>
      <c r="AX912" s="470"/>
      <c r="AY912" s="467"/>
      <c r="BG912" s="373"/>
      <c r="BH912" s="373"/>
      <c r="BI912" s="9"/>
      <c r="BJ912" s="9"/>
      <c r="CJ912"/>
      <c r="CK912"/>
    </row>
    <row r="913" spans="1:89">
      <c r="A913" s="9">
        <v>1014</v>
      </c>
      <c r="B913" s="9" t="s">
        <v>383</v>
      </c>
      <c r="C913" s="9">
        <v>337</v>
      </c>
      <c r="D913" s="9">
        <v>10.4</v>
      </c>
      <c r="E913" s="9">
        <v>9.6</v>
      </c>
      <c r="F913" s="9">
        <v>137.41399999999999</v>
      </c>
      <c r="G913" s="9">
        <v>0</v>
      </c>
      <c r="H913" s="9">
        <v>0</v>
      </c>
      <c r="I913" s="9">
        <v>7.4</v>
      </c>
      <c r="J913" s="9">
        <v>61</v>
      </c>
      <c r="K913" s="158">
        <v>0.62777777777777799</v>
      </c>
      <c r="L913" s="9"/>
      <c r="M913" s="9"/>
      <c r="N913" s="9"/>
      <c r="O913" s="9"/>
      <c r="P913" s="278" t="str">
        <f t="shared" si="31"/>
        <v/>
      </c>
      <c r="Q913" s="276">
        <f t="shared" si="32"/>
        <v>60</v>
      </c>
      <c r="R913" s="9"/>
      <c r="S913" s="9"/>
      <c r="U913" s="367"/>
      <c r="AS913" s="9"/>
      <c r="AT913" s="9"/>
      <c r="AU913" s="426"/>
      <c r="AW913" s="9"/>
      <c r="AX913" s="470"/>
      <c r="AY913" s="467"/>
      <c r="BG913" s="373"/>
      <c r="BH913" s="373"/>
      <c r="BI913" s="9"/>
      <c r="BJ913" s="9"/>
      <c r="CJ913"/>
      <c r="CK913"/>
    </row>
    <row r="914" spans="1:89">
      <c r="A914" s="9">
        <v>1014</v>
      </c>
      <c r="B914" s="9" t="s">
        <v>383</v>
      </c>
      <c r="C914" s="9">
        <v>337</v>
      </c>
      <c r="D914" s="9">
        <v>13.2</v>
      </c>
      <c r="E914" s="9">
        <v>10.8</v>
      </c>
      <c r="F914" s="9">
        <v>137.41399999999999</v>
      </c>
      <c r="G914" s="9">
        <v>0</v>
      </c>
      <c r="H914" s="9">
        <v>0</v>
      </c>
      <c r="I914" s="9">
        <v>7.3</v>
      </c>
      <c r="J914" s="9">
        <v>61</v>
      </c>
      <c r="K914" s="158">
        <v>0.62847222222222199</v>
      </c>
      <c r="L914" s="9"/>
      <c r="M914" s="9"/>
      <c r="N914" s="9"/>
      <c r="O914" s="9"/>
      <c r="P914" s="278" t="str">
        <f t="shared" si="31"/>
        <v/>
      </c>
      <c r="Q914" s="276">
        <f t="shared" si="32"/>
        <v>60</v>
      </c>
      <c r="R914" s="9"/>
      <c r="S914" s="9"/>
      <c r="U914" s="367"/>
      <c r="AS914" s="9"/>
      <c r="AT914" s="9"/>
      <c r="AU914" s="426"/>
      <c r="AW914" s="9"/>
      <c r="AX914" s="470"/>
      <c r="AY914" s="467"/>
      <c r="BG914" s="373"/>
      <c r="BH914" s="373"/>
      <c r="BI914" s="9"/>
      <c r="BJ914" s="9"/>
      <c r="CJ914"/>
      <c r="CK914"/>
    </row>
    <row r="915" spans="1:89">
      <c r="A915" s="9">
        <v>1014</v>
      </c>
      <c r="B915" s="9" t="s">
        <v>383</v>
      </c>
      <c r="C915" s="9">
        <v>292</v>
      </c>
      <c r="D915" s="9">
        <v>9.1999999999999993</v>
      </c>
      <c r="E915" s="9">
        <v>11.2</v>
      </c>
      <c r="F915" s="9">
        <v>137.41399999999999</v>
      </c>
      <c r="G915" s="9">
        <v>0</v>
      </c>
      <c r="H915" s="9">
        <v>0</v>
      </c>
      <c r="I915" s="9">
        <v>7.2</v>
      </c>
      <c r="J915" s="9">
        <v>61</v>
      </c>
      <c r="K915" s="158">
        <v>0.62916666666666698</v>
      </c>
      <c r="L915" s="9"/>
      <c r="M915" s="9"/>
      <c r="N915" s="9"/>
      <c r="O915" s="9"/>
      <c r="P915" s="278" t="str">
        <f t="shared" si="31"/>
        <v/>
      </c>
      <c r="Q915" s="276">
        <f t="shared" si="32"/>
        <v>60</v>
      </c>
      <c r="R915" s="9"/>
      <c r="S915" s="9"/>
      <c r="U915" s="367"/>
      <c r="AS915" s="9"/>
      <c r="AT915" s="9"/>
      <c r="AU915" s="426"/>
      <c r="AW915" s="9"/>
      <c r="AX915" s="470"/>
      <c r="AY915" s="467"/>
      <c r="BG915" s="373"/>
      <c r="BH915" s="373"/>
      <c r="BI915" s="9"/>
      <c r="BJ915" s="9"/>
      <c r="CJ915"/>
      <c r="CK915"/>
    </row>
    <row r="916" spans="1:89">
      <c r="A916" s="9">
        <v>1014</v>
      </c>
      <c r="B916" s="9" t="s">
        <v>383</v>
      </c>
      <c r="C916" s="9">
        <v>337</v>
      </c>
      <c r="D916" s="9">
        <v>9.6</v>
      </c>
      <c r="E916" s="9">
        <v>9.6</v>
      </c>
      <c r="F916" s="9">
        <v>137.41399999999999</v>
      </c>
      <c r="G916" s="9">
        <v>0</v>
      </c>
      <c r="H916" s="9">
        <v>0</v>
      </c>
      <c r="I916" s="9">
        <v>7.2</v>
      </c>
      <c r="J916" s="9">
        <v>61</v>
      </c>
      <c r="K916" s="158">
        <v>0.62986111111111098</v>
      </c>
      <c r="L916" s="9"/>
      <c r="M916" s="9"/>
      <c r="N916" s="9"/>
      <c r="O916" s="9"/>
      <c r="P916" s="278" t="str">
        <f t="shared" si="31"/>
        <v/>
      </c>
      <c r="Q916" s="276">
        <f t="shared" si="32"/>
        <v>60</v>
      </c>
      <c r="R916" s="9"/>
      <c r="S916" s="9"/>
      <c r="U916" s="367"/>
      <c r="AS916" s="9"/>
      <c r="AT916" s="9"/>
      <c r="AU916" s="426"/>
      <c r="AW916" s="9"/>
      <c r="AX916" s="470"/>
      <c r="AY916" s="467"/>
      <c r="BG916" s="373"/>
      <c r="BH916" s="373"/>
      <c r="BI916" s="9"/>
      <c r="BJ916" s="9"/>
      <c r="CJ916"/>
      <c r="CK916"/>
    </row>
    <row r="917" spans="1:89">
      <c r="A917" s="9">
        <v>1014</v>
      </c>
      <c r="B917" s="9" t="s">
        <v>383</v>
      </c>
      <c r="C917" s="9">
        <v>337</v>
      </c>
      <c r="D917" s="9">
        <v>11.2</v>
      </c>
      <c r="E917" s="9">
        <v>10.8</v>
      </c>
      <c r="F917" s="9">
        <v>137.41399999999999</v>
      </c>
      <c r="G917" s="9">
        <v>0</v>
      </c>
      <c r="H917" s="9">
        <v>0</v>
      </c>
      <c r="I917" s="9">
        <v>7.2</v>
      </c>
      <c r="J917" s="9">
        <v>61</v>
      </c>
      <c r="K917" s="158">
        <v>0.63055555555555598</v>
      </c>
      <c r="L917" s="9"/>
      <c r="M917" s="9"/>
      <c r="N917" s="9"/>
      <c r="O917" s="9"/>
      <c r="P917" s="278" t="str">
        <f t="shared" si="31"/>
        <v/>
      </c>
      <c r="Q917" s="276">
        <f t="shared" si="32"/>
        <v>60</v>
      </c>
      <c r="R917" s="9"/>
      <c r="S917" s="9"/>
      <c r="U917" s="367"/>
      <c r="AS917" s="9"/>
      <c r="AT917" s="9"/>
      <c r="AU917" s="426"/>
      <c r="AW917" s="9"/>
      <c r="AX917" s="470"/>
      <c r="AY917" s="467"/>
      <c r="BG917" s="373"/>
      <c r="BH917" s="373"/>
      <c r="BI917" s="9"/>
      <c r="BJ917" s="9"/>
      <c r="CJ917"/>
      <c r="CK917"/>
    </row>
    <row r="918" spans="1:89">
      <c r="A918" s="9">
        <v>1014</v>
      </c>
      <c r="B918" s="9" t="s">
        <v>383</v>
      </c>
      <c r="C918" s="9">
        <v>315</v>
      </c>
      <c r="D918" s="9">
        <v>6</v>
      </c>
      <c r="E918" s="9">
        <v>7.6</v>
      </c>
      <c r="F918" s="9">
        <v>137.41399999999999</v>
      </c>
      <c r="G918" s="9">
        <v>0</v>
      </c>
      <c r="H918" s="9">
        <v>0</v>
      </c>
      <c r="I918" s="9">
        <v>7.2</v>
      </c>
      <c r="J918" s="9">
        <v>61</v>
      </c>
      <c r="K918" s="158">
        <v>0.63124999999999998</v>
      </c>
      <c r="L918" s="9"/>
      <c r="M918" s="9"/>
      <c r="N918" s="9"/>
      <c r="O918" s="9"/>
      <c r="P918" s="278" t="str">
        <f t="shared" si="31"/>
        <v/>
      </c>
      <c r="Q918" s="276">
        <f t="shared" si="32"/>
        <v>60</v>
      </c>
      <c r="R918" s="9"/>
      <c r="S918" s="9"/>
      <c r="U918" s="367"/>
      <c r="AS918" s="9"/>
      <c r="AT918" s="9"/>
      <c r="AU918" s="426"/>
      <c r="AW918" s="9"/>
      <c r="AX918" s="470"/>
      <c r="AY918" s="467"/>
      <c r="BG918" s="373"/>
      <c r="BH918" s="373"/>
      <c r="BI918" s="9"/>
      <c r="BJ918" s="9"/>
      <c r="CJ918"/>
      <c r="CK918"/>
    </row>
    <row r="919" spans="1:89">
      <c r="A919" s="9">
        <v>1014</v>
      </c>
      <c r="B919" s="9" t="s">
        <v>383</v>
      </c>
      <c r="C919" s="9">
        <v>337</v>
      </c>
      <c r="D919" s="9">
        <v>10.8</v>
      </c>
      <c r="E919" s="9">
        <v>8</v>
      </c>
      <c r="F919" s="9">
        <v>137.41399999999999</v>
      </c>
      <c r="G919" s="9">
        <v>0</v>
      </c>
      <c r="H919" s="9">
        <v>0</v>
      </c>
      <c r="I919" s="9">
        <v>7.2</v>
      </c>
      <c r="J919" s="9">
        <v>61</v>
      </c>
      <c r="K919" s="158">
        <v>0.63194444444444398</v>
      </c>
      <c r="L919" s="9"/>
      <c r="M919" s="9"/>
      <c r="N919" s="9"/>
      <c r="O919" s="9"/>
      <c r="P919" s="278" t="str">
        <f t="shared" si="31"/>
        <v/>
      </c>
      <c r="Q919" s="276">
        <f t="shared" si="32"/>
        <v>60</v>
      </c>
      <c r="R919" s="9"/>
      <c r="S919" s="9"/>
      <c r="U919" s="367"/>
      <c r="AS919" s="9"/>
      <c r="AT919" s="9"/>
      <c r="AU919" s="426"/>
      <c r="AW919" s="9"/>
      <c r="AX919" s="470"/>
      <c r="AY919" s="467"/>
      <c r="BG919" s="373"/>
      <c r="BH919" s="373"/>
      <c r="BI919" s="9"/>
      <c r="BJ919" s="9"/>
      <c r="CJ919"/>
      <c r="CK919"/>
    </row>
    <row r="920" spans="1:89">
      <c r="A920" s="9">
        <v>1014</v>
      </c>
      <c r="B920" s="9" t="s">
        <v>383</v>
      </c>
      <c r="C920" s="9">
        <v>292</v>
      </c>
      <c r="D920" s="9">
        <v>16.8</v>
      </c>
      <c r="E920" s="9">
        <v>12</v>
      </c>
      <c r="F920" s="9">
        <v>137.41399999999999</v>
      </c>
      <c r="G920" s="9">
        <v>0</v>
      </c>
      <c r="H920" s="9">
        <v>0</v>
      </c>
      <c r="I920" s="9">
        <v>7.2</v>
      </c>
      <c r="J920" s="9">
        <v>61</v>
      </c>
      <c r="K920" s="158">
        <v>0.63263888888888897</v>
      </c>
      <c r="L920" s="9"/>
      <c r="M920" s="9"/>
      <c r="N920" s="9"/>
      <c r="O920" s="9"/>
      <c r="P920" s="278" t="str">
        <f t="shared" si="31"/>
        <v/>
      </c>
      <c r="Q920" s="276">
        <f t="shared" si="32"/>
        <v>60</v>
      </c>
      <c r="R920" s="9"/>
      <c r="S920" s="9"/>
      <c r="U920" s="367"/>
      <c r="AS920" s="9"/>
      <c r="AT920" s="9"/>
      <c r="AU920" s="426"/>
      <c r="AW920" s="9"/>
      <c r="AX920" s="470"/>
      <c r="AY920" s="467"/>
      <c r="BG920" s="373"/>
      <c r="BH920" s="373"/>
      <c r="BI920" s="9"/>
      <c r="BJ920" s="9"/>
      <c r="CJ920"/>
      <c r="CK920"/>
    </row>
    <row r="921" spans="1:89">
      <c r="A921" s="9">
        <v>1014</v>
      </c>
      <c r="B921" s="9" t="s">
        <v>383</v>
      </c>
      <c r="C921" s="9">
        <v>292</v>
      </c>
      <c r="D921" s="9">
        <v>7.6</v>
      </c>
      <c r="E921" s="9">
        <v>8</v>
      </c>
      <c r="F921" s="9">
        <v>137.41399999999999</v>
      </c>
      <c r="G921" s="9">
        <v>0</v>
      </c>
      <c r="H921" s="9">
        <v>0</v>
      </c>
      <c r="I921" s="9">
        <v>7.2</v>
      </c>
      <c r="J921" s="9">
        <v>61</v>
      </c>
      <c r="K921" s="158">
        <v>0.63333333333333297</v>
      </c>
      <c r="L921" s="9"/>
      <c r="M921" s="9"/>
      <c r="N921" s="9"/>
      <c r="O921" s="9"/>
      <c r="P921" s="278" t="str">
        <f t="shared" si="31"/>
        <v/>
      </c>
      <c r="Q921" s="276">
        <f t="shared" si="32"/>
        <v>60</v>
      </c>
      <c r="R921" s="9"/>
      <c r="S921" s="9"/>
      <c r="U921" s="367"/>
      <c r="AS921" s="9"/>
      <c r="AT921" s="9"/>
      <c r="AU921" s="426"/>
      <c r="AW921" s="9"/>
      <c r="AX921" s="470"/>
      <c r="AY921" s="467"/>
      <c r="BG921" s="373"/>
      <c r="BH921" s="373"/>
      <c r="BI921" s="9"/>
      <c r="BJ921" s="9"/>
      <c r="CJ921"/>
      <c r="CK921"/>
    </row>
    <row r="922" spans="1:89">
      <c r="A922" s="9">
        <v>1014</v>
      </c>
      <c r="B922" s="9" t="s">
        <v>383</v>
      </c>
      <c r="C922" s="9">
        <v>337</v>
      </c>
      <c r="D922" s="9">
        <v>8.8000000000000007</v>
      </c>
      <c r="E922" s="9">
        <v>8.4</v>
      </c>
      <c r="F922" s="9">
        <v>137.41399999999999</v>
      </c>
      <c r="G922" s="9">
        <v>0</v>
      </c>
      <c r="H922" s="9">
        <v>0</v>
      </c>
      <c r="I922" s="9">
        <v>7.2</v>
      </c>
      <c r="J922" s="9">
        <v>61</v>
      </c>
      <c r="K922" s="158">
        <v>0.63402777777777797</v>
      </c>
      <c r="L922" s="9"/>
      <c r="M922" s="9"/>
      <c r="N922" s="9"/>
      <c r="O922" s="9"/>
      <c r="P922" s="278" t="str">
        <f t="shared" si="31"/>
        <v/>
      </c>
      <c r="Q922" s="276">
        <f t="shared" si="32"/>
        <v>60</v>
      </c>
      <c r="R922" s="9"/>
      <c r="S922" s="9"/>
      <c r="U922" s="367"/>
      <c r="AS922" s="9"/>
      <c r="AT922" s="9"/>
      <c r="AU922" s="426"/>
      <c r="AW922" s="9"/>
      <c r="AX922" s="470"/>
      <c r="AY922" s="467"/>
      <c r="BG922" s="373"/>
      <c r="BH922" s="373"/>
      <c r="BI922" s="9"/>
      <c r="BJ922" s="9"/>
      <c r="CJ922"/>
      <c r="CK922"/>
    </row>
    <row r="923" spans="1:89">
      <c r="A923" s="9">
        <v>1014</v>
      </c>
      <c r="B923" s="9" t="s">
        <v>383</v>
      </c>
      <c r="C923" s="9">
        <v>292</v>
      </c>
      <c r="D923" s="9">
        <v>8</v>
      </c>
      <c r="E923" s="9">
        <v>8</v>
      </c>
      <c r="F923" s="9">
        <v>137.41399999999999</v>
      </c>
      <c r="G923" s="9">
        <v>0</v>
      </c>
      <c r="H923" s="9">
        <v>0</v>
      </c>
      <c r="I923" s="9">
        <v>7.2</v>
      </c>
      <c r="J923" s="9">
        <v>61</v>
      </c>
      <c r="K923" s="158">
        <v>0.63472222222222197</v>
      </c>
      <c r="L923" s="9"/>
      <c r="M923" s="9"/>
      <c r="N923" s="9"/>
      <c r="O923" s="9"/>
      <c r="P923" s="278" t="str">
        <f t="shared" si="31"/>
        <v/>
      </c>
      <c r="Q923" s="276">
        <f t="shared" si="32"/>
        <v>60</v>
      </c>
      <c r="R923" s="9"/>
      <c r="S923" s="9"/>
      <c r="U923" s="367"/>
      <c r="AS923" s="9"/>
      <c r="AT923" s="9"/>
      <c r="AU923" s="426"/>
      <c r="AW923" s="9"/>
      <c r="AX923" s="470"/>
      <c r="AY923" s="467"/>
      <c r="BG923" s="373"/>
      <c r="BH923" s="373"/>
      <c r="BI923" s="9"/>
      <c r="BJ923" s="9"/>
      <c r="CJ923"/>
      <c r="CK923"/>
    </row>
    <row r="924" spans="1:89">
      <c r="A924" s="9">
        <v>1014</v>
      </c>
      <c r="B924" s="9" t="s">
        <v>383</v>
      </c>
      <c r="C924" s="9">
        <v>337</v>
      </c>
      <c r="D924" s="9">
        <v>11.6</v>
      </c>
      <c r="E924" s="9">
        <v>13.2</v>
      </c>
      <c r="F924" s="9">
        <v>137.41399999999999</v>
      </c>
      <c r="G924" s="9">
        <v>0</v>
      </c>
      <c r="H924" s="9">
        <v>0</v>
      </c>
      <c r="I924" s="9">
        <v>7.2</v>
      </c>
      <c r="J924" s="9">
        <v>61</v>
      </c>
      <c r="K924" s="158">
        <v>0.63541666666666696</v>
      </c>
      <c r="L924" s="9"/>
      <c r="M924" s="9"/>
      <c r="N924" s="9"/>
      <c r="O924" s="9"/>
      <c r="P924" s="278" t="str">
        <f t="shared" si="31"/>
        <v/>
      </c>
      <c r="Q924" s="276">
        <f t="shared" si="32"/>
        <v>60</v>
      </c>
      <c r="R924" s="9"/>
      <c r="S924" s="9"/>
      <c r="U924" s="367"/>
      <c r="AS924" s="9"/>
      <c r="AT924" s="9"/>
      <c r="AU924" s="426"/>
      <c r="AW924" s="9"/>
      <c r="AX924" s="470"/>
      <c r="AY924" s="467"/>
      <c r="BG924" s="373"/>
      <c r="BH924" s="373"/>
      <c r="BI924" s="9"/>
      <c r="BJ924" s="9"/>
      <c r="CJ924"/>
      <c r="CK924"/>
    </row>
    <row r="925" spans="1:89">
      <c r="A925" s="9">
        <v>1014</v>
      </c>
      <c r="B925" s="9" t="s">
        <v>383</v>
      </c>
      <c r="C925" s="9">
        <v>315</v>
      </c>
      <c r="D925" s="9">
        <v>7.6</v>
      </c>
      <c r="E925" s="9">
        <v>8.4</v>
      </c>
      <c r="F925" s="9">
        <v>137.41399999999999</v>
      </c>
      <c r="G925" s="9">
        <v>0</v>
      </c>
      <c r="H925" s="9">
        <v>0</v>
      </c>
      <c r="I925" s="9">
        <v>7.1</v>
      </c>
      <c r="J925" s="9">
        <v>61</v>
      </c>
      <c r="K925" s="158">
        <v>0.63611111111111096</v>
      </c>
      <c r="L925" s="9"/>
      <c r="M925" s="9"/>
      <c r="N925" s="9"/>
      <c r="O925" s="9"/>
      <c r="P925" s="278" t="str">
        <f t="shared" si="31"/>
        <v/>
      </c>
      <c r="Q925" s="276">
        <f t="shared" si="32"/>
        <v>60</v>
      </c>
      <c r="R925" s="9"/>
      <c r="S925" s="9"/>
      <c r="U925" s="367"/>
      <c r="AS925" s="9"/>
      <c r="AT925" s="9"/>
      <c r="AU925" s="426"/>
      <c r="AW925" s="9"/>
      <c r="AX925" s="470"/>
      <c r="AY925" s="467"/>
      <c r="BG925" s="373"/>
      <c r="BH925" s="373"/>
      <c r="BI925" s="9"/>
      <c r="BJ925" s="9"/>
      <c r="CJ925"/>
      <c r="CK925"/>
    </row>
    <row r="926" spans="1:89">
      <c r="A926" s="9">
        <v>1014</v>
      </c>
      <c r="B926" s="9" t="s">
        <v>383</v>
      </c>
      <c r="C926" s="9">
        <v>337</v>
      </c>
      <c r="D926" s="9">
        <v>6.8</v>
      </c>
      <c r="E926" s="9">
        <v>7.6</v>
      </c>
      <c r="F926" s="9">
        <v>137.41399999999999</v>
      </c>
      <c r="G926" s="9">
        <v>0</v>
      </c>
      <c r="H926" s="9">
        <v>0</v>
      </c>
      <c r="I926" s="9">
        <v>7.1</v>
      </c>
      <c r="J926" s="9">
        <v>61</v>
      </c>
      <c r="K926" s="158">
        <v>0.63680555555555596</v>
      </c>
      <c r="L926" s="9"/>
      <c r="M926" s="9"/>
      <c r="N926" s="9"/>
      <c r="O926" s="9"/>
      <c r="P926" s="278" t="str">
        <f t="shared" si="31"/>
        <v/>
      </c>
      <c r="Q926" s="276">
        <f t="shared" si="32"/>
        <v>60</v>
      </c>
      <c r="R926" s="9"/>
      <c r="S926" s="9"/>
      <c r="U926" s="367"/>
      <c r="AS926" s="9"/>
      <c r="AT926" s="9"/>
      <c r="AU926" s="426"/>
      <c r="AW926" s="9"/>
      <c r="AX926" s="470"/>
      <c r="AY926" s="467"/>
      <c r="BG926" s="373"/>
      <c r="BH926" s="373"/>
      <c r="BI926" s="9"/>
      <c r="BJ926" s="9"/>
      <c r="CJ926"/>
      <c r="CK926"/>
    </row>
    <row r="927" spans="1:89">
      <c r="A927" s="9">
        <v>1014</v>
      </c>
      <c r="B927" s="9" t="s">
        <v>383</v>
      </c>
      <c r="C927" s="9">
        <v>315</v>
      </c>
      <c r="D927" s="9">
        <v>8</v>
      </c>
      <c r="E927" s="9">
        <v>7.2</v>
      </c>
      <c r="F927" s="9">
        <v>137.41399999999999</v>
      </c>
      <c r="G927" s="9">
        <v>0</v>
      </c>
      <c r="H927" s="9">
        <v>0</v>
      </c>
      <c r="I927" s="9">
        <v>7.1</v>
      </c>
      <c r="J927" s="9">
        <v>61</v>
      </c>
      <c r="K927" s="158">
        <v>0.63749999999999996</v>
      </c>
      <c r="L927" s="9"/>
      <c r="M927" s="9"/>
      <c r="N927" s="9"/>
      <c r="O927" s="9"/>
      <c r="P927" s="278" t="str">
        <f t="shared" si="31"/>
        <v/>
      </c>
      <c r="Q927" s="276">
        <f t="shared" si="32"/>
        <v>60</v>
      </c>
      <c r="R927" s="9"/>
      <c r="S927" s="9"/>
      <c r="U927" s="367"/>
      <c r="AS927" s="9"/>
      <c r="AT927" s="9"/>
      <c r="AU927" s="426"/>
      <c r="AW927" s="9"/>
      <c r="AX927" s="470"/>
      <c r="AY927" s="467"/>
      <c r="BG927" s="373"/>
      <c r="BH927" s="373"/>
      <c r="BI927" s="9"/>
      <c r="BJ927" s="9"/>
      <c r="CJ927"/>
      <c r="CK927"/>
    </row>
    <row r="928" spans="1:89">
      <c r="A928" s="9">
        <v>1014</v>
      </c>
      <c r="B928" s="9" t="s">
        <v>383</v>
      </c>
      <c r="C928" s="9">
        <v>337</v>
      </c>
      <c r="D928" s="9">
        <v>10.4</v>
      </c>
      <c r="E928" s="9">
        <v>8.4</v>
      </c>
      <c r="F928" s="9">
        <v>137.41399999999999</v>
      </c>
      <c r="G928" s="9">
        <v>0</v>
      </c>
      <c r="H928" s="9">
        <v>0</v>
      </c>
      <c r="I928" s="9">
        <v>7</v>
      </c>
      <c r="J928" s="9">
        <v>61</v>
      </c>
      <c r="K928" s="158">
        <v>0.63819444444444495</v>
      </c>
      <c r="L928" s="9"/>
      <c r="M928" s="9"/>
      <c r="N928" s="9"/>
      <c r="O928" s="9"/>
      <c r="P928" s="278" t="str">
        <f t="shared" si="31"/>
        <v/>
      </c>
      <c r="Q928" s="276">
        <f t="shared" si="32"/>
        <v>60</v>
      </c>
      <c r="R928" s="9"/>
      <c r="S928" s="9"/>
      <c r="U928" s="367"/>
      <c r="AS928" s="9"/>
      <c r="AT928" s="9"/>
      <c r="AU928" s="426"/>
      <c r="AW928" s="9"/>
      <c r="AX928" s="470"/>
      <c r="AY928" s="467"/>
      <c r="BG928" s="373"/>
      <c r="BH928" s="373"/>
      <c r="BI928" s="9"/>
      <c r="BJ928" s="9"/>
      <c r="CJ928"/>
      <c r="CK928"/>
    </row>
    <row r="929" spans="1:89">
      <c r="A929" s="9">
        <v>1014</v>
      </c>
      <c r="B929" s="9" t="s">
        <v>383</v>
      </c>
      <c r="C929" s="9">
        <v>315</v>
      </c>
      <c r="D929" s="9">
        <v>8.8000000000000007</v>
      </c>
      <c r="E929" s="9">
        <v>10</v>
      </c>
      <c r="F929" s="9">
        <v>137.41399999999999</v>
      </c>
      <c r="G929" s="9">
        <v>0</v>
      </c>
      <c r="H929" s="9">
        <v>0</v>
      </c>
      <c r="I929" s="9">
        <v>7</v>
      </c>
      <c r="J929" s="9">
        <v>61</v>
      </c>
      <c r="K929" s="158">
        <v>0.63888888888888895</v>
      </c>
      <c r="L929" s="9"/>
      <c r="M929" s="9"/>
      <c r="N929" s="9"/>
      <c r="O929" s="9"/>
      <c r="P929" s="278" t="str">
        <f t="shared" si="31"/>
        <v/>
      </c>
      <c r="Q929" s="276">
        <f t="shared" si="32"/>
        <v>60</v>
      </c>
      <c r="R929" s="9"/>
      <c r="S929" s="9"/>
      <c r="U929" s="367"/>
      <c r="AS929" s="9"/>
      <c r="AT929" s="9"/>
      <c r="AU929" s="426"/>
      <c r="AW929" s="9"/>
      <c r="AX929" s="470"/>
      <c r="AY929" s="467"/>
      <c r="BG929" s="373"/>
      <c r="BH929" s="373"/>
      <c r="BI929" s="9"/>
      <c r="BJ929" s="9"/>
      <c r="CJ929"/>
      <c r="CK929"/>
    </row>
    <row r="930" spans="1:89">
      <c r="A930" s="9">
        <v>1014</v>
      </c>
      <c r="B930" s="9" t="s">
        <v>383</v>
      </c>
      <c r="C930" s="9">
        <v>315</v>
      </c>
      <c r="D930" s="9">
        <v>4.4000000000000004</v>
      </c>
      <c r="E930" s="9">
        <v>6.4</v>
      </c>
      <c r="F930" s="9">
        <v>137.41399999999999</v>
      </c>
      <c r="G930" s="9">
        <v>0</v>
      </c>
      <c r="H930" s="9">
        <v>0</v>
      </c>
      <c r="I930" s="9">
        <v>7</v>
      </c>
      <c r="J930" s="9">
        <v>61</v>
      </c>
      <c r="K930" s="158">
        <v>0.63958333333333295</v>
      </c>
      <c r="L930" s="9"/>
      <c r="M930" s="9"/>
      <c r="N930" s="9"/>
      <c r="O930" s="9"/>
      <c r="P930" s="278" t="str">
        <f t="shared" si="31"/>
        <v/>
      </c>
      <c r="Q930" s="276">
        <f t="shared" si="32"/>
        <v>60</v>
      </c>
      <c r="R930" s="9"/>
      <c r="S930" s="9"/>
      <c r="U930" s="367"/>
      <c r="AS930" s="9"/>
      <c r="AT930" s="9"/>
      <c r="AU930" s="426"/>
      <c r="AW930" s="9"/>
      <c r="AX930" s="470"/>
      <c r="AY930" s="467"/>
      <c r="BG930" s="373"/>
      <c r="BH930" s="373"/>
      <c r="BI930" s="9"/>
      <c r="BJ930" s="9"/>
      <c r="CJ930"/>
      <c r="CK930"/>
    </row>
    <row r="931" spans="1:89">
      <c r="A931" s="9">
        <v>1014</v>
      </c>
      <c r="B931" s="9" t="s">
        <v>383</v>
      </c>
      <c r="C931" s="9">
        <v>315</v>
      </c>
      <c r="D931" s="9">
        <v>11.2</v>
      </c>
      <c r="E931" s="9">
        <v>8</v>
      </c>
      <c r="F931" s="9">
        <v>137.41399999999999</v>
      </c>
      <c r="G931" s="9">
        <v>0</v>
      </c>
      <c r="H931" s="9">
        <v>0</v>
      </c>
      <c r="I931" s="9">
        <v>7</v>
      </c>
      <c r="J931" s="9">
        <v>61</v>
      </c>
      <c r="K931" s="158">
        <v>0.64027777777777795</v>
      </c>
      <c r="L931" s="9"/>
      <c r="M931" s="9"/>
      <c r="N931" s="9"/>
      <c r="O931" s="9"/>
      <c r="P931" s="278" t="str">
        <f t="shared" si="31"/>
        <v/>
      </c>
      <c r="Q931" s="276">
        <f t="shared" si="32"/>
        <v>60</v>
      </c>
      <c r="R931" s="9"/>
      <c r="S931" s="9"/>
      <c r="U931" s="367"/>
      <c r="AS931" s="9"/>
      <c r="AT931" s="9"/>
      <c r="AU931" s="426"/>
      <c r="AW931" s="9"/>
      <c r="AX931" s="470"/>
      <c r="AY931" s="467"/>
      <c r="BG931" s="373"/>
      <c r="BH931" s="373"/>
      <c r="BI931" s="9"/>
      <c r="BJ931" s="9"/>
      <c r="CJ931"/>
      <c r="CK931"/>
    </row>
    <row r="932" spans="1:89">
      <c r="A932" s="9">
        <v>1014</v>
      </c>
      <c r="B932" s="9" t="s">
        <v>383</v>
      </c>
      <c r="C932" s="9">
        <v>315</v>
      </c>
      <c r="D932" s="9">
        <v>8</v>
      </c>
      <c r="E932" s="9">
        <v>9.1999999999999993</v>
      </c>
      <c r="F932" s="9">
        <v>137.41399999999999</v>
      </c>
      <c r="G932" s="9">
        <v>0</v>
      </c>
      <c r="H932" s="9">
        <v>0</v>
      </c>
      <c r="I932" s="9">
        <v>7</v>
      </c>
      <c r="J932" s="9">
        <v>61</v>
      </c>
      <c r="K932" s="158">
        <v>0.64097222222222205</v>
      </c>
      <c r="L932" s="9"/>
      <c r="M932" s="9"/>
      <c r="N932" s="9"/>
      <c r="O932" s="9"/>
      <c r="P932" s="278" t="str">
        <f t="shared" si="31"/>
        <v/>
      </c>
      <c r="Q932" s="276">
        <f t="shared" si="32"/>
        <v>60</v>
      </c>
      <c r="R932" s="9"/>
      <c r="S932" s="9"/>
      <c r="U932" s="367"/>
      <c r="AS932" s="9"/>
      <c r="AT932" s="9"/>
      <c r="AU932" s="426"/>
      <c r="AW932" s="9"/>
      <c r="AX932" s="470"/>
      <c r="AY932" s="467"/>
      <c r="BG932" s="373"/>
      <c r="BH932" s="373"/>
      <c r="BI932" s="9"/>
      <c r="BJ932" s="9"/>
      <c r="CJ932"/>
      <c r="CK932"/>
    </row>
    <row r="933" spans="1:89">
      <c r="A933" s="9">
        <v>1014</v>
      </c>
      <c r="B933" s="9" t="s">
        <v>383</v>
      </c>
      <c r="C933" s="9">
        <v>315</v>
      </c>
      <c r="D933" s="9">
        <v>8.8000000000000007</v>
      </c>
      <c r="E933" s="9">
        <v>8.8000000000000007</v>
      </c>
      <c r="F933" s="9">
        <v>137.41399999999999</v>
      </c>
      <c r="G933" s="9">
        <v>0</v>
      </c>
      <c r="H933" s="9">
        <v>0</v>
      </c>
      <c r="I933" s="9">
        <v>7</v>
      </c>
      <c r="J933" s="9">
        <v>61</v>
      </c>
      <c r="K933" s="158">
        <v>0.64166666666666705</v>
      </c>
      <c r="L933" s="9"/>
      <c r="M933" s="9"/>
      <c r="N933" s="9"/>
      <c r="O933" s="9"/>
      <c r="P933" s="278" t="str">
        <f t="shared" si="31"/>
        <v/>
      </c>
      <c r="Q933" s="276">
        <f t="shared" si="32"/>
        <v>60</v>
      </c>
      <c r="R933" s="9"/>
      <c r="S933" s="9"/>
      <c r="U933" s="367"/>
      <c r="AS933" s="9"/>
      <c r="AT933" s="9"/>
      <c r="AU933" s="426"/>
      <c r="AW933" s="9"/>
      <c r="AX933" s="470"/>
      <c r="AY933" s="467"/>
      <c r="BG933" s="373"/>
      <c r="BH933" s="373"/>
      <c r="BI933" s="9"/>
      <c r="BJ933" s="9"/>
      <c r="CJ933"/>
      <c r="CK933"/>
    </row>
    <row r="934" spans="1:89">
      <c r="A934" s="9">
        <v>1014</v>
      </c>
      <c r="B934" s="9" t="s">
        <v>383</v>
      </c>
      <c r="C934" s="9">
        <v>292</v>
      </c>
      <c r="D934" s="9">
        <v>6.8</v>
      </c>
      <c r="E934" s="9">
        <v>7.6</v>
      </c>
      <c r="F934" s="9">
        <v>137.41399999999999</v>
      </c>
      <c r="G934" s="9">
        <v>0</v>
      </c>
      <c r="H934" s="9">
        <v>0</v>
      </c>
      <c r="I934" s="9">
        <v>7</v>
      </c>
      <c r="J934" s="9">
        <v>61</v>
      </c>
      <c r="K934" s="158">
        <v>0.64236111111111105</v>
      </c>
      <c r="L934" s="9"/>
      <c r="M934" s="9"/>
      <c r="N934" s="9"/>
      <c r="O934" s="9"/>
      <c r="P934" s="278" t="str">
        <f t="shared" si="31"/>
        <v/>
      </c>
      <c r="Q934" s="276">
        <f t="shared" si="32"/>
        <v>60</v>
      </c>
      <c r="R934" s="9"/>
      <c r="S934" s="9"/>
      <c r="U934" s="367"/>
      <c r="AS934" s="9"/>
      <c r="AT934" s="9"/>
      <c r="AU934" s="426"/>
      <c r="AW934" s="9"/>
      <c r="AX934" s="470"/>
      <c r="AY934" s="467"/>
      <c r="BG934" s="373"/>
      <c r="BH934" s="373"/>
      <c r="BI934" s="9"/>
      <c r="BJ934" s="9"/>
      <c r="CJ934"/>
      <c r="CK934"/>
    </row>
    <row r="935" spans="1:89">
      <c r="A935" s="9">
        <v>1014</v>
      </c>
      <c r="B935" s="9" t="s">
        <v>383</v>
      </c>
      <c r="C935" s="9">
        <v>292</v>
      </c>
      <c r="D935" s="9">
        <v>15.6</v>
      </c>
      <c r="E935" s="9">
        <v>9.6</v>
      </c>
      <c r="F935" s="9">
        <v>137.41399999999999</v>
      </c>
      <c r="G935" s="9">
        <v>0</v>
      </c>
      <c r="H935" s="9">
        <v>0</v>
      </c>
      <c r="I935" s="9">
        <v>7</v>
      </c>
      <c r="J935" s="9">
        <v>61</v>
      </c>
      <c r="K935" s="158">
        <v>0.64305555555555605</v>
      </c>
      <c r="L935" s="9"/>
      <c r="M935" s="9"/>
      <c r="N935" s="9"/>
      <c r="O935" s="9"/>
      <c r="P935" s="278" t="str">
        <f t="shared" si="31"/>
        <v/>
      </c>
      <c r="Q935" s="276">
        <f t="shared" si="32"/>
        <v>60</v>
      </c>
      <c r="R935" s="9"/>
      <c r="S935" s="9"/>
      <c r="U935" s="367"/>
      <c r="AS935" s="9"/>
      <c r="AT935" s="9"/>
      <c r="AU935" s="426"/>
      <c r="AW935" s="9"/>
      <c r="AX935" s="470"/>
      <c r="AY935" s="467"/>
      <c r="BG935" s="373"/>
      <c r="BH935" s="373"/>
      <c r="BI935" s="9"/>
      <c r="BJ935" s="9"/>
      <c r="CJ935"/>
      <c r="CK935"/>
    </row>
    <row r="936" spans="1:89">
      <c r="A936" s="9">
        <v>1014</v>
      </c>
      <c r="B936" s="9" t="s">
        <v>383</v>
      </c>
      <c r="C936" s="9">
        <v>270</v>
      </c>
      <c r="D936" s="9">
        <v>6.8</v>
      </c>
      <c r="E936" s="9">
        <v>10.8</v>
      </c>
      <c r="F936" s="9">
        <v>137.41399999999999</v>
      </c>
      <c r="G936" s="9">
        <v>0</v>
      </c>
      <c r="H936" s="9">
        <v>0</v>
      </c>
      <c r="I936" s="9">
        <v>7</v>
      </c>
      <c r="J936" s="9">
        <v>61</v>
      </c>
      <c r="K936" s="158">
        <v>0.64375000000000004</v>
      </c>
      <c r="L936" s="9"/>
      <c r="M936" s="9"/>
      <c r="N936" s="9"/>
      <c r="O936" s="9"/>
      <c r="P936" s="278" t="str">
        <f t="shared" si="31"/>
        <v/>
      </c>
      <c r="Q936" s="276">
        <f t="shared" si="32"/>
        <v>60</v>
      </c>
      <c r="R936" s="9"/>
      <c r="S936" s="9"/>
      <c r="U936" s="367"/>
      <c r="AS936" s="9"/>
      <c r="AT936" s="9"/>
      <c r="AU936" s="426"/>
      <c r="AW936" s="9"/>
      <c r="AX936" s="470"/>
      <c r="AY936" s="467"/>
      <c r="BG936" s="373"/>
      <c r="BH936" s="373"/>
      <c r="BI936" s="9"/>
      <c r="BJ936" s="9"/>
      <c r="CJ936"/>
      <c r="CK936"/>
    </row>
    <row r="937" spans="1:89">
      <c r="A937" s="9">
        <v>1014</v>
      </c>
      <c r="B937" s="9" t="s">
        <v>383</v>
      </c>
      <c r="C937" s="9">
        <v>315</v>
      </c>
      <c r="D937" s="9">
        <v>10</v>
      </c>
      <c r="E937" s="9">
        <v>7.2</v>
      </c>
      <c r="F937" s="9">
        <v>137.41399999999999</v>
      </c>
      <c r="G937" s="9">
        <v>0</v>
      </c>
      <c r="H937" s="9">
        <v>0</v>
      </c>
      <c r="I937" s="9">
        <v>7</v>
      </c>
      <c r="J937" s="9">
        <v>61</v>
      </c>
      <c r="K937" s="158">
        <v>0.64444444444444404</v>
      </c>
      <c r="L937" s="9"/>
      <c r="M937" s="9"/>
      <c r="N937" s="9"/>
      <c r="O937" s="9"/>
      <c r="P937" s="278" t="str">
        <f t="shared" si="31"/>
        <v/>
      </c>
      <c r="Q937" s="276">
        <f t="shared" si="32"/>
        <v>60</v>
      </c>
      <c r="R937" s="9"/>
      <c r="S937" s="9"/>
      <c r="U937" s="367"/>
      <c r="AS937" s="9"/>
      <c r="AT937" s="9"/>
      <c r="AU937" s="426"/>
      <c r="AW937" s="9"/>
      <c r="AX937" s="470"/>
      <c r="AY937" s="467"/>
      <c r="BG937" s="373"/>
      <c r="BH937" s="373"/>
      <c r="BI937" s="9"/>
      <c r="BJ937" s="9"/>
      <c r="CJ937"/>
      <c r="CK937"/>
    </row>
    <row r="938" spans="1:89">
      <c r="A938" s="9">
        <v>1014</v>
      </c>
      <c r="B938" s="9" t="s">
        <v>383</v>
      </c>
      <c r="C938" s="9">
        <v>292</v>
      </c>
      <c r="D938" s="9">
        <v>7.2</v>
      </c>
      <c r="E938" s="9">
        <v>7.6</v>
      </c>
      <c r="F938" s="9">
        <v>137.41399999999999</v>
      </c>
      <c r="G938" s="9">
        <v>0</v>
      </c>
      <c r="H938" s="9">
        <v>0</v>
      </c>
      <c r="I938" s="9">
        <v>7</v>
      </c>
      <c r="J938" s="9">
        <v>61</v>
      </c>
      <c r="K938" s="158">
        <v>0.64513888888888904</v>
      </c>
      <c r="L938" s="9"/>
      <c r="M938" s="9"/>
      <c r="N938" s="9"/>
      <c r="O938" s="9"/>
      <c r="P938" s="278" t="str">
        <f t="shared" si="31"/>
        <v/>
      </c>
      <c r="Q938" s="276">
        <f t="shared" si="32"/>
        <v>60</v>
      </c>
      <c r="R938" s="9"/>
      <c r="S938" s="9"/>
      <c r="U938" s="367"/>
      <c r="AS938" s="9"/>
      <c r="AT938" s="9"/>
      <c r="AU938" s="426"/>
      <c r="AW938" s="9"/>
      <c r="AX938" s="470"/>
      <c r="AY938" s="467"/>
      <c r="BG938" s="373"/>
      <c r="BH938" s="373"/>
      <c r="BI938" s="9"/>
      <c r="BJ938" s="9"/>
      <c r="CJ938"/>
      <c r="CK938"/>
    </row>
    <row r="939" spans="1:89">
      <c r="A939" s="9">
        <v>1014</v>
      </c>
      <c r="B939" s="9" t="s">
        <v>383</v>
      </c>
      <c r="C939" s="9">
        <v>292</v>
      </c>
      <c r="D939" s="9">
        <v>7.2</v>
      </c>
      <c r="E939" s="9">
        <v>6.4</v>
      </c>
      <c r="F939" s="9">
        <v>137.41399999999999</v>
      </c>
      <c r="G939" s="9">
        <v>0</v>
      </c>
      <c r="H939" s="9">
        <v>0</v>
      </c>
      <c r="I939" s="9">
        <v>7</v>
      </c>
      <c r="J939" s="9">
        <v>61</v>
      </c>
      <c r="K939" s="158">
        <v>0.64583333333333304</v>
      </c>
      <c r="L939" s="9"/>
      <c r="M939" s="9"/>
      <c r="N939" s="9"/>
      <c r="O939" s="9"/>
      <c r="P939" s="278" t="str">
        <f t="shared" si="31"/>
        <v/>
      </c>
      <c r="Q939" s="276">
        <f t="shared" si="32"/>
        <v>60</v>
      </c>
      <c r="R939" s="9"/>
      <c r="S939" s="9"/>
      <c r="U939" s="367"/>
      <c r="AS939" s="9"/>
      <c r="AT939" s="9"/>
      <c r="AU939" s="426"/>
      <c r="AW939" s="9"/>
      <c r="AX939" s="470"/>
      <c r="AY939" s="467"/>
      <c r="BG939" s="373"/>
      <c r="BH939" s="373"/>
      <c r="BI939" s="9"/>
      <c r="BJ939" s="9"/>
      <c r="CJ939"/>
      <c r="CK939"/>
    </row>
    <row r="940" spans="1:89">
      <c r="A940" s="9">
        <v>1014</v>
      </c>
      <c r="B940" s="9" t="s">
        <v>383</v>
      </c>
      <c r="C940" s="9">
        <v>337</v>
      </c>
      <c r="D940" s="9">
        <v>10.4</v>
      </c>
      <c r="E940" s="9">
        <v>7.2</v>
      </c>
      <c r="F940" s="9">
        <v>137.41399999999999</v>
      </c>
      <c r="G940" s="9">
        <v>0</v>
      </c>
      <c r="H940" s="9">
        <v>0</v>
      </c>
      <c r="I940" s="9">
        <v>7</v>
      </c>
      <c r="J940" s="9">
        <v>61</v>
      </c>
      <c r="K940" s="158">
        <v>0.64652777777777803</v>
      </c>
      <c r="L940" s="9"/>
      <c r="M940" s="9"/>
      <c r="N940" s="9"/>
      <c r="O940" s="9"/>
      <c r="P940" s="278" t="str">
        <f t="shared" si="31"/>
        <v/>
      </c>
      <c r="Q940" s="276">
        <f t="shared" si="32"/>
        <v>60</v>
      </c>
      <c r="R940" s="9"/>
      <c r="S940" s="9"/>
      <c r="U940" s="367"/>
      <c r="AS940" s="9"/>
      <c r="AT940" s="9"/>
      <c r="AU940" s="426"/>
      <c r="AW940" s="9"/>
      <c r="AX940" s="470"/>
      <c r="AY940" s="467"/>
      <c r="BG940" s="373"/>
      <c r="BH940" s="373"/>
      <c r="BI940" s="9"/>
      <c r="BJ940" s="9"/>
      <c r="CJ940"/>
      <c r="CK940"/>
    </row>
    <row r="941" spans="1:89">
      <c r="A941" s="9">
        <v>1014</v>
      </c>
      <c r="B941" s="9" t="s">
        <v>383</v>
      </c>
      <c r="C941" s="9">
        <v>337</v>
      </c>
      <c r="D941" s="9">
        <v>6.8</v>
      </c>
      <c r="E941" s="9">
        <v>6.4</v>
      </c>
      <c r="F941" s="9">
        <v>137.41399999999999</v>
      </c>
      <c r="G941" s="9">
        <v>0</v>
      </c>
      <c r="H941" s="9">
        <v>0</v>
      </c>
      <c r="I941" s="9">
        <v>7</v>
      </c>
      <c r="J941" s="9">
        <v>61</v>
      </c>
      <c r="K941" s="158">
        <v>0.64722222222222203</v>
      </c>
      <c r="L941" s="9"/>
      <c r="M941" s="9"/>
      <c r="N941" s="9"/>
      <c r="O941" s="9"/>
      <c r="P941" s="278" t="str">
        <f t="shared" si="31"/>
        <v/>
      </c>
      <c r="Q941" s="276">
        <f t="shared" si="32"/>
        <v>60</v>
      </c>
      <c r="R941" s="9"/>
      <c r="S941" s="9"/>
      <c r="U941" s="367"/>
      <c r="AS941" s="9"/>
      <c r="AT941" s="9"/>
      <c r="AU941" s="426"/>
      <c r="AW941" s="9"/>
      <c r="AX941" s="470"/>
      <c r="AY941" s="467"/>
      <c r="BG941" s="373"/>
      <c r="BH941" s="373"/>
      <c r="BI941" s="9"/>
      <c r="BJ941" s="9"/>
      <c r="CJ941"/>
      <c r="CK941"/>
    </row>
    <row r="942" spans="1:89">
      <c r="A942" s="9">
        <v>1014</v>
      </c>
      <c r="B942" s="9" t="s">
        <v>383</v>
      </c>
      <c r="C942" s="9">
        <v>292</v>
      </c>
      <c r="D942" s="9">
        <v>6.8</v>
      </c>
      <c r="E942" s="9">
        <v>6.4</v>
      </c>
      <c r="F942" s="9">
        <v>137.41399999999999</v>
      </c>
      <c r="G942" s="9">
        <v>0</v>
      </c>
      <c r="H942" s="9">
        <v>0</v>
      </c>
      <c r="I942" s="9">
        <v>7</v>
      </c>
      <c r="J942" s="9">
        <v>61</v>
      </c>
      <c r="K942" s="158">
        <v>0.64791666666666703</v>
      </c>
      <c r="L942" s="9"/>
      <c r="M942" s="9"/>
      <c r="N942" s="9"/>
      <c r="O942" s="9"/>
      <c r="P942" s="278" t="str">
        <f t="shared" si="31"/>
        <v/>
      </c>
      <c r="Q942" s="276">
        <f t="shared" si="32"/>
        <v>60</v>
      </c>
      <c r="R942" s="9"/>
      <c r="S942" s="9"/>
      <c r="U942" s="367"/>
      <c r="AS942" s="9"/>
      <c r="AT942" s="9"/>
      <c r="AU942" s="426"/>
      <c r="AW942" s="9"/>
      <c r="AX942" s="470"/>
      <c r="AY942" s="467"/>
      <c r="BG942" s="373"/>
      <c r="BH942" s="373"/>
      <c r="BI942" s="9"/>
      <c r="BJ942" s="9"/>
      <c r="CJ942"/>
      <c r="CK942"/>
    </row>
    <row r="943" spans="1:89">
      <c r="A943" s="9">
        <v>1014</v>
      </c>
      <c r="B943" s="9" t="s">
        <v>383</v>
      </c>
      <c r="C943" s="9">
        <v>292</v>
      </c>
      <c r="D943" s="9">
        <v>11.2</v>
      </c>
      <c r="E943" s="9">
        <v>10.8</v>
      </c>
      <c r="F943" s="9">
        <v>137.41399999999999</v>
      </c>
      <c r="G943" s="9">
        <v>0</v>
      </c>
      <c r="H943" s="9">
        <v>0</v>
      </c>
      <c r="I943" s="9">
        <v>7</v>
      </c>
      <c r="J943" s="9">
        <v>61</v>
      </c>
      <c r="K943" s="158">
        <v>0.64861111111111103</v>
      </c>
      <c r="L943" s="9"/>
      <c r="M943" s="9"/>
      <c r="N943" s="9"/>
      <c r="O943" s="9"/>
      <c r="P943" s="278" t="str">
        <f t="shared" si="31"/>
        <v/>
      </c>
      <c r="Q943" s="276">
        <f t="shared" si="32"/>
        <v>60</v>
      </c>
      <c r="R943" s="9"/>
      <c r="S943" s="9"/>
      <c r="U943" s="367"/>
      <c r="AS943" s="9"/>
      <c r="AT943" s="9"/>
      <c r="AU943" s="426"/>
      <c r="AW943" s="9"/>
      <c r="AX943" s="470"/>
      <c r="AY943" s="467"/>
      <c r="BG943" s="373"/>
      <c r="BH943" s="373"/>
      <c r="BI943" s="9"/>
      <c r="BJ943" s="9"/>
      <c r="CJ943"/>
      <c r="CK943"/>
    </row>
    <row r="944" spans="1:89">
      <c r="A944" s="9">
        <v>1014</v>
      </c>
      <c r="B944" s="9" t="s">
        <v>383</v>
      </c>
      <c r="C944" s="9">
        <v>292</v>
      </c>
      <c r="D944" s="9">
        <v>7.2</v>
      </c>
      <c r="E944" s="9">
        <v>7.2</v>
      </c>
      <c r="F944" s="9">
        <v>137.41399999999999</v>
      </c>
      <c r="G944" s="9">
        <v>0</v>
      </c>
      <c r="H944" s="9">
        <v>0</v>
      </c>
      <c r="I944" s="9">
        <v>7</v>
      </c>
      <c r="J944" s="9">
        <v>61</v>
      </c>
      <c r="K944" s="158">
        <v>0.64930555555555602</v>
      </c>
      <c r="L944" s="9"/>
      <c r="M944" s="9"/>
      <c r="N944" s="9"/>
      <c r="O944" s="9"/>
      <c r="P944" s="278" t="str">
        <f t="shared" si="31"/>
        <v/>
      </c>
      <c r="Q944" s="276">
        <f t="shared" si="32"/>
        <v>60</v>
      </c>
      <c r="R944" s="9"/>
      <c r="S944" s="9"/>
      <c r="U944" s="367"/>
      <c r="AS944" s="9"/>
      <c r="AT944" s="9"/>
      <c r="AU944" s="426"/>
      <c r="AW944" s="9"/>
      <c r="AX944" s="470"/>
      <c r="AY944" s="467"/>
      <c r="BG944" s="373"/>
      <c r="BH944" s="373"/>
      <c r="BI944" s="9"/>
      <c r="BJ944" s="9"/>
      <c r="CJ944"/>
      <c r="CK944"/>
    </row>
    <row r="945" spans="1:89">
      <c r="A945" s="9">
        <v>1014</v>
      </c>
      <c r="B945" s="9" t="s">
        <v>383</v>
      </c>
      <c r="C945" s="9">
        <v>292</v>
      </c>
      <c r="D945" s="9">
        <v>7.6</v>
      </c>
      <c r="E945" s="9">
        <v>6.4</v>
      </c>
      <c r="F945" s="9">
        <v>137.41399999999999</v>
      </c>
      <c r="G945" s="9">
        <v>0</v>
      </c>
      <c r="H945" s="9">
        <v>0</v>
      </c>
      <c r="I945" s="9">
        <v>7</v>
      </c>
      <c r="J945" s="9">
        <v>61</v>
      </c>
      <c r="K945" s="158">
        <v>0.65</v>
      </c>
      <c r="L945" s="9"/>
      <c r="M945" s="9"/>
      <c r="N945" s="9"/>
      <c r="O945" s="9"/>
      <c r="P945" s="278" t="str">
        <f t="shared" si="31"/>
        <v/>
      </c>
      <c r="Q945" s="276">
        <f t="shared" si="32"/>
        <v>60</v>
      </c>
      <c r="R945" s="9"/>
      <c r="S945" s="9"/>
      <c r="U945" s="367"/>
      <c r="AS945" s="9"/>
      <c r="AT945" s="9"/>
      <c r="AU945" s="426"/>
      <c r="AW945" s="9"/>
      <c r="AX945" s="470"/>
      <c r="AY945" s="467"/>
      <c r="BG945" s="373"/>
      <c r="BH945" s="373"/>
      <c r="BI945" s="9"/>
      <c r="BJ945" s="9"/>
      <c r="CJ945"/>
      <c r="CK945"/>
    </row>
    <row r="946" spans="1:89">
      <c r="A946" s="9">
        <v>1014</v>
      </c>
      <c r="B946" s="9" t="s">
        <v>383</v>
      </c>
      <c r="C946" s="9">
        <v>292</v>
      </c>
      <c r="D946" s="9">
        <v>5.2</v>
      </c>
      <c r="E946" s="9">
        <v>6</v>
      </c>
      <c r="F946" s="9">
        <v>137.41399999999999</v>
      </c>
      <c r="G946" s="9">
        <v>0</v>
      </c>
      <c r="H946" s="9">
        <v>0</v>
      </c>
      <c r="I946" s="9">
        <v>7</v>
      </c>
      <c r="J946" s="9">
        <v>62</v>
      </c>
      <c r="K946" s="158">
        <v>0.65069444444444402</v>
      </c>
      <c r="L946" s="9"/>
      <c r="M946" s="9"/>
      <c r="N946" s="9"/>
      <c r="O946" s="9"/>
      <c r="P946" s="278" t="str">
        <f t="shared" si="31"/>
        <v/>
      </c>
      <c r="Q946" s="276">
        <f t="shared" si="32"/>
        <v>60</v>
      </c>
      <c r="R946" s="9"/>
      <c r="S946" s="9"/>
      <c r="U946" s="367"/>
      <c r="AS946" s="9"/>
      <c r="AT946" s="9"/>
      <c r="AU946" s="426"/>
      <c r="AW946" s="9"/>
      <c r="AX946" s="470"/>
      <c r="AY946" s="467"/>
      <c r="BG946" s="373"/>
      <c r="BH946" s="373"/>
      <c r="BI946" s="9"/>
      <c r="BJ946" s="9"/>
      <c r="CJ946"/>
      <c r="CK946"/>
    </row>
    <row r="947" spans="1:89">
      <c r="A947" s="9">
        <v>1014</v>
      </c>
      <c r="B947" s="9" t="s">
        <v>383</v>
      </c>
      <c r="C947" s="9">
        <v>292</v>
      </c>
      <c r="D947" s="9">
        <v>6.8</v>
      </c>
      <c r="E947" s="9">
        <v>5.2</v>
      </c>
      <c r="F947" s="9">
        <v>137.41399999999999</v>
      </c>
      <c r="G947" s="9">
        <v>0</v>
      </c>
      <c r="H947" s="9">
        <v>0</v>
      </c>
      <c r="I947" s="9">
        <v>7</v>
      </c>
      <c r="J947" s="9">
        <v>62</v>
      </c>
      <c r="K947" s="158">
        <v>0.65138888888888902</v>
      </c>
      <c r="L947" s="9"/>
      <c r="M947" s="9"/>
      <c r="N947" s="9"/>
      <c r="O947" s="9"/>
      <c r="P947" s="278" t="str">
        <f t="shared" si="31"/>
        <v/>
      </c>
      <c r="Q947" s="276">
        <f t="shared" si="32"/>
        <v>60</v>
      </c>
      <c r="R947" s="9"/>
      <c r="S947" s="9"/>
      <c r="U947" s="367"/>
      <c r="AS947" s="9"/>
      <c r="AT947" s="9"/>
      <c r="AU947" s="426"/>
      <c r="AW947" s="9"/>
      <c r="AX947" s="470"/>
      <c r="AY947" s="467"/>
      <c r="BG947" s="373"/>
      <c r="BH947" s="373"/>
      <c r="BI947" s="9"/>
      <c r="BJ947" s="9"/>
      <c r="CJ947"/>
      <c r="CK947"/>
    </row>
    <row r="948" spans="1:89">
      <c r="A948" s="9">
        <v>1014</v>
      </c>
      <c r="B948" s="9" t="s">
        <v>383</v>
      </c>
      <c r="C948" s="9">
        <v>292</v>
      </c>
      <c r="D948" s="9">
        <v>11.2</v>
      </c>
      <c r="E948" s="9">
        <v>5.6</v>
      </c>
      <c r="F948" s="9">
        <v>137.41399999999999</v>
      </c>
      <c r="G948" s="9">
        <v>0</v>
      </c>
      <c r="H948" s="9">
        <v>0</v>
      </c>
      <c r="I948" s="9">
        <v>7</v>
      </c>
      <c r="J948" s="9">
        <v>62</v>
      </c>
      <c r="K948" s="158">
        <v>0.65208333333333302</v>
      </c>
      <c r="L948" s="9"/>
      <c r="M948" s="9"/>
      <c r="N948" s="9"/>
      <c r="O948" s="9"/>
      <c r="P948" s="278" t="str">
        <f t="shared" si="31"/>
        <v/>
      </c>
      <c r="Q948" s="276">
        <f t="shared" si="32"/>
        <v>60</v>
      </c>
      <c r="R948" s="9"/>
      <c r="S948" s="9"/>
      <c r="U948" s="367"/>
      <c r="AS948" s="9"/>
      <c r="AT948" s="9"/>
      <c r="AU948" s="426"/>
      <c r="AW948" s="9"/>
      <c r="AX948" s="470"/>
      <c r="AY948" s="467"/>
      <c r="BG948" s="373"/>
      <c r="BH948" s="373"/>
      <c r="BI948" s="9"/>
      <c r="BJ948" s="9"/>
      <c r="CJ948"/>
      <c r="CK948"/>
    </row>
    <row r="949" spans="1:89">
      <c r="A949" s="9">
        <v>1014</v>
      </c>
      <c r="B949" s="9" t="s">
        <v>383</v>
      </c>
      <c r="C949" s="9">
        <v>292</v>
      </c>
      <c r="D949" s="9">
        <v>11.2</v>
      </c>
      <c r="E949" s="9">
        <v>10</v>
      </c>
      <c r="F949" s="9">
        <v>137.41399999999999</v>
      </c>
      <c r="G949" s="9">
        <v>0</v>
      </c>
      <c r="H949" s="9">
        <v>0</v>
      </c>
      <c r="I949" s="9">
        <v>7</v>
      </c>
      <c r="J949" s="9">
        <v>62</v>
      </c>
      <c r="K949" s="158">
        <v>0.65277777777777801</v>
      </c>
      <c r="L949" s="9"/>
      <c r="M949" s="9"/>
      <c r="N949" s="9"/>
      <c r="O949" s="9"/>
      <c r="P949" s="278" t="str">
        <f t="shared" si="31"/>
        <v/>
      </c>
      <c r="Q949" s="276">
        <f t="shared" si="32"/>
        <v>60</v>
      </c>
      <c r="R949" s="9"/>
      <c r="S949" s="9"/>
      <c r="U949" s="367"/>
      <c r="AS949" s="9"/>
      <c r="AT949" s="9"/>
      <c r="AU949" s="426"/>
      <c r="AW949" s="9"/>
      <c r="AX949" s="470"/>
      <c r="AY949" s="467"/>
      <c r="BG949" s="373"/>
      <c r="BH949" s="373"/>
      <c r="BI949" s="9"/>
      <c r="BJ949" s="9"/>
      <c r="CJ949"/>
      <c r="CK949"/>
    </row>
    <row r="950" spans="1:89">
      <c r="A950" s="9">
        <v>1014</v>
      </c>
      <c r="B950" s="9" t="s">
        <v>383</v>
      </c>
      <c r="C950" s="9">
        <v>315</v>
      </c>
      <c r="D950" s="9">
        <v>11.6</v>
      </c>
      <c r="E950" s="9">
        <v>8.8000000000000007</v>
      </c>
      <c r="F950" s="9">
        <v>137.41399999999999</v>
      </c>
      <c r="G950" s="9">
        <v>0</v>
      </c>
      <c r="H950" s="9">
        <v>0</v>
      </c>
      <c r="I950" s="9">
        <v>7</v>
      </c>
      <c r="J950" s="9">
        <v>62</v>
      </c>
      <c r="K950" s="158">
        <v>0.65347222222222201</v>
      </c>
      <c r="L950" s="9"/>
      <c r="M950" s="9"/>
      <c r="N950" s="9"/>
      <c r="O950" s="9"/>
      <c r="P950" s="278" t="str">
        <f t="shared" si="31"/>
        <v/>
      </c>
      <c r="Q950" s="276">
        <f t="shared" si="32"/>
        <v>60</v>
      </c>
      <c r="R950" s="9"/>
      <c r="S950" s="9"/>
      <c r="U950" s="367"/>
      <c r="AS950" s="9"/>
      <c r="AT950" s="9"/>
      <c r="AU950" s="426"/>
      <c r="AW950" s="9"/>
      <c r="AX950" s="470"/>
      <c r="AY950" s="467"/>
      <c r="BG950" s="373"/>
      <c r="BH950" s="373"/>
      <c r="BI950" s="9"/>
      <c r="BJ950" s="9"/>
      <c r="CJ950"/>
      <c r="CK950"/>
    </row>
    <row r="951" spans="1:89">
      <c r="A951" s="9">
        <v>1014</v>
      </c>
      <c r="B951" s="9" t="s">
        <v>383</v>
      </c>
      <c r="C951" s="9">
        <v>337</v>
      </c>
      <c r="D951" s="9">
        <v>9.1999999999999993</v>
      </c>
      <c r="E951" s="9">
        <v>8</v>
      </c>
      <c r="F951" s="9">
        <v>137.41399999999999</v>
      </c>
      <c r="G951" s="9">
        <v>0</v>
      </c>
      <c r="H951" s="9">
        <v>0</v>
      </c>
      <c r="I951" s="9">
        <v>7</v>
      </c>
      <c r="J951" s="9">
        <v>62</v>
      </c>
      <c r="K951" s="158">
        <v>0.65416666666666701</v>
      </c>
      <c r="L951" s="9"/>
      <c r="M951" s="9"/>
      <c r="N951" s="9"/>
      <c r="O951" s="9"/>
      <c r="P951" s="278" t="str">
        <f t="shared" si="31"/>
        <v/>
      </c>
      <c r="Q951" s="276">
        <f t="shared" si="32"/>
        <v>60</v>
      </c>
      <c r="R951" s="9"/>
      <c r="S951" s="9"/>
      <c r="U951" s="367"/>
      <c r="AS951" s="9"/>
      <c r="AT951" s="9"/>
      <c r="AU951" s="426"/>
      <c r="AW951" s="9"/>
      <c r="AX951" s="470"/>
      <c r="AY951" s="467"/>
      <c r="BG951" s="373"/>
      <c r="BH951" s="373"/>
      <c r="BI951" s="9"/>
      <c r="BJ951" s="9"/>
      <c r="CJ951"/>
      <c r="CK951"/>
    </row>
    <row r="952" spans="1:89">
      <c r="A952" s="9">
        <v>1014</v>
      </c>
      <c r="B952" s="9" t="s">
        <v>383</v>
      </c>
      <c r="C952" s="9">
        <v>0</v>
      </c>
      <c r="D952" s="9">
        <v>10.4</v>
      </c>
      <c r="E952" s="9">
        <v>9.1999999999999993</v>
      </c>
      <c r="F952" s="9">
        <v>137.41399999999999</v>
      </c>
      <c r="G952" s="9">
        <v>0</v>
      </c>
      <c r="H952" s="9">
        <v>0</v>
      </c>
      <c r="I952" s="9">
        <v>7</v>
      </c>
      <c r="J952" s="9">
        <v>62</v>
      </c>
      <c r="K952" s="158">
        <v>0.65486111111111101</v>
      </c>
      <c r="L952" s="9"/>
      <c r="M952" s="9"/>
      <c r="N952" s="9"/>
      <c r="O952" s="9"/>
      <c r="P952" s="278" t="str">
        <f t="shared" si="31"/>
        <v/>
      </c>
      <c r="Q952" s="276">
        <f t="shared" si="32"/>
        <v>60</v>
      </c>
      <c r="R952" s="9"/>
      <c r="S952" s="9"/>
      <c r="U952" s="367"/>
      <c r="AS952" s="9"/>
      <c r="AT952" s="9"/>
      <c r="AU952" s="426"/>
      <c r="AW952" s="9"/>
      <c r="AX952" s="470"/>
      <c r="AY952" s="467"/>
      <c r="BG952" s="373"/>
      <c r="BH952" s="373"/>
      <c r="BI952" s="9"/>
      <c r="BJ952" s="9"/>
      <c r="CJ952"/>
      <c r="CK952"/>
    </row>
    <row r="953" spans="1:89">
      <c r="A953" s="9">
        <v>1014</v>
      </c>
      <c r="B953" s="9" t="s">
        <v>383</v>
      </c>
      <c r="C953" s="9">
        <v>337</v>
      </c>
      <c r="D953" s="9">
        <v>5.6</v>
      </c>
      <c r="E953" s="9">
        <v>7.6</v>
      </c>
      <c r="F953" s="9">
        <v>137.41399999999999</v>
      </c>
      <c r="G953" s="9">
        <v>0</v>
      </c>
      <c r="H953" s="9">
        <v>0</v>
      </c>
      <c r="I953" s="9">
        <v>7</v>
      </c>
      <c r="J953" s="9">
        <v>62</v>
      </c>
      <c r="K953" s="158">
        <v>0.655555555555556</v>
      </c>
      <c r="L953" s="9"/>
      <c r="M953" s="9"/>
      <c r="N953" s="9"/>
      <c r="O953" s="9"/>
      <c r="P953" s="278" t="str">
        <f t="shared" si="31"/>
        <v/>
      </c>
      <c r="Q953" s="276">
        <f t="shared" si="32"/>
        <v>60</v>
      </c>
      <c r="R953" s="9"/>
      <c r="S953" s="9"/>
      <c r="U953" s="367"/>
      <c r="AS953" s="9"/>
      <c r="AT953" s="9"/>
      <c r="AU953" s="426"/>
      <c r="AW953" s="9"/>
      <c r="AX953" s="470"/>
      <c r="AY953" s="467"/>
      <c r="BG953" s="373"/>
      <c r="BH953" s="373"/>
      <c r="BI953" s="9"/>
      <c r="BJ953" s="9"/>
      <c r="CJ953"/>
      <c r="CK953"/>
    </row>
    <row r="954" spans="1:89">
      <c r="A954" s="9">
        <v>1014</v>
      </c>
      <c r="B954" s="9" t="s">
        <v>383</v>
      </c>
      <c r="C954" s="9">
        <v>292</v>
      </c>
      <c r="D954" s="9">
        <v>6.8</v>
      </c>
      <c r="E954" s="9">
        <v>5.6</v>
      </c>
      <c r="F954" s="9">
        <v>137.41399999999999</v>
      </c>
      <c r="G954" s="9">
        <v>0</v>
      </c>
      <c r="H954" s="9">
        <v>0</v>
      </c>
      <c r="I954" s="9">
        <v>7</v>
      </c>
      <c r="J954" s="9">
        <v>62</v>
      </c>
      <c r="K954" s="158">
        <v>0.65625</v>
      </c>
      <c r="L954" s="9"/>
      <c r="M954" s="9"/>
      <c r="N954" s="9"/>
      <c r="O954" s="9"/>
      <c r="P954" s="278" t="str">
        <f t="shared" si="31"/>
        <v/>
      </c>
      <c r="Q954" s="276">
        <f t="shared" si="32"/>
        <v>60</v>
      </c>
      <c r="R954" s="9"/>
      <c r="S954" s="9"/>
      <c r="U954" s="367"/>
      <c r="AS954" s="9"/>
      <c r="AT954" s="9"/>
      <c r="AU954" s="426"/>
      <c r="AW954" s="9"/>
      <c r="AX954" s="470"/>
      <c r="AY954" s="467"/>
      <c r="BG954" s="373"/>
      <c r="BH954" s="373"/>
      <c r="BI954" s="9"/>
      <c r="BJ954" s="9"/>
      <c r="CJ954"/>
      <c r="CK954"/>
    </row>
    <row r="955" spans="1:89">
      <c r="A955" s="9">
        <v>1014</v>
      </c>
      <c r="B955" s="9" t="s">
        <v>383</v>
      </c>
      <c r="C955" s="9">
        <v>292</v>
      </c>
      <c r="D955" s="9">
        <v>10.4</v>
      </c>
      <c r="E955" s="9">
        <v>7.2</v>
      </c>
      <c r="F955" s="9">
        <v>137.41399999999999</v>
      </c>
      <c r="G955" s="9">
        <v>0</v>
      </c>
      <c r="H955" s="9">
        <v>0</v>
      </c>
      <c r="I955" s="9">
        <v>7</v>
      </c>
      <c r="J955" s="9">
        <v>62</v>
      </c>
      <c r="K955" s="158">
        <v>0.656944444444444</v>
      </c>
      <c r="L955" s="9"/>
      <c r="M955" s="9"/>
      <c r="N955" s="9"/>
      <c r="O955" s="9"/>
      <c r="P955" s="278" t="str">
        <f t="shared" si="31"/>
        <v/>
      </c>
      <c r="Q955" s="276">
        <f t="shared" si="32"/>
        <v>60</v>
      </c>
      <c r="R955" s="9"/>
      <c r="S955" s="9"/>
      <c r="U955" s="367"/>
      <c r="AS955" s="9"/>
      <c r="AT955" s="9"/>
      <c r="AU955" s="426"/>
      <c r="AW955" s="9"/>
      <c r="AX955" s="470"/>
      <c r="AY955" s="467"/>
      <c r="BG955" s="373"/>
      <c r="BH955" s="373"/>
      <c r="BI955" s="9"/>
      <c r="BJ955" s="9"/>
      <c r="CJ955"/>
      <c r="CK955"/>
    </row>
    <row r="956" spans="1:89">
      <c r="A956" s="9">
        <v>1014</v>
      </c>
      <c r="B956" s="9" t="s">
        <v>383</v>
      </c>
      <c r="C956" s="9">
        <v>315</v>
      </c>
      <c r="D956" s="9">
        <v>10.4</v>
      </c>
      <c r="E956" s="9">
        <v>12.4</v>
      </c>
      <c r="F956" s="9">
        <v>137.41399999999999</v>
      </c>
      <c r="G956" s="9">
        <v>0</v>
      </c>
      <c r="H956" s="9">
        <v>0</v>
      </c>
      <c r="I956" s="9">
        <v>7</v>
      </c>
      <c r="J956" s="9">
        <v>62</v>
      </c>
      <c r="K956" s="158">
        <v>0.65763888888888899</v>
      </c>
      <c r="L956" s="9"/>
      <c r="M956" s="9"/>
      <c r="N956" s="9"/>
      <c r="O956" s="9"/>
      <c r="P956" s="278" t="str">
        <f t="shared" si="31"/>
        <v/>
      </c>
      <c r="Q956" s="276">
        <f t="shared" si="32"/>
        <v>60</v>
      </c>
      <c r="R956" s="9"/>
      <c r="S956" s="9"/>
      <c r="U956" s="367"/>
      <c r="AS956" s="9"/>
      <c r="AT956" s="9"/>
      <c r="AU956" s="426"/>
      <c r="AW956" s="9"/>
      <c r="AX956" s="470"/>
      <c r="AY956" s="467"/>
      <c r="BG956" s="373"/>
      <c r="BH956" s="373"/>
      <c r="BI956" s="9"/>
      <c r="BJ956" s="9"/>
      <c r="CJ956"/>
      <c r="CK956"/>
    </row>
    <row r="957" spans="1:89">
      <c r="A957" s="9">
        <v>1014</v>
      </c>
      <c r="B957" s="9" t="s">
        <v>383</v>
      </c>
      <c r="C957" s="9">
        <v>315</v>
      </c>
      <c r="D957" s="9">
        <v>10.8</v>
      </c>
      <c r="E957" s="9">
        <v>12</v>
      </c>
      <c r="F957" s="9">
        <v>137.41399999999999</v>
      </c>
      <c r="G957" s="9">
        <v>0</v>
      </c>
      <c r="H957" s="9">
        <v>0</v>
      </c>
      <c r="I957" s="9">
        <v>7</v>
      </c>
      <c r="J957" s="9">
        <v>62</v>
      </c>
      <c r="K957" s="158">
        <v>0.65833333333333299</v>
      </c>
      <c r="L957" s="9"/>
      <c r="M957" s="9"/>
      <c r="N957" s="9"/>
      <c r="O957" s="9"/>
      <c r="P957" s="278" t="str">
        <f t="shared" si="31"/>
        <v/>
      </c>
      <c r="Q957" s="276">
        <f t="shared" si="32"/>
        <v>60</v>
      </c>
      <c r="R957" s="9"/>
      <c r="S957" s="9"/>
      <c r="U957" s="367"/>
      <c r="AS957" s="9"/>
      <c r="AT957" s="9"/>
      <c r="AU957" s="426"/>
      <c r="AW957" s="9"/>
      <c r="AX957" s="470"/>
      <c r="AY957" s="467"/>
      <c r="BG957" s="373"/>
      <c r="BH957" s="373"/>
      <c r="BI957" s="9"/>
      <c r="BJ957" s="9"/>
      <c r="CJ957"/>
      <c r="CK957"/>
    </row>
    <row r="958" spans="1:89">
      <c r="A958" s="9">
        <v>1014</v>
      </c>
      <c r="B958" s="9" t="s">
        <v>383</v>
      </c>
      <c r="C958" s="9">
        <v>270</v>
      </c>
      <c r="D958" s="9">
        <v>6.8</v>
      </c>
      <c r="E958" s="9">
        <v>7.2</v>
      </c>
      <c r="F958" s="9">
        <v>137.41399999999999</v>
      </c>
      <c r="G958" s="9">
        <v>0</v>
      </c>
      <c r="H958" s="9">
        <v>0</v>
      </c>
      <c r="I958" s="9">
        <v>7</v>
      </c>
      <c r="J958" s="9">
        <v>62</v>
      </c>
      <c r="K958" s="158">
        <v>0.65902777777777799</v>
      </c>
      <c r="L958" s="9"/>
      <c r="M958" s="9"/>
      <c r="N958" s="9"/>
      <c r="O958" s="9"/>
      <c r="P958" s="278" t="str">
        <f t="shared" si="31"/>
        <v/>
      </c>
      <c r="Q958" s="276">
        <f t="shared" si="32"/>
        <v>60</v>
      </c>
      <c r="R958" s="9"/>
      <c r="S958" s="9"/>
      <c r="U958" s="367"/>
      <c r="AS958" s="9"/>
      <c r="AT958" s="9"/>
      <c r="AU958" s="426"/>
      <c r="AW958" s="9"/>
      <c r="AX958" s="470"/>
      <c r="AY958" s="467"/>
      <c r="BG958" s="373"/>
      <c r="BH958" s="373"/>
      <c r="BI958" s="9"/>
      <c r="BJ958" s="9"/>
      <c r="CJ958"/>
      <c r="CK958"/>
    </row>
    <row r="959" spans="1:89">
      <c r="A959" s="9">
        <v>1014</v>
      </c>
      <c r="B959" s="9" t="s">
        <v>383</v>
      </c>
      <c r="C959" s="9">
        <v>292</v>
      </c>
      <c r="D959" s="9">
        <v>6.8</v>
      </c>
      <c r="E959" s="9">
        <v>8</v>
      </c>
      <c r="F959" s="9">
        <v>137.41399999999999</v>
      </c>
      <c r="G959" s="9">
        <v>0</v>
      </c>
      <c r="H959" s="9">
        <v>0</v>
      </c>
      <c r="I959" s="9">
        <v>7</v>
      </c>
      <c r="J959" s="9">
        <v>62</v>
      </c>
      <c r="K959" s="158">
        <v>0.65972222222222199</v>
      </c>
      <c r="L959" s="9"/>
      <c r="M959" s="9"/>
      <c r="N959" s="9"/>
      <c r="O959" s="9"/>
      <c r="P959" s="278" t="str">
        <f t="shared" si="31"/>
        <v/>
      </c>
      <c r="Q959" s="276">
        <f t="shared" si="32"/>
        <v>60</v>
      </c>
      <c r="R959" s="9"/>
      <c r="S959" s="9"/>
      <c r="U959" s="367"/>
      <c r="AS959" s="9"/>
      <c r="AT959" s="9"/>
      <c r="AU959" s="426"/>
      <c r="AW959" s="9"/>
      <c r="AX959" s="470"/>
      <c r="AY959" s="467"/>
      <c r="BG959" s="373"/>
      <c r="BH959" s="373"/>
      <c r="BI959" s="9"/>
      <c r="BJ959" s="9"/>
      <c r="CJ959"/>
      <c r="CK959"/>
    </row>
    <row r="960" spans="1:89">
      <c r="A960" s="9">
        <v>1014</v>
      </c>
      <c r="B960" s="9" t="s">
        <v>383</v>
      </c>
      <c r="C960" s="9">
        <v>292</v>
      </c>
      <c r="D960" s="9">
        <v>11.2</v>
      </c>
      <c r="E960" s="9">
        <v>10</v>
      </c>
      <c r="F960" s="9">
        <v>137.41399999999999</v>
      </c>
      <c r="G960" s="9">
        <v>0</v>
      </c>
      <c r="H960" s="9">
        <v>0</v>
      </c>
      <c r="I960" s="9">
        <v>7</v>
      </c>
      <c r="J960" s="9">
        <v>62</v>
      </c>
      <c r="K960" s="158">
        <v>0.66041666666666698</v>
      </c>
      <c r="L960" s="9"/>
      <c r="M960" s="9"/>
      <c r="N960" s="9"/>
      <c r="O960" s="9"/>
      <c r="P960" s="278" t="str">
        <f t="shared" si="31"/>
        <v/>
      </c>
      <c r="Q960" s="276">
        <f t="shared" si="32"/>
        <v>60</v>
      </c>
      <c r="R960" s="9"/>
      <c r="S960" s="9"/>
      <c r="U960" s="367"/>
      <c r="AS960" s="9"/>
      <c r="AT960" s="9"/>
      <c r="AU960" s="426"/>
      <c r="AW960" s="9"/>
      <c r="AX960" s="470"/>
      <c r="AY960" s="467"/>
      <c r="BG960" s="373"/>
      <c r="BH960" s="373"/>
      <c r="BI960" s="9"/>
      <c r="BJ960" s="9"/>
      <c r="CJ960"/>
      <c r="CK960"/>
    </row>
    <row r="961" spans="1:89">
      <c r="A961" s="9">
        <v>1014</v>
      </c>
      <c r="B961" s="9" t="s">
        <v>383</v>
      </c>
      <c r="C961" s="9">
        <v>292</v>
      </c>
      <c r="D961" s="9">
        <v>16.8</v>
      </c>
      <c r="E961" s="9">
        <v>9.6</v>
      </c>
      <c r="F961" s="9">
        <v>137.41399999999999</v>
      </c>
      <c r="G961" s="9">
        <v>0</v>
      </c>
      <c r="H961" s="9">
        <v>0</v>
      </c>
      <c r="I961" s="9">
        <v>7</v>
      </c>
      <c r="J961" s="9">
        <v>62</v>
      </c>
      <c r="K961" s="158">
        <v>0.66111111111111098</v>
      </c>
      <c r="L961" s="9"/>
      <c r="M961" s="9"/>
      <c r="N961" s="9"/>
      <c r="O961" s="9"/>
      <c r="P961" s="278" t="str">
        <f t="shared" si="31"/>
        <v/>
      </c>
      <c r="Q961" s="276">
        <f t="shared" si="32"/>
        <v>60</v>
      </c>
      <c r="R961" s="9"/>
      <c r="S961" s="9"/>
      <c r="U961" s="367"/>
      <c r="AS961" s="9"/>
      <c r="AT961" s="9"/>
      <c r="AU961" s="426"/>
      <c r="AW961" s="9"/>
      <c r="AX961" s="470"/>
      <c r="AY961" s="467"/>
      <c r="BG961" s="373"/>
      <c r="BH961" s="373"/>
      <c r="BI961" s="9"/>
      <c r="BJ961" s="9"/>
      <c r="CJ961"/>
      <c r="CK961"/>
    </row>
    <row r="962" spans="1:89">
      <c r="A962" s="9">
        <v>1014</v>
      </c>
      <c r="B962" s="9" t="s">
        <v>383</v>
      </c>
      <c r="C962" s="9">
        <v>292</v>
      </c>
      <c r="D962" s="9">
        <v>9.6</v>
      </c>
      <c r="E962" s="9">
        <v>9.6</v>
      </c>
      <c r="F962" s="9">
        <v>137.41399999999999</v>
      </c>
      <c r="G962" s="9">
        <v>0</v>
      </c>
      <c r="H962" s="9">
        <v>0</v>
      </c>
      <c r="I962" s="9">
        <v>7</v>
      </c>
      <c r="J962" s="9">
        <v>62</v>
      </c>
      <c r="K962" s="158">
        <v>0.66180555555555598</v>
      </c>
      <c r="L962" s="9"/>
      <c r="M962" s="9"/>
      <c r="N962" s="9"/>
      <c r="O962" s="9"/>
      <c r="P962" s="278" t="str">
        <f t="shared" si="31"/>
        <v/>
      </c>
      <c r="Q962" s="276">
        <f t="shared" si="32"/>
        <v>60</v>
      </c>
      <c r="R962" s="9"/>
      <c r="S962" s="9"/>
      <c r="U962" s="367"/>
      <c r="AS962" s="9"/>
      <c r="AT962" s="9"/>
      <c r="AU962" s="426"/>
      <c r="AW962" s="9"/>
      <c r="AX962" s="470"/>
      <c r="AY962" s="467"/>
      <c r="BG962" s="373"/>
      <c r="BH962" s="373"/>
      <c r="BI962" s="9"/>
      <c r="BJ962" s="9"/>
      <c r="CJ962"/>
      <c r="CK962"/>
    </row>
    <row r="963" spans="1:89">
      <c r="A963" s="9">
        <v>1014</v>
      </c>
      <c r="B963" s="9" t="s">
        <v>383</v>
      </c>
      <c r="C963" s="9">
        <v>337</v>
      </c>
      <c r="D963" s="9">
        <v>7.6</v>
      </c>
      <c r="E963" s="9">
        <v>7.2</v>
      </c>
      <c r="F963" s="9">
        <v>137.41399999999999</v>
      </c>
      <c r="G963" s="9">
        <v>0</v>
      </c>
      <c r="H963" s="9">
        <v>0</v>
      </c>
      <c r="I963" s="9">
        <v>7</v>
      </c>
      <c r="J963" s="9">
        <v>62</v>
      </c>
      <c r="K963" s="158">
        <v>0.66249999999999998</v>
      </c>
      <c r="L963" s="9"/>
      <c r="M963" s="9"/>
      <c r="N963" s="9"/>
      <c r="O963" s="9"/>
      <c r="P963" s="278" t="str">
        <f t="shared" si="31"/>
        <v/>
      </c>
      <c r="Q963" s="276">
        <f t="shared" si="32"/>
        <v>60</v>
      </c>
      <c r="R963" s="9"/>
      <c r="S963" s="9"/>
      <c r="U963" s="367"/>
      <c r="AS963" s="9"/>
      <c r="AT963" s="9"/>
      <c r="AU963" s="426"/>
      <c r="AW963" s="9"/>
      <c r="AX963" s="470"/>
      <c r="AY963" s="467"/>
      <c r="BG963" s="373"/>
      <c r="BH963" s="373"/>
      <c r="BI963" s="9"/>
      <c r="BJ963" s="9"/>
      <c r="CJ963"/>
      <c r="CK963"/>
    </row>
    <row r="964" spans="1:89">
      <c r="A964" s="9">
        <v>1014</v>
      </c>
      <c r="B964" s="9" t="s">
        <v>383</v>
      </c>
      <c r="C964" s="9">
        <v>270</v>
      </c>
      <c r="D964" s="9">
        <v>12</v>
      </c>
      <c r="E964" s="9">
        <v>9.6</v>
      </c>
      <c r="F964" s="9">
        <v>137.41399999999999</v>
      </c>
      <c r="G964" s="9">
        <v>0</v>
      </c>
      <c r="H964" s="9">
        <v>0</v>
      </c>
      <c r="I964" s="9">
        <v>7</v>
      </c>
      <c r="J964" s="9">
        <v>62</v>
      </c>
      <c r="K964" s="158">
        <v>0.66319444444444398</v>
      </c>
      <c r="L964" s="9"/>
      <c r="M964" s="9"/>
      <c r="N964" s="9"/>
      <c r="O964" s="9"/>
      <c r="P964" s="278" t="str">
        <f t="shared" si="31"/>
        <v/>
      </c>
      <c r="Q964" s="276">
        <f t="shared" si="32"/>
        <v>60</v>
      </c>
      <c r="R964" s="9"/>
      <c r="S964" s="9"/>
      <c r="U964" s="367"/>
      <c r="AS964" s="9"/>
      <c r="AT964" s="9"/>
      <c r="AU964" s="426"/>
      <c r="AW964" s="9"/>
      <c r="AX964" s="470"/>
      <c r="AY964" s="467"/>
      <c r="BG964" s="373"/>
      <c r="BH964" s="373"/>
      <c r="BI964" s="9"/>
      <c r="BJ964" s="9"/>
      <c r="CJ964"/>
      <c r="CK964"/>
    </row>
    <row r="965" spans="1:89">
      <c r="A965" s="9">
        <v>1014</v>
      </c>
      <c r="B965" s="9" t="s">
        <v>383</v>
      </c>
      <c r="C965" s="9">
        <v>337</v>
      </c>
      <c r="D965" s="9">
        <v>8</v>
      </c>
      <c r="E965" s="9">
        <v>8</v>
      </c>
      <c r="F965" s="9">
        <v>137.41399999999999</v>
      </c>
      <c r="G965" s="9">
        <v>0</v>
      </c>
      <c r="H965" s="9">
        <v>0</v>
      </c>
      <c r="I965" s="9">
        <v>7</v>
      </c>
      <c r="J965" s="9">
        <v>62</v>
      </c>
      <c r="K965" s="158">
        <v>0.66388888888888897</v>
      </c>
      <c r="L965" s="9"/>
      <c r="M965" s="9"/>
      <c r="N965" s="9"/>
      <c r="O965" s="9"/>
      <c r="P965" s="278" t="str">
        <f t="shared" si="31"/>
        <v/>
      </c>
      <c r="Q965" s="276">
        <f t="shared" si="32"/>
        <v>60</v>
      </c>
      <c r="R965" s="9"/>
      <c r="S965" s="9"/>
      <c r="U965" s="367"/>
      <c r="AS965" s="9"/>
      <c r="AT965" s="9"/>
      <c r="AU965" s="426"/>
      <c r="AW965" s="9"/>
      <c r="AX965" s="470"/>
      <c r="AY965" s="467"/>
      <c r="BG965" s="373"/>
      <c r="BH965" s="373"/>
      <c r="BI965" s="9"/>
      <c r="BJ965" s="9"/>
      <c r="CJ965"/>
      <c r="CK965"/>
    </row>
    <row r="966" spans="1:89">
      <c r="A966" s="9">
        <v>1014</v>
      </c>
      <c r="B966" s="9" t="s">
        <v>383</v>
      </c>
      <c r="C966" s="9">
        <v>315</v>
      </c>
      <c r="D966" s="9">
        <v>9.1999999999999993</v>
      </c>
      <c r="E966" s="9">
        <v>7.6</v>
      </c>
      <c r="F966" s="9">
        <v>137.41399999999999</v>
      </c>
      <c r="G966" s="9">
        <v>0</v>
      </c>
      <c r="H966" s="9">
        <v>0</v>
      </c>
      <c r="I966" s="9">
        <v>6.9</v>
      </c>
      <c r="J966" s="9">
        <v>62</v>
      </c>
      <c r="K966" s="158">
        <v>0.66458333333333297</v>
      </c>
      <c r="L966" s="9"/>
      <c r="M966" s="9"/>
      <c r="N966" s="9"/>
      <c r="O966" s="9"/>
      <c r="P966" s="278" t="str">
        <f t="shared" si="31"/>
        <v/>
      </c>
      <c r="Q966" s="276">
        <f t="shared" si="32"/>
        <v>60</v>
      </c>
      <c r="R966" s="9"/>
      <c r="S966" s="9"/>
      <c r="U966" s="367"/>
      <c r="AS966" s="9"/>
      <c r="AT966" s="9"/>
      <c r="AU966" s="426"/>
      <c r="AW966" s="9"/>
      <c r="AX966" s="470"/>
      <c r="AY966" s="467"/>
      <c r="BG966" s="373"/>
      <c r="BH966" s="373"/>
      <c r="BI966" s="9"/>
      <c r="BJ966" s="9"/>
      <c r="CJ966"/>
      <c r="CK966"/>
    </row>
    <row r="967" spans="1:89">
      <c r="A967" s="9">
        <v>1014</v>
      </c>
      <c r="B967" s="9" t="s">
        <v>383</v>
      </c>
      <c r="C967" s="9">
        <v>292</v>
      </c>
      <c r="D967" s="9">
        <v>14.8</v>
      </c>
      <c r="E967" s="9">
        <v>12.8</v>
      </c>
      <c r="F967" s="9">
        <v>137.41399999999999</v>
      </c>
      <c r="G967" s="9">
        <v>0</v>
      </c>
      <c r="H967" s="9">
        <v>0</v>
      </c>
      <c r="I967" s="9">
        <v>6.9</v>
      </c>
      <c r="J967" s="9">
        <v>62</v>
      </c>
      <c r="K967" s="158">
        <v>0.66527777777777797</v>
      </c>
      <c r="L967" s="9"/>
      <c r="M967" s="9"/>
      <c r="N967" s="9"/>
      <c r="O967" s="9"/>
      <c r="P967" s="278" t="str">
        <f t="shared" si="31"/>
        <v/>
      </c>
      <c r="Q967" s="276">
        <f t="shared" si="32"/>
        <v>60</v>
      </c>
      <c r="R967" s="9"/>
      <c r="S967" s="9"/>
      <c r="U967" s="367"/>
      <c r="AS967" s="9"/>
      <c r="AT967" s="9"/>
      <c r="AU967" s="426"/>
      <c r="AW967" s="9"/>
      <c r="AX967" s="470"/>
      <c r="AY967" s="467"/>
      <c r="BG967" s="373"/>
      <c r="BH967" s="373"/>
      <c r="BI967" s="9"/>
      <c r="BJ967" s="9"/>
      <c r="CJ967"/>
      <c r="CK967"/>
    </row>
    <row r="968" spans="1:89">
      <c r="A968" s="9">
        <v>1014</v>
      </c>
      <c r="B968" s="9" t="s">
        <v>383</v>
      </c>
      <c r="C968" s="9">
        <v>292</v>
      </c>
      <c r="D968" s="9">
        <v>9.6</v>
      </c>
      <c r="E968" s="9">
        <v>11.2</v>
      </c>
      <c r="F968" s="9">
        <v>137.41399999999999</v>
      </c>
      <c r="G968" s="9">
        <v>0</v>
      </c>
      <c r="H968" s="9">
        <v>0</v>
      </c>
      <c r="I968" s="9">
        <v>6.9</v>
      </c>
      <c r="J968" s="9">
        <v>62</v>
      </c>
      <c r="K968" s="158">
        <v>0.66597222222222197</v>
      </c>
      <c r="L968" s="9"/>
      <c r="M968" s="9"/>
      <c r="N968" s="9"/>
      <c r="O968" s="9"/>
      <c r="P968" s="278" t="str">
        <f t="shared" si="31"/>
        <v/>
      </c>
      <c r="Q968" s="276">
        <f t="shared" si="32"/>
        <v>60</v>
      </c>
      <c r="R968" s="9"/>
      <c r="S968" s="9"/>
      <c r="U968" s="367"/>
      <c r="AS968" s="9"/>
      <c r="AT968" s="9"/>
      <c r="AU968" s="426"/>
      <c r="AW968" s="9"/>
      <c r="AX968" s="470"/>
      <c r="AY968" s="467"/>
      <c r="BG968" s="373"/>
      <c r="BH968" s="373"/>
      <c r="BI968" s="9"/>
      <c r="BJ968" s="9"/>
      <c r="CJ968"/>
      <c r="CK968"/>
    </row>
    <row r="969" spans="1:89">
      <c r="A969" s="9">
        <v>1014</v>
      </c>
      <c r="B969" s="9" t="s">
        <v>383</v>
      </c>
      <c r="C969" s="9">
        <v>315</v>
      </c>
      <c r="D969" s="9">
        <v>9.1999999999999993</v>
      </c>
      <c r="E969" s="9">
        <v>7.6</v>
      </c>
      <c r="F969" s="9">
        <v>137.41399999999999</v>
      </c>
      <c r="G969" s="9">
        <v>0</v>
      </c>
      <c r="H969" s="9">
        <v>0</v>
      </c>
      <c r="I969" s="9">
        <v>6.9</v>
      </c>
      <c r="J969" s="9">
        <v>62</v>
      </c>
      <c r="K969" s="158">
        <v>0.66666666666666696</v>
      </c>
      <c r="L969" s="9"/>
      <c r="M969" s="9"/>
      <c r="N969" s="9"/>
      <c r="O969" s="9"/>
      <c r="P969" s="278" t="str">
        <f t="shared" ref="P969:P1032" si="33">IF(F969&lt;1.1,60,"")</f>
        <v/>
      </c>
      <c r="Q969" s="276">
        <f t="shared" si="32"/>
        <v>60</v>
      </c>
      <c r="R969" s="9"/>
      <c r="S969" s="9"/>
      <c r="U969" s="367"/>
      <c r="AS969" s="9"/>
      <c r="AT969" s="9"/>
      <c r="AU969" s="426"/>
      <c r="AW969" s="9"/>
      <c r="AX969" s="470"/>
      <c r="AY969" s="467"/>
      <c r="BG969" s="373"/>
      <c r="BH969" s="373"/>
      <c r="BI969" s="9"/>
      <c r="BJ969" s="9"/>
      <c r="CJ969"/>
      <c r="CK969"/>
    </row>
    <row r="970" spans="1:89">
      <c r="A970" s="9">
        <v>1014</v>
      </c>
      <c r="B970" s="9" t="s">
        <v>383</v>
      </c>
      <c r="C970" s="9">
        <v>337</v>
      </c>
      <c r="D970" s="9">
        <v>12.4</v>
      </c>
      <c r="E970" s="9">
        <v>8.8000000000000007</v>
      </c>
      <c r="F970" s="9">
        <v>137.41399999999999</v>
      </c>
      <c r="G970" s="9">
        <v>0</v>
      </c>
      <c r="H970" s="9">
        <v>0</v>
      </c>
      <c r="I970" s="9">
        <v>6.9</v>
      </c>
      <c r="J970" s="9">
        <v>62</v>
      </c>
      <c r="K970" s="158">
        <v>0.66736111111111096</v>
      </c>
      <c r="L970" s="9"/>
      <c r="M970" s="9"/>
      <c r="N970" s="9"/>
      <c r="O970" s="9"/>
      <c r="P970" s="278" t="str">
        <f t="shared" si="33"/>
        <v/>
      </c>
      <c r="Q970" s="276">
        <f t="shared" ref="Q970:Q1033" si="34">IF(J970&gt;0,60,"")</f>
        <v>60</v>
      </c>
      <c r="R970" s="9"/>
      <c r="S970" s="9"/>
      <c r="U970" s="367"/>
      <c r="AS970" s="9"/>
      <c r="AT970" s="9"/>
      <c r="AU970" s="426"/>
      <c r="AW970" s="9"/>
      <c r="AX970" s="470"/>
      <c r="AY970" s="467"/>
      <c r="BG970" s="373"/>
      <c r="BH970" s="373"/>
      <c r="BI970" s="9"/>
      <c r="BJ970" s="9"/>
      <c r="CJ970"/>
      <c r="CK970"/>
    </row>
    <row r="971" spans="1:89">
      <c r="A971" s="9">
        <v>1014</v>
      </c>
      <c r="B971" s="9" t="s">
        <v>383</v>
      </c>
      <c r="C971" s="9">
        <v>0</v>
      </c>
      <c r="D971" s="9">
        <v>18.8</v>
      </c>
      <c r="E971" s="9">
        <v>11.2</v>
      </c>
      <c r="F971" s="9">
        <v>137.41399999999999</v>
      </c>
      <c r="G971" s="9">
        <v>0</v>
      </c>
      <c r="H971" s="9">
        <v>0</v>
      </c>
      <c r="I971" s="9">
        <v>6.9</v>
      </c>
      <c r="J971" s="9">
        <v>62</v>
      </c>
      <c r="K971" s="158">
        <v>0.66805555555555596</v>
      </c>
      <c r="L971" s="9"/>
      <c r="M971" s="9"/>
      <c r="N971" s="9"/>
      <c r="O971" s="9"/>
      <c r="P971" s="278" t="str">
        <f t="shared" si="33"/>
        <v/>
      </c>
      <c r="Q971" s="276">
        <f t="shared" si="34"/>
        <v>60</v>
      </c>
      <c r="R971" s="9"/>
      <c r="S971" s="9"/>
      <c r="U971" s="367"/>
      <c r="AS971" s="9"/>
      <c r="AT971" s="9"/>
      <c r="AU971" s="426"/>
      <c r="AW971" s="9"/>
      <c r="AX971" s="470"/>
      <c r="AY971" s="467"/>
      <c r="BG971" s="373"/>
      <c r="BH971" s="373"/>
      <c r="BI971" s="9"/>
      <c r="BJ971" s="9"/>
      <c r="CJ971"/>
      <c r="CK971"/>
    </row>
    <row r="972" spans="1:89">
      <c r="A972" s="9">
        <v>1014</v>
      </c>
      <c r="B972" s="9" t="s">
        <v>383</v>
      </c>
      <c r="C972" s="9">
        <v>337</v>
      </c>
      <c r="D972" s="9">
        <v>13.6</v>
      </c>
      <c r="E972" s="9">
        <v>11.2</v>
      </c>
      <c r="F972" s="9">
        <v>137.41399999999999</v>
      </c>
      <c r="G972" s="9">
        <v>0</v>
      </c>
      <c r="H972" s="9">
        <v>0</v>
      </c>
      <c r="I972" s="9">
        <v>6.9</v>
      </c>
      <c r="J972" s="9">
        <v>62</v>
      </c>
      <c r="K972" s="158">
        <v>0.66874999999999996</v>
      </c>
      <c r="L972" s="9"/>
      <c r="M972" s="9"/>
      <c r="N972" s="9"/>
      <c r="O972" s="9"/>
      <c r="P972" s="278" t="str">
        <f t="shared" si="33"/>
        <v/>
      </c>
      <c r="Q972" s="276">
        <f t="shared" si="34"/>
        <v>60</v>
      </c>
      <c r="R972" s="9"/>
      <c r="S972" s="9"/>
      <c r="U972" s="367"/>
      <c r="AS972" s="9"/>
      <c r="AT972" s="9"/>
      <c r="AU972" s="426"/>
      <c r="AW972" s="9"/>
      <c r="AX972" s="470"/>
      <c r="AY972" s="467"/>
      <c r="BG972" s="373"/>
      <c r="BH972" s="373"/>
      <c r="BI972" s="9"/>
      <c r="BJ972" s="9"/>
      <c r="CJ972"/>
      <c r="CK972"/>
    </row>
    <row r="973" spans="1:89">
      <c r="A973" s="9">
        <v>1014</v>
      </c>
      <c r="B973" s="9" t="s">
        <v>383</v>
      </c>
      <c r="C973" s="9">
        <v>337</v>
      </c>
      <c r="D973" s="9">
        <v>8.8000000000000007</v>
      </c>
      <c r="E973" s="9">
        <v>9.1999999999999993</v>
      </c>
      <c r="F973" s="9">
        <v>137.41399999999999</v>
      </c>
      <c r="G973" s="9">
        <v>0</v>
      </c>
      <c r="H973" s="9">
        <v>0</v>
      </c>
      <c r="I973" s="9">
        <v>6.9</v>
      </c>
      <c r="J973" s="9">
        <v>62</v>
      </c>
      <c r="K973" s="158">
        <v>0.66944444444444495</v>
      </c>
      <c r="L973" s="9"/>
      <c r="M973" s="9"/>
      <c r="N973" s="9"/>
      <c r="O973" s="9"/>
      <c r="P973" s="278" t="str">
        <f t="shared" si="33"/>
        <v/>
      </c>
      <c r="Q973" s="276">
        <f t="shared" si="34"/>
        <v>60</v>
      </c>
      <c r="R973" s="9"/>
      <c r="S973" s="9"/>
      <c r="U973" s="367"/>
      <c r="AS973" s="9"/>
      <c r="AT973" s="9"/>
      <c r="AU973" s="426"/>
      <c r="AW973" s="9"/>
      <c r="AX973" s="470"/>
      <c r="AY973" s="467"/>
      <c r="BG973" s="373"/>
      <c r="BH973" s="373"/>
      <c r="BI973" s="9"/>
      <c r="BJ973" s="9"/>
      <c r="CJ973"/>
      <c r="CK973"/>
    </row>
    <row r="974" spans="1:89">
      <c r="A974" s="9">
        <v>1014</v>
      </c>
      <c r="B974" s="9" t="s">
        <v>383</v>
      </c>
      <c r="C974" s="9">
        <v>337</v>
      </c>
      <c r="D974" s="9">
        <v>8.8000000000000007</v>
      </c>
      <c r="E974" s="9">
        <v>8</v>
      </c>
      <c r="F974" s="9">
        <v>137.41399999999999</v>
      </c>
      <c r="G974" s="9">
        <v>0</v>
      </c>
      <c r="H974" s="9">
        <v>0</v>
      </c>
      <c r="I974" s="9">
        <v>6.9</v>
      </c>
      <c r="J974" s="9">
        <v>62</v>
      </c>
      <c r="K974" s="158">
        <v>0.67013888888888895</v>
      </c>
      <c r="L974" s="9"/>
      <c r="M974" s="9"/>
      <c r="N974" s="9"/>
      <c r="O974" s="9"/>
      <c r="P974" s="278" t="str">
        <f t="shared" si="33"/>
        <v/>
      </c>
      <c r="Q974" s="276">
        <f t="shared" si="34"/>
        <v>60</v>
      </c>
      <c r="R974" s="9"/>
      <c r="S974" s="9"/>
      <c r="U974" s="367"/>
      <c r="AS974" s="9"/>
      <c r="AT974" s="9"/>
      <c r="AU974" s="426"/>
      <c r="AW974" s="9"/>
      <c r="AX974" s="470"/>
      <c r="AY974" s="467"/>
      <c r="BG974" s="373"/>
      <c r="BH974" s="373"/>
      <c r="BI974" s="9"/>
      <c r="BJ974" s="9"/>
      <c r="CJ974"/>
      <c r="CK974"/>
    </row>
    <row r="975" spans="1:89">
      <c r="A975" s="9">
        <v>1014</v>
      </c>
      <c r="B975" s="9" t="s">
        <v>383</v>
      </c>
      <c r="C975" s="9">
        <v>315</v>
      </c>
      <c r="D975" s="9">
        <v>6</v>
      </c>
      <c r="E975" s="9">
        <v>5.2</v>
      </c>
      <c r="F975" s="9">
        <v>137.41399999999999</v>
      </c>
      <c r="G975" s="9">
        <v>0</v>
      </c>
      <c r="H975" s="9">
        <v>0</v>
      </c>
      <c r="I975" s="9">
        <v>6.9</v>
      </c>
      <c r="J975" s="9">
        <v>62</v>
      </c>
      <c r="K975" s="158">
        <v>0.67083333333333295</v>
      </c>
      <c r="L975" s="9"/>
      <c r="M975" s="9"/>
      <c r="N975" s="9"/>
      <c r="O975" s="9"/>
      <c r="P975" s="278" t="str">
        <f t="shared" si="33"/>
        <v/>
      </c>
      <c r="Q975" s="276">
        <f t="shared" si="34"/>
        <v>60</v>
      </c>
      <c r="R975" s="9"/>
      <c r="S975" s="9"/>
      <c r="U975" s="367"/>
      <c r="AS975" s="9"/>
      <c r="AT975" s="9"/>
      <c r="AU975" s="426"/>
      <c r="AW975" s="9"/>
      <c r="AX975" s="470"/>
      <c r="AY975" s="467"/>
      <c r="BG975" s="373"/>
      <c r="BH975" s="373"/>
      <c r="BI975" s="9"/>
      <c r="BJ975" s="9"/>
      <c r="CJ975"/>
      <c r="CK975"/>
    </row>
    <row r="976" spans="1:89">
      <c r="A976" s="9">
        <v>1014</v>
      </c>
      <c r="B976" s="9" t="s">
        <v>383</v>
      </c>
      <c r="C976" s="9">
        <v>315</v>
      </c>
      <c r="D976" s="9">
        <v>7.2</v>
      </c>
      <c r="E976" s="9">
        <v>5.6</v>
      </c>
      <c r="F976" s="9">
        <v>137.41399999999999</v>
      </c>
      <c r="G976" s="9">
        <v>0</v>
      </c>
      <c r="H976" s="9">
        <v>0</v>
      </c>
      <c r="I976" s="9">
        <v>6.9</v>
      </c>
      <c r="J976" s="9">
        <v>62</v>
      </c>
      <c r="K976" s="158">
        <v>0.67152777777777795</v>
      </c>
      <c r="L976" s="9"/>
      <c r="M976" s="9"/>
      <c r="N976" s="9"/>
      <c r="O976" s="9"/>
      <c r="P976" s="278" t="str">
        <f t="shared" si="33"/>
        <v/>
      </c>
      <c r="Q976" s="276">
        <f t="shared" si="34"/>
        <v>60</v>
      </c>
      <c r="R976" s="9"/>
      <c r="S976" s="9"/>
      <c r="U976" s="367"/>
      <c r="AS976" s="9"/>
      <c r="AT976" s="9"/>
      <c r="AU976" s="426"/>
      <c r="AW976" s="9"/>
      <c r="AX976" s="470"/>
      <c r="AY976" s="467"/>
      <c r="BG976" s="373"/>
      <c r="BH976" s="373"/>
      <c r="BI976" s="9"/>
      <c r="BJ976" s="9"/>
      <c r="CJ976"/>
      <c r="CK976"/>
    </row>
    <row r="977" spans="1:89">
      <c r="A977" s="9">
        <v>1014</v>
      </c>
      <c r="B977" s="9" t="s">
        <v>383</v>
      </c>
      <c r="C977" s="9">
        <v>315</v>
      </c>
      <c r="D977" s="9">
        <v>8.8000000000000007</v>
      </c>
      <c r="E977" s="9">
        <v>7.6</v>
      </c>
      <c r="F977" s="9">
        <v>137.41399999999999</v>
      </c>
      <c r="G977" s="9">
        <v>0</v>
      </c>
      <c r="H977" s="9">
        <v>0</v>
      </c>
      <c r="I977" s="9">
        <v>6.9</v>
      </c>
      <c r="J977" s="9">
        <v>62</v>
      </c>
      <c r="K977" s="158">
        <v>0.67222222222222205</v>
      </c>
      <c r="L977" s="9"/>
      <c r="M977" s="9"/>
      <c r="N977" s="9"/>
      <c r="O977" s="9"/>
      <c r="P977" s="278" t="str">
        <f t="shared" si="33"/>
        <v/>
      </c>
      <c r="Q977" s="276">
        <f t="shared" si="34"/>
        <v>60</v>
      </c>
      <c r="R977" s="9"/>
      <c r="S977" s="9"/>
      <c r="U977" s="367"/>
      <c r="AS977" s="9"/>
      <c r="AT977" s="9"/>
      <c r="AU977" s="426"/>
      <c r="AW977" s="9"/>
      <c r="AX977" s="470"/>
      <c r="AY977" s="467"/>
      <c r="BG977" s="373"/>
      <c r="BH977" s="373"/>
      <c r="BI977" s="9"/>
      <c r="BJ977" s="9"/>
      <c r="CJ977"/>
      <c r="CK977"/>
    </row>
    <row r="978" spans="1:89">
      <c r="A978" s="9">
        <v>1014</v>
      </c>
      <c r="B978" s="9" t="s">
        <v>383</v>
      </c>
      <c r="C978" s="9">
        <v>315</v>
      </c>
      <c r="D978" s="9">
        <v>8.8000000000000007</v>
      </c>
      <c r="E978" s="9">
        <v>6.4</v>
      </c>
      <c r="F978" s="9">
        <v>137.41399999999999</v>
      </c>
      <c r="G978" s="9">
        <v>0</v>
      </c>
      <c r="H978" s="9">
        <v>0</v>
      </c>
      <c r="I978" s="9">
        <v>6.9</v>
      </c>
      <c r="J978" s="9">
        <v>62</v>
      </c>
      <c r="K978" s="158">
        <v>0.67291666666666705</v>
      </c>
      <c r="L978" s="9"/>
      <c r="M978" s="9"/>
      <c r="N978" s="9"/>
      <c r="O978" s="9"/>
      <c r="P978" s="278" t="str">
        <f t="shared" si="33"/>
        <v/>
      </c>
      <c r="Q978" s="276">
        <f t="shared" si="34"/>
        <v>60</v>
      </c>
      <c r="R978" s="9"/>
      <c r="S978" s="9"/>
      <c r="U978" s="367"/>
      <c r="AS978" s="9"/>
      <c r="AT978" s="9"/>
      <c r="AU978" s="426"/>
      <c r="AW978" s="9"/>
      <c r="AX978" s="470"/>
      <c r="AY978" s="467"/>
      <c r="BG978" s="373"/>
      <c r="BH978" s="373"/>
      <c r="BI978" s="9"/>
      <c r="BJ978" s="9"/>
      <c r="CJ978"/>
      <c r="CK978"/>
    </row>
    <row r="979" spans="1:89">
      <c r="A979" s="9">
        <v>1014</v>
      </c>
      <c r="B979" s="9" t="s">
        <v>383</v>
      </c>
      <c r="C979" s="9">
        <v>315</v>
      </c>
      <c r="D979" s="9">
        <v>5.6</v>
      </c>
      <c r="E979" s="9">
        <v>8.8000000000000007</v>
      </c>
      <c r="F979" s="9">
        <v>137.41399999999999</v>
      </c>
      <c r="G979" s="9">
        <v>0</v>
      </c>
      <c r="H979" s="9">
        <v>0</v>
      </c>
      <c r="I979" s="9">
        <v>6.9</v>
      </c>
      <c r="J979" s="9">
        <v>62</v>
      </c>
      <c r="K979" s="158">
        <v>0.67361111111111105</v>
      </c>
      <c r="L979" s="9"/>
      <c r="M979" s="9"/>
      <c r="N979" s="9"/>
      <c r="O979" s="9"/>
      <c r="P979" s="278" t="str">
        <f t="shared" si="33"/>
        <v/>
      </c>
      <c r="Q979" s="276">
        <f t="shared" si="34"/>
        <v>60</v>
      </c>
      <c r="R979" s="9"/>
      <c r="S979" s="9"/>
      <c r="U979" s="367"/>
      <c r="AS979" s="9"/>
      <c r="AT979" s="9"/>
      <c r="AU979" s="426"/>
      <c r="AW979" s="9"/>
      <c r="AX979" s="470"/>
      <c r="AY979" s="467"/>
      <c r="BG979" s="373"/>
      <c r="BH979" s="373"/>
      <c r="BI979" s="9"/>
      <c r="BJ979" s="9"/>
      <c r="CJ979"/>
      <c r="CK979"/>
    </row>
    <row r="980" spans="1:89">
      <c r="A980" s="9">
        <v>1014</v>
      </c>
      <c r="B980" s="9" t="s">
        <v>383</v>
      </c>
      <c r="C980" s="9">
        <v>292</v>
      </c>
      <c r="D980" s="9">
        <v>7.6</v>
      </c>
      <c r="E980" s="9">
        <v>8.4</v>
      </c>
      <c r="F980" s="9">
        <v>137.41399999999999</v>
      </c>
      <c r="G980" s="9">
        <v>0</v>
      </c>
      <c r="H980" s="9">
        <v>0</v>
      </c>
      <c r="I980" s="9">
        <v>6.9</v>
      </c>
      <c r="J980" s="9">
        <v>62</v>
      </c>
      <c r="K980" s="158">
        <v>0.67430555555555605</v>
      </c>
      <c r="L980" s="9"/>
      <c r="M980" s="9"/>
      <c r="N980" s="9"/>
      <c r="O980" s="9"/>
      <c r="P980" s="278" t="str">
        <f t="shared" si="33"/>
        <v/>
      </c>
      <c r="Q980" s="276">
        <f t="shared" si="34"/>
        <v>60</v>
      </c>
      <c r="R980" s="9"/>
      <c r="S980" s="9"/>
      <c r="U980" s="367"/>
      <c r="AS980" s="9"/>
      <c r="AT980" s="9"/>
      <c r="AU980" s="426"/>
      <c r="AW980" s="9"/>
      <c r="AX980" s="470"/>
      <c r="AY980" s="467"/>
      <c r="BG980" s="373"/>
      <c r="BH980" s="373"/>
      <c r="BI980" s="9"/>
      <c r="BJ980" s="9"/>
      <c r="CJ980"/>
      <c r="CK980"/>
    </row>
    <row r="981" spans="1:89">
      <c r="A981" s="9">
        <v>1014</v>
      </c>
      <c r="B981" s="9" t="s">
        <v>383</v>
      </c>
      <c r="C981" s="9">
        <v>292</v>
      </c>
      <c r="D981" s="9">
        <v>7.6</v>
      </c>
      <c r="E981" s="9">
        <v>7.2</v>
      </c>
      <c r="F981" s="9">
        <v>137.41399999999999</v>
      </c>
      <c r="G981" s="9">
        <v>0</v>
      </c>
      <c r="H981" s="9">
        <v>0</v>
      </c>
      <c r="I981" s="9">
        <v>6.8</v>
      </c>
      <c r="J981" s="9">
        <v>62</v>
      </c>
      <c r="K981" s="158">
        <v>0.67500000000000004</v>
      </c>
      <c r="L981" s="9"/>
      <c r="M981" s="9"/>
      <c r="N981" s="9"/>
      <c r="O981" s="9"/>
      <c r="P981" s="278" t="str">
        <f t="shared" si="33"/>
        <v/>
      </c>
      <c r="Q981" s="276">
        <f t="shared" si="34"/>
        <v>60</v>
      </c>
      <c r="R981" s="9"/>
      <c r="S981" s="9"/>
      <c r="U981" s="367"/>
      <c r="AS981" s="9"/>
      <c r="AT981" s="9"/>
      <c r="AU981" s="426"/>
      <c r="AW981" s="9"/>
      <c r="AX981" s="470"/>
      <c r="AY981" s="467"/>
      <c r="BG981" s="373"/>
      <c r="BH981" s="373"/>
      <c r="BI981" s="9"/>
      <c r="BJ981" s="9"/>
      <c r="CJ981"/>
      <c r="CK981"/>
    </row>
    <row r="982" spans="1:89">
      <c r="A982" s="9">
        <v>1014</v>
      </c>
      <c r="B982" s="9" t="s">
        <v>383</v>
      </c>
      <c r="C982" s="9">
        <v>292</v>
      </c>
      <c r="D982" s="9">
        <v>6</v>
      </c>
      <c r="E982" s="9">
        <v>6.4</v>
      </c>
      <c r="F982" s="9">
        <v>137.41399999999999</v>
      </c>
      <c r="G982" s="9">
        <v>0</v>
      </c>
      <c r="H982" s="9">
        <v>0</v>
      </c>
      <c r="I982" s="9">
        <v>6.8</v>
      </c>
      <c r="J982" s="9">
        <v>62</v>
      </c>
      <c r="K982" s="158">
        <v>0.67569444444444404</v>
      </c>
      <c r="L982" s="9"/>
      <c r="M982" s="9"/>
      <c r="N982" s="9"/>
      <c r="O982" s="9"/>
      <c r="P982" s="278" t="str">
        <f t="shared" si="33"/>
        <v/>
      </c>
      <c r="Q982" s="276">
        <f t="shared" si="34"/>
        <v>60</v>
      </c>
      <c r="R982" s="9"/>
      <c r="S982" s="9"/>
      <c r="U982" s="367"/>
      <c r="AS982" s="9"/>
      <c r="AT982" s="9"/>
      <c r="AU982" s="426"/>
      <c r="AW982" s="9"/>
      <c r="AX982" s="470"/>
      <c r="AY982" s="467"/>
      <c r="BG982" s="373"/>
      <c r="BH982" s="373"/>
      <c r="BI982" s="9"/>
      <c r="BJ982" s="9"/>
      <c r="CJ982"/>
      <c r="CK982"/>
    </row>
    <row r="983" spans="1:89">
      <c r="A983" s="9">
        <v>1014</v>
      </c>
      <c r="B983" s="9" t="s">
        <v>383</v>
      </c>
      <c r="C983" s="9">
        <v>292</v>
      </c>
      <c r="D983" s="9">
        <v>7.6</v>
      </c>
      <c r="E983" s="9">
        <v>7.2</v>
      </c>
      <c r="F983" s="9">
        <v>137.41399999999999</v>
      </c>
      <c r="G983" s="9">
        <v>0</v>
      </c>
      <c r="H983" s="9">
        <v>0</v>
      </c>
      <c r="I983" s="9">
        <v>6.8</v>
      </c>
      <c r="J983" s="9">
        <v>62</v>
      </c>
      <c r="K983" s="158">
        <v>0.67638888888888904</v>
      </c>
      <c r="L983" s="9"/>
      <c r="M983" s="9"/>
      <c r="N983" s="9"/>
      <c r="O983" s="9"/>
      <c r="P983" s="278" t="str">
        <f t="shared" si="33"/>
        <v/>
      </c>
      <c r="Q983" s="276">
        <f t="shared" si="34"/>
        <v>60</v>
      </c>
      <c r="R983" s="9"/>
      <c r="S983" s="9"/>
      <c r="U983" s="367"/>
      <c r="AS983" s="9"/>
      <c r="AT983" s="9"/>
      <c r="AU983" s="426"/>
      <c r="AW983" s="9"/>
      <c r="AX983" s="470"/>
      <c r="AY983" s="467"/>
      <c r="BG983" s="373"/>
      <c r="BH983" s="373"/>
      <c r="BI983" s="9"/>
      <c r="BJ983" s="9"/>
      <c r="CJ983"/>
      <c r="CK983"/>
    </row>
    <row r="984" spans="1:89">
      <c r="A984" s="9">
        <v>1014</v>
      </c>
      <c r="B984" s="9" t="s">
        <v>383</v>
      </c>
      <c r="C984" s="9">
        <v>337</v>
      </c>
      <c r="D984" s="9">
        <v>10.8</v>
      </c>
      <c r="E984" s="9">
        <v>6.8</v>
      </c>
      <c r="F984" s="9">
        <v>137.41399999999999</v>
      </c>
      <c r="G984" s="9">
        <v>0</v>
      </c>
      <c r="H984" s="9">
        <v>0</v>
      </c>
      <c r="I984" s="9">
        <v>6.8</v>
      </c>
      <c r="J984" s="9">
        <v>62</v>
      </c>
      <c r="K984" s="158">
        <v>0.67708333333333304</v>
      </c>
      <c r="L984" s="9"/>
      <c r="M984" s="9"/>
      <c r="N984" s="9"/>
      <c r="O984" s="9"/>
      <c r="P984" s="278" t="str">
        <f t="shared" si="33"/>
        <v/>
      </c>
      <c r="Q984" s="276">
        <f t="shared" si="34"/>
        <v>60</v>
      </c>
      <c r="R984" s="9"/>
      <c r="S984" s="9"/>
      <c r="U984" s="367"/>
      <c r="AS984" s="9"/>
      <c r="AT984" s="9"/>
      <c r="AU984" s="426"/>
      <c r="AW984" s="9"/>
      <c r="AX984" s="470"/>
      <c r="AY984" s="467"/>
      <c r="BG984" s="373"/>
      <c r="BH984" s="373"/>
      <c r="BI984" s="9"/>
      <c r="BJ984" s="9"/>
      <c r="CJ984"/>
      <c r="CK984"/>
    </row>
    <row r="985" spans="1:89">
      <c r="A985" s="9">
        <v>1014</v>
      </c>
      <c r="B985" s="9" t="s">
        <v>383</v>
      </c>
      <c r="C985" s="9">
        <v>315</v>
      </c>
      <c r="D985" s="9">
        <v>7.2</v>
      </c>
      <c r="E985" s="9">
        <v>8.8000000000000007</v>
      </c>
      <c r="F985" s="9">
        <v>137.41399999999999</v>
      </c>
      <c r="G985" s="9">
        <v>0</v>
      </c>
      <c r="H985" s="9">
        <v>0</v>
      </c>
      <c r="I985" s="9">
        <v>6.8</v>
      </c>
      <c r="J985" s="9">
        <v>62</v>
      </c>
      <c r="K985" s="158">
        <v>0.67777777777777803</v>
      </c>
      <c r="L985" s="9"/>
      <c r="M985" s="9"/>
      <c r="N985" s="9"/>
      <c r="O985" s="9"/>
      <c r="P985" s="278" t="str">
        <f t="shared" si="33"/>
        <v/>
      </c>
      <c r="Q985" s="276">
        <f t="shared" si="34"/>
        <v>60</v>
      </c>
      <c r="R985" s="9"/>
      <c r="S985" s="9"/>
      <c r="U985" s="367"/>
      <c r="AS985" s="9"/>
      <c r="AT985" s="9"/>
      <c r="AU985" s="426"/>
      <c r="AW985" s="9"/>
      <c r="AX985" s="470"/>
      <c r="AY985" s="467"/>
      <c r="BG985" s="373"/>
      <c r="BH985" s="373"/>
      <c r="BI985" s="9"/>
      <c r="BJ985" s="9"/>
      <c r="CJ985"/>
      <c r="CK985"/>
    </row>
    <row r="986" spans="1:89">
      <c r="A986" s="9">
        <v>1014</v>
      </c>
      <c r="B986" s="9" t="s">
        <v>383</v>
      </c>
      <c r="C986" s="9">
        <v>315</v>
      </c>
      <c r="D986" s="9">
        <v>6.4</v>
      </c>
      <c r="E986" s="9">
        <v>6.8</v>
      </c>
      <c r="F986" s="9">
        <v>137.41399999999999</v>
      </c>
      <c r="G986" s="9">
        <v>0</v>
      </c>
      <c r="H986" s="9">
        <v>0</v>
      </c>
      <c r="I986" s="9">
        <v>6.8</v>
      </c>
      <c r="J986" s="9">
        <v>62</v>
      </c>
      <c r="K986" s="158">
        <v>0.67847222222222203</v>
      </c>
      <c r="L986" s="9"/>
      <c r="M986" s="9"/>
      <c r="N986" s="9"/>
      <c r="O986" s="9"/>
      <c r="P986" s="278" t="str">
        <f t="shared" si="33"/>
        <v/>
      </c>
      <c r="Q986" s="276">
        <f t="shared" si="34"/>
        <v>60</v>
      </c>
      <c r="R986" s="9"/>
      <c r="S986" s="9"/>
      <c r="U986" s="367"/>
      <c r="AS986" s="9"/>
      <c r="AT986" s="9"/>
      <c r="AU986" s="426"/>
      <c r="AW986" s="9"/>
      <c r="AX986" s="470"/>
      <c r="AY986" s="467"/>
      <c r="BG986" s="373"/>
      <c r="BH986" s="373"/>
      <c r="BI986" s="9"/>
      <c r="BJ986" s="9"/>
      <c r="CJ986"/>
      <c r="CK986"/>
    </row>
    <row r="987" spans="1:89">
      <c r="A987" s="9">
        <v>1014</v>
      </c>
      <c r="B987" s="9" t="s">
        <v>383</v>
      </c>
      <c r="C987" s="9">
        <v>315</v>
      </c>
      <c r="D987" s="9">
        <v>9.6</v>
      </c>
      <c r="E987" s="9">
        <v>7.2</v>
      </c>
      <c r="F987" s="9">
        <v>137.41399999999999</v>
      </c>
      <c r="G987" s="9">
        <v>0</v>
      </c>
      <c r="H987" s="9">
        <v>0</v>
      </c>
      <c r="I987" s="9">
        <v>6.8</v>
      </c>
      <c r="J987" s="9">
        <v>62</v>
      </c>
      <c r="K987" s="158">
        <v>0.67916666666666703</v>
      </c>
      <c r="L987" s="9"/>
      <c r="M987" s="9"/>
      <c r="N987" s="9"/>
      <c r="O987" s="9"/>
      <c r="P987" s="278" t="str">
        <f t="shared" si="33"/>
        <v/>
      </c>
      <c r="Q987" s="276">
        <f t="shared" si="34"/>
        <v>60</v>
      </c>
      <c r="R987" s="9"/>
      <c r="S987" s="9"/>
      <c r="U987" s="367"/>
      <c r="AS987" s="9"/>
      <c r="AT987" s="9"/>
      <c r="AU987" s="426"/>
      <c r="AW987" s="9"/>
      <c r="AX987" s="470"/>
      <c r="AY987" s="467"/>
      <c r="BG987" s="373"/>
      <c r="BH987" s="373"/>
      <c r="BI987" s="9"/>
      <c r="BJ987" s="9"/>
      <c r="CJ987"/>
      <c r="CK987"/>
    </row>
    <row r="988" spans="1:89">
      <c r="A988" s="9">
        <v>1014</v>
      </c>
      <c r="B988" s="9" t="s">
        <v>383</v>
      </c>
      <c r="C988" s="9">
        <v>315</v>
      </c>
      <c r="D988" s="9">
        <v>5.2</v>
      </c>
      <c r="E988" s="9">
        <v>5.6</v>
      </c>
      <c r="F988" s="9">
        <v>137.41399999999999</v>
      </c>
      <c r="G988" s="9">
        <v>0</v>
      </c>
      <c r="H988" s="9">
        <v>0</v>
      </c>
      <c r="I988" s="9">
        <v>6.8</v>
      </c>
      <c r="J988" s="9">
        <v>62</v>
      </c>
      <c r="K988" s="158">
        <v>0.67986111111111103</v>
      </c>
      <c r="L988" s="9"/>
      <c r="M988" s="9"/>
      <c r="N988" s="9"/>
      <c r="O988" s="9"/>
      <c r="P988" s="278" t="str">
        <f t="shared" si="33"/>
        <v/>
      </c>
      <c r="Q988" s="276">
        <f t="shared" si="34"/>
        <v>60</v>
      </c>
      <c r="R988" s="9"/>
      <c r="S988" s="9"/>
      <c r="U988" s="367"/>
      <c r="AS988" s="9"/>
      <c r="AT988" s="9"/>
      <c r="AU988" s="426"/>
      <c r="AW988" s="9"/>
      <c r="AX988" s="470"/>
      <c r="AY988" s="467"/>
      <c r="BG988" s="373"/>
      <c r="BH988" s="373"/>
      <c r="BI988" s="9"/>
      <c r="BJ988" s="9"/>
      <c r="CJ988"/>
      <c r="CK988"/>
    </row>
    <row r="989" spans="1:89">
      <c r="A989" s="9">
        <v>1014</v>
      </c>
      <c r="B989" s="9" t="s">
        <v>383</v>
      </c>
      <c r="C989" s="9">
        <v>292</v>
      </c>
      <c r="D989" s="9">
        <v>12</v>
      </c>
      <c r="E989" s="9">
        <v>8.8000000000000007</v>
      </c>
      <c r="F989" s="9">
        <v>137.41399999999999</v>
      </c>
      <c r="G989" s="9">
        <v>0</v>
      </c>
      <c r="H989" s="9">
        <v>0</v>
      </c>
      <c r="I989" s="9">
        <v>6.8</v>
      </c>
      <c r="J989" s="9">
        <v>63</v>
      </c>
      <c r="K989" s="158">
        <v>0.68055555555555602</v>
      </c>
      <c r="L989" s="9"/>
      <c r="M989" s="9"/>
      <c r="N989" s="9"/>
      <c r="O989" s="9"/>
      <c r="P989" s="278" t="str">
        <f t="shared" si="33"/>
        <v/>
      </c>
      <c r="Q989" s="276">
        <f t="shared" si="34"/>
        <v>60</v>
      </c>
      <c r="R989" s="9"/>
      <c r="S989" s="9"/>
      <c r="U989" s="367"/>
      <c r="AS989" s="9"/>
      <c r="AT989" s="9"/>
      <c r="AU989" s="426"/>
      <c r="AW989" s="9"/>
      <c r="AX989" s="470"/>
      <c r="AY989" s="467"/>
      <c r="BG989" s="373"/>
      <c r="BH989" s="373"/>
      <c r="BI989" s="9"/>
      <c r="BJ989" s="9"/>
      <c r="CJ989"/>
      <c r="CK989"/>
    </row>
    <row r="990" spans="1:89">
      <c r="A990" s="9">
        <v>1014</v>
      </c>
      <c r="B990" s="9" t="s">
        <v>383</v>
      </c>
      <c r="C990" s="9">
        <v>292</v>
      </c>
      <c r="D990" s="9">
        <v>13.2</v>
      </c>
      <c r="E990" s="9">
        <v>11.2</v>
      </c>
      <c r="F990" s="9">
        <v>137.41399999999999</v>
      </c>
      <c r="G990" s="9">
        <v>0</v>
      </c>
      <c r="H990" s="9">
        <v>0</v>
      </c>
      <c r="I990" s="9">
        <v>6.8</v>
      </c>
      <c r="J990" s="9">
        <v>63</v>
      </c>
      <c r="K990" s="158">
        <v>0.68125000000000002</v>
      </c>
      <c r="L990" s="9"/>
      <c r="M990" s="9"/>
      <c r="N990" s="9"/>
      <c r="O990" s="9"/>
      <c r="P990" s="278" t="str">
        <f t="shared" si="33"/>
        <v/>
      </c>
      <c r="Q990" s="276">
        <f t="shared" si="34"/>
        <v>60</v>
      </c>
      <c r="R990" s="9"/>
      <c r="S990" s="9"/>
      <c r="U990" s="367"/>
      <c r="AS990" s="9"/>
      <c r="AT990" s="9"/>
      <c r="AU990" s="426"/>
      <c r="AW990" s="9"/>
      <c r="AX990" s="470"/>
      <c r="AY990" s="467"/>
      <c r="BG990" s="373"/>
      <c r="BH990" s="373"/>
      <c r="BI990" s="9"/>
      <c r="BJ990" s="9"/>
      <c r="CJ990"/>
      <c r="CK990"/>
    </row>
    <row r="991" spans="1:89">
      <c r="A991" s="9">
        <v>1014</v>
      </c>
      <c r="B991" s="9" t="s">
        <v>383</v>
      </c>
      <c r="C991" s="9">
        <v>292</v>
      </c>
      <c r="D991" s="9">
        <v>5.2</v>
      </c>
      <c r="E991" s="9">
        <v>6.8</v>
      </c>
      <c r="F991" s="9">
        <v>137.41399999999999</v>
      </c>
      <c r="G991" s="9">
        <v>0</v>
      </c>
      <c r="H991" s="9">
        <v>0</v>
      </c>
      <c r="I991" s="9">
        <v>6.8</v>
      </c>
      <c r="J991" s="9">
        <v>63</v>
      </c>
      <c r="K991" s="158">
        <v>0.68194444444444402</v>
      </c>
      <c r="L991" s="9"/>
      <c r="M991" s="9"/>
      <c r="N991" s="9"/>
      <c r="O991" s="9"/>
      <c r="P991" s="278" t="str">
        <f t="shared" si="33"/>
        <v/>
      </c>
      <c r="Q991" s="276">
        <f t="shared" si="34"/>
        <v>60</v>
      </c>
      <c r="R991" s="9"/>
      <c r="S991" s="9"/>
      <c r="U991" s="367"/>
      <c r="AS991" s="9"/>
      <c r="AT991" s="9"/>
      <c r="AU991" s="426"/>
      <c r="AW991" s="9"/>
      <c r="AX991" s="470"/>
      <c r="AY991" s="467"/>
      <c r="BG991" s="373"/>
      <c r="BH991" s="373"/>
      <c r="BI991" s="9"/>
      <c r="BJ991" s="9"/>
      <c r="CJ991"/>
      <c r="CK991"/>
    </row>
    <row r="992" spans="1:89">
      <c r="A992" s="9">
        <v>1014</v>
      </c>
      <c r="B992" s="9" t="s">
        <v>383</v>
      </c>
      <c r="C992" s="9">
        <v>337</v>
      </c>
      <c r="D992" s="9">
        <v>15.6</v>
      </c>
      <c r="E992" s="9">
        <v>8.4</v>
      </c>
      <c r="F992" s="9">
        <v>137.41399999999999</v>
      </c>
      <c r="G992" s="9">
        <v>0</v>
      </c>
      <c r="H992" s="9">
        <v>0</v>
      </c>
      <c r="I992" s="9">
        <v>6.8</v>
      </c>
      <c r="J992" s="9">
        <v>63</v>
      </c>
      <c r="K992" s="158">
        <v>0.68263888888888902</v>
      </c>
      <c r="L992" s="9"/>
      <c r="M992" s="9"/>
      <c r="N992" s="9"/>
      <c r="O992" s="9"/>
      <c r="P992" s="278" t="str">
        <f t="shared" si="33"/>
        <v/>
      </c>
      <c r="Q992" s="276">
        <f t="shared" si="34"/>
        <v>60</v>
      </c>
      <c r="R992" s="9"/>
      <c r="S992" s="9"/>
      <c r="U992" s="367"/>
      <c r="AS992" s="9"/>
      <c r="AT992" s="9"/>
      <c r="AU992" s="426"/>
      <c r="AW992" s="9"/>
      <c r="AX992" s="470"/>
      <c r="AY992" s="467"/>
      <c r="BG992" s="373"/>
      <c r="BH992" s="373"/>
      <c r="BI992" s="9"/>
      <c r="BJ992" s="9"/>
      <c r="CJ992"/>
      <c r="CK992"/>
    </row>
    <row r="993" spans="1:89">
      <c r="A993" s="9">
        <v>1014</v>
      </c>
      <c r="B993" s="9" t="s">
        <v>383</v>
      </c>
      <c r="C993" s="9">
        <v>292</v>
      </c>
      <c r="D993" s="9">
        <v>10.8</v>
      </c>
      <c r="E993" s="9">
        <v>9.6</v>
      </c>
      <c r="F993" s="9">
        <v>137.41399999999999</v>
      </c>
      <c r="G993" s="9">
        <v>0</v>
      </c>
      <c r="H993" s="9">
        <v>0</v>
      </c>
      <c r="I993" s="9">
        <v>6.8</v>
      </c>
      <c r="J993" s="9">
        <v>63</v>
      </c>
      <c r="K993" s="158">
        <v>0.68333333333333302</v>
      </c>
      <c r="L993" s="9"/>
      <c r="M993" s="9"/>
      <c r="N993" s="9"/>
      <c r="O993" s="9"/>
      <c r="P993" s="278" t="str">
        <f t="shared" si="33"/>
        <v/>
      </c>
      <c r="Q993" s="276">
        <f t="shared" si="34"/>
        <v>60</v>
      </c>
      <c r="R993" s="9"/>
      <c r="S993" s="9"/>
      <c r="U993" s="367"/>
      <c r="AS993" s="9"/>
      <c r="AT993" s="9"/>
      <c r="AU993" s="426"/>
      <c r="AW993" s="9"/>
      <c r="AX993" s="470"/>
      <c r="AY993" s="467"/>
      <c r="BG993" s="373"/>
      <c r="BH993" s="373"/>
      <c r="BI993" s="9"/>
      <c r="BJ993" s="9"/>
      <c r="CJ993"/>
      <c r="CK993"/>
    </row>
    <row r="994" spans="1:89">
      <c r="A994" s="9">
        <v>1014</v>
      </c>
      <c r="B994" s="9" t="s">
        <v>383</v>
      </c>
      <c r="C994" s="9">
        <v>315</v>
      </c>
      <c r="D994" s="9">
        <v>7.2</v>
      </c>
      <c r="E994" s="9">
        <v>8.8000000000000007</v>
      </c>
      <c r="F994" s="9">
        <v>137.41399999999999</v>
      </c>
      <c r="G994" s="9">
        <v>0</v>
      </c>
      <c r="H994" s="9">
        <v>0</v>
      </c>
      <c r="I994" s="9">
        <v>6.8</v>
      </c>
      <c r="J994" s="9">
        <v>63</v>
      </c>
      <c r="K994" s="158">
        <v>0.68402777777777801</v>
      </c>
      <c r="L994" s="9"/>
      <c r="M994" s="9"/>
      <c r="N994" s="9"/>
      <c r="O994" s="9"/>
      <c r="P994" s="278" t="str">
        <f t="shared" si="33"/>
        <v/>
      </c>
      <c r="Q994" s="276">
        <f t="shared" si="34"/>
        <v>60</v>
      </c>
      <c r="R994" s="9"/>
      <c r="S994" s="9"/>
      <c r="U994" s="367"/>
      <c r="AS994" s="9"/>
      <c r="AT994" s="9"/>
      <c r="AU994" s="426"/>
      <c r="AW994" s="9"/>
      <c r="AX994" s="470"/>
      <c r="AY994" s="467"/>
      <c r="BG994" s="373"/>
      <c r="BH994" s="373"/>
      <c r="BI994" s="9"/>
      <c r="BJ994" s="9"/>
      <c r="CJ994"/>
      <c r="CK994"/>
    </row>
    <row r="995" spans="1:89">
      <c r="A995" s="9">
        <v>1014</v>
      </c>
      <c r="B995" s="9" t="s">
        <v>383</v>
      </c>
      <c r="C995" s="9">
        <v>315</v>
      </c>
      <c r="D995" s="9">
        <v>5.6</v>
      </c>
      <c r="E995" s="9">
        <v>5.6</v>
      </c>
      <c r="F995" s="9">
        <v>137.41399999999999</v>
      </c>
      <c r="G995" s="9">
        <v>0</v>
      </c>
      <c r="H995" s="9">
        <v>0</v>
      </c>
      <c r="I995" s="9">
        <v>6.8</v>
      </c>
      <c r="J995" s="9">
        <v>63</v>
      </c>
      <c r="K995" s="158">
        <v>0.68472222222222201</v>
      </c>
      <c r="L995" s="9"/>
      <c r="M995" s="9"/>
      <c r="N995" s="9"/>
      <c r="O995" s="9"/>
      <c r="P995" s="278" t="str">
        <f t="shared" si="33"/>
        <v/>
      </c>
      <c r="Q995" s="276">
        <f t="shared" si="34"/>
        <v>60</v>
      </c>
      <c r="R995" s="9"/>
      <c r="S995" s="9"/>
      <c r="U995" s="367"/>
      <c r="AS995" s="9"/>
      <c r="AT995" s="9"/>
      <c r="AU995" s="426"/>
      <c r="AW995" s="9"/>
      <c r="AX995" s="470"/>
      <c r="AY995" s="467"/>
      <c r="BG995" s="373"/>
      <c r="BH995" s="373"/>
      <c r="BI995" s="9"/>
      <c r="BJ995" s="9"/>
      <c r="CJ995"/>
      <c r="CK995"/>
    </row>
    <row r="996" spans="1:89">
      <c r="A996" s="9">
        <v>1014</v>
      </c>
      <c r="B996" s="9" t="s">
        <v>383</v>
      </c>
      <c r="C996" s="9">
        <v>270</v>
      </c>
      <c r="D996" s="9">
        <v>9.6</v>
      </c>
      <c r="E996" s="9">
        <v>7.2</v>
      </c>
      <c r="F996" s="9">
        <v>137.41399999999999</v>
      </c>
      <c r="G996" s="9">
        <v>0</v>
      </c>
      <c r="H996" s="9">
        <v>0</v>
      </c>
      <c r="I996" s="9">
        <v>6.8</v>
      </c>
      <c r="J996" s="9">
        <v>63</v>
      </c>
      <c r="K996" s="158">
        <v>0.68541666666666701</v>
      </c>
      <c r="L996" s="9"/>
      <c r="M996" s="9"/>
      <c r="N996" s="9"/>
      <c r="O996" s="9"/>
      <c r="P996" s="278" t="str">
        <f t="shared" si="33"/>
        <v/>
      </c>
      <c r="Q996" s="276">
        <f t="shared" si="34"/>
        <v>60</v>
      </c>
      <c r="R996" s="9"/>
      <c r="S996" s="9"/>
      <c r="U996" s="367"/>
      <c r="AS996" s="9"/>
      <c r="AT996" s="9"/>
      <c r="AU996" s="426"/>
      <c r="AW996" s="9"/>
      <c r="AX996" s="470"/>
      <c r="AY996" s="467"/>
      <c r="BG996" s="373"/>
      <c r="BH996" s="373"/>
      <c r="BI996" s="9"/>
      <c r="BJ996" s="9"/>
      <c r="CJ996"/>
      <c r="CK996"/>
    </row>
    <row r="997" spans="1:89">
      <c r="A997" s="9">
        <v>1014</v>
      </c>
      <c r="B997" s="9" t="s">
        <v>383</v>
      </c>
      <c r="C997" s="9">
        <v>270</v>
      </c>
      <c r="D997" s="9">
        <v>6.4</v>
      </c>
      <c r="E997" s="9">
        <v>6</v>
      </c>
      <c r="F997" s="9">
        <v>137.41399999999999</v>
      </c>
      <c r="G997" s="9">
        <v>0</v>
      </c>
      <c r="H997" s="9">
        <v>0</v>
      </c>
      <c r="I997" s="9">
        <v>6.8</v>
      </c>
      <c r="J997" s="9">
        <v>63</v>
      </c>
      <c r="K997" s="158">
        <v>0.68611111111111101</v>
      </c>
      <c r="L997" s="9"/>
      <c r="M997" s="9"/>
      <c r="N997" s="9"/>
      <c r="O997" s="9"/>
      <c r="P997" s="278" t="str">
        <f t="shared" si="33"/>
        <v/>
      </c>
      <c r="Q997" s="276">
        <f t="shared" si="34"/>
        <v>60</v>
      </c>
      <c r="R997" s="9"/>
      <c r="S997" s="9"/>
      <c r="U997" s="367"/>
      <c r="AS997" s="9"/>
      <c r="AT997" s="9"/>
      <c r="AU997" s="426"/>
      <c r="AW997" s="9"/>
      <c r="AX997" s="470"/>
      <c r="AY997" s="467"/>
      <c r="BG997" s="373"/>
      <c r="BH997" s="373"/>
      <c r="BI997" s="9"/>
      <c r="BJ997" s="9"/>
      <c r="CJ997"/>
      <c r="CK997"/>
    </row>
    <row r="998" spans="1:89">
      <c r="A998" s="9">
        <v>1014</v>
      </c>
      <c r="B998" s="9" t="s">
        <v>383</v>
      </c>
      <c r="C998" s="9">
        <v>22</v>
      </c>
      <c r="D998" s="9">
        <v>6.8</v>
      </c>
      <c r="E998" s="9">
        <v>6</v>
      </c>
      <c r="F998" s="9">
        <v>137.41399999999999</v>
      </c>
      <c r="G998" s="9">
        <v>0</v>
      </c>
      <c r="H998" s="9">
        <v>0</v>
      </c>
      <c r="I998" s="9">
        <v>6.8</v>
      </c>
      <c r="J998" s="9">
        <v>63</v>
      </c>
      <c r="K998" s="158">
        <v>0.686805555555556</v>
      </c>
      <c r="L998" s="9"/>
      <c r="M998" s="9"/>
      <c r="N998" s="9"/>
      <c r="O998" s="9"/>
      <c r="P998" s="278" t="str">
        <f t="shared" si="33"/>
        <v/>
      </c>
      <c r="Q998" s="276">
        <f t="shared" si="34"/>
        <v>60</v>
      </c>
      <c r="R998" s="9"/>
      <c r="S998" s="9"/>
      <c r="U998" s="367"/>
      <c r="AS998" s="9"/>
      <c r="AT998" s="9"/>
      <c r="AU998" s="426"/>
      <c r="AW998" s="9"/>
      <c r="AX998" s="470"/>
      <c r="AY998" s="467"/>
      <c r="BG998" s="373"/>
      <c r="BH998" s="373"/>
      <c r="BI998" s="9"/>
      <c r="BJ998" s="9"/>
      <c r="CJ998"/>
      <c r="CK998"/>
    </row>
    <row r="999" spans="1:89">
      <c r="A999" s="9">
        <v>1014</v>
      </c>
      <c r="B999" s="9" t="s">
        <v>383</v>
      </c>
      <c r="C999" s="9">
        <v>337</v>
      </c>
      <c r="D999" s="9">
        <v>8.8000000000000007</v>
      </c>
      <c r="E999" s="9">
        <v>7.6</v>
      </c>
      <c r="F999" s="9">
        <v>137.41399999999999</v>
      </c>
      <c r="G999" s="9">
        <v>0</v>
      </c>
      <c r="H999" s="9">
        <v>0</v>
      </c>
      <c r="I999" s="9">
        <v>6.8</v>
      </c>
      <c r="J999" s="9">
        <v>63</v>
      </c>
      <c r="K999" s="158">
        <v>0.6875</v>
      </c>
      <c r="L999" s="9"/>
      <c r="M999" s="9"/>
      <c r="N999" s="9"/>
      <c r="O999" s="9"/>
      <c r="P999" s="278" t="str">
        <f t="shared" si="33"/>
        <v/>
      </c>
      <c r="Q999" s="276">
        <f t="shared" si="34"/>
        <v>60</v>
      </c>
      <c r="R999" s="9"/>
      <c r="S999" s="9"/>
      <c r="U999" s="367"/>
      <c r="AS999" s="9"/>
      <c r="AT999" s="9"/>
      <c r="AU999" s="426"/>
      <c r="AW999" s="9"/>
      <c r="AX999" s="470"/>
      <c r="AY999" s="467"/>
      <c r="BG999" s="373"/>
      <c r="BH999" s="373"/>
      <c r="BI999" s="9"/>
      <c r="BJ999" s="9"/>
      <c r="CJ999"/>
      <c r="CK999"/>
    </row>
    <row r="1000" spans="1:89">
      <c r="A1000" s="9">
        <v>1014</v>
      </c>
      <c r="B1000" s="9" t="s">
        <v>383</v>
      </c>
      <c r="C1000" s="9">
        <v>315</v>
      </c>
      <c r="D1000" s="9">
        <v>5.6</v>
      </c>
      <c r="E1000" s="9">
        <v>7.2</v>
      </c>
      <c r="F1000" s="9">
        <v>137.41399999999999</v>
      </c>
      <c r="G1000" s="9">
        <v>0</v>
      </c>
      <c r="H1000" s="9">
        <v>0</v>
      </c>
      <c r="I1000" s="9">
        <v>6.8</v>
      </c>
      <c r="J1000" s="9">
        <v>63</v>
      </c>
      <c r="K1000" s="158">
        <v>0.688194444444444</v>
      </c>
      <c r="L1000" s="9"/>
      <c r="M1000" s="9"/>
      <c r="N1000" s="9"/>
      <c r="O1000" s="9"/>
      <c r="P1000" s="278" t="str">
        <f t="shared" si="33"/>
        <v/>
      </c>
      <c r="Q1000" s="276">
        <f t="shared" si="34"/>
        <v>60</v>
      </c>
      <c r="R1000" s="9"/>
      <c r="S1000" s="9"/>
      <c r="U1000" s="367"/>
      <c r="AS1000" s="9"/>
      <c r="AT1000" s="9"/>
      <c r="AU1000" s="426"/>
      <c r="AW1000" s="9"/>
      <c r="AX1000" s="470"/>
      <c r="AY1000" s="467"/>
      <c r="BG1000" s="373"/>
      <c r="BH1000" s="373"/>
      <c r="BI1000" s="9"/>
      <c r="BJ1000" s="9"/>
      <c r="CJ1000"/>
      <c r="CK1000"/>
    </row>
    <row r="1001" spans="1:89">
      <c r="A1001" s="9">
        <v>1014</v>
      </c>
      <c r="B1001" s="9" t="s">
        <v>383</v>
      </c>
      <c r="C1001" s="9">
        <v>292</v>
      </c>
      <c r="D1001" s="9">
        <v>7.2</v>
      </c>
      <c r="E1001" s="9">
        <v>5.6</v>
      </c>
      <c r="F1001" s="9">
        <v>137.41399999999999</v>
      </c>
      <c r="G1001" s="9">
        <v>0</v>
      </c>
      <c r="H1001" s="9">
        <v>0</v>
      </c>
      <c r="I1001" s="9">
        <v>6.8</v>
      </c>
      <c r="J1001" s="9">
        <v>63</v>
      </c>
      <c r="K1001" s="158">
        <v>0.68888888888888899</v>
      </c>
      <c r="L1001" s="9"/>
      <c r="M1001" s="9"/>
      <c r="N1001" s="9"/>
      <c r="O1001" s="9"/>
      <c r="P1001" s="278" t="str">
        <f t="shared" si="33"/>
        <v/>
      </c>
      <c r="Q1001" s="276">
        <f t="shared" si="34"/>
        <v>60</v>
      </c>
      <c r="R1001" s="9"/>
      <c r="S1001" s="9"/>
      <c r="U1001" s="367"/>
      <c r="AS1001" s="9"/>
      <c r="AT1001" s="9"/>
      <c r="AU1001" s="426"/>
      <c r="AW1001" s="9"/>
      <c r="AX1001" s="470"/>
      <c r="AY1001" s="467"/>
      <c r="BG1001" s="373"/>
      <c r="BH1001" s="373"/>
      <c r="BI1001" s="9"/>
      <c r="BJ1001" s="9"/>
      <c r="CJ1001"/>
      <c r="CK1001"/>
    </row>
    <row r="1002" spans="1:89">
      <c r="A1002" s="9">
        <v>1014</v>
      </c>
      <c r="B1002" s="9" t="s">
        <v>383</v>
      </c>
      <c r="C1002" s="9">
        <v>292</v>
      </c>
      <c r="D1002" s="9">
        <v>9.6</v>
      </c>
      <c r="E1002" s="9">
        <v>8</v>
      </c>
      <c r="F1002" s="9">
        <v>137.41399999999999</v>
      </c>
      <c r="G1002" s="9">
        <v>0</v>
      </c>
      <c r="H1002" s="9">
        <v>0</v>
      </c>
      <c r="I1002" s="9">
        <v>6.8</v>
      </c>
      <c r="J1002" s="9">
        <v>63</v>
      </c>
      <c r="K1002" s="158">
        <v>0.68958333333333299</v>
      </c>
      <c r="L1002" s="9"/>
      <c r="M1002" s="9"/>
      <c r="N1002" s="9"/>
      <c r="O1002" s="9"/>
      <c r="P1002" s="278" t="str">
        <f t="shared" si="33"/>
        <v/>
      </c>
      <c r="Q1002" s="276">
        <f t="shared" si="34"/>
        <v>60</v>
      </c>
      <c r="R1002" s="9"/>
      <c r="S1002" s="9"/>
      <c r="U1002" s="367"/>
      <c r="AS1002" s="9"/>
      <c r="AT1002" s="9"/>
      <c r="AU1002" s="426"/>
      <c r="AW1002" s="9"/>
      <c r="AX1002" s="470"/>
      <c r="AY1002" s="467"/>
      <c r="BG1002" s="373"/>
      <c r="BH1002" s="373"/>
      <c r="BI1002" s="9"/>
      <c r="BJ1002" s="9"/>
      <c r="CJ1002"/>
      <c r="CK1002"/>
    </row>
    <row r="1003" spans="1:89">
      <c r="A1003" s="9">
        <v>1014</v>
      </c>
      <c r="B1003" s="9" t="s">
        <v>383</v>
      </c>
      <c r="C1003" s="9">
        <v>337</v>
      </c>
      <c r="D1003" s="9">
        <v>8.8000000000000007</v>
      </c>
      <c r="E1003" s="9">
        <v>8</v>
      </c>
      <c r="F1003" s="9">
        <v>137.41399999999999</v>
      </c>
      <c r="G1003" s="9">
        <v>0</v>
      </c>
      <c r="H1003" s="9">
        <v>0</v>
      </c>
      <c r="I1003" s="9">
        <v>6.8</v>
      </c>
      <c r="J1003" s="9">
        <v>63</v>
      </c>
      <c r="K1003" s="158">
        <v>0.69027777777777799</v>
      </c>
      <c r="L1003" s="9"/>
      <c r="M1003" s="9"/>
      <c r="N1003" s="9"/>
      <c r="O1003" s="9"/>
      <c r="P1003" s="278" t="str">
        <f t="shared" si="33"/>
        <v/>
      </c>
      <c r="Q1003" s="276">
        <f t="shared" si="34"/>
        <v>60</v>
      </c>
      <c r="R1003" s="9"/>
      <c r="S1003" s="9"/>
      <c r="U1003" s="367"/>
      <c r="AS1003" s="9"/>
      <c r="AT1003" s="9"/>
      <c r="AU1003" s="426"/>
      <c r="AW1003" s="9"/>
      <c r="AX1003" s="470"/>
      <c r="AY1003" s="467"/>
      <c r="BG1003" s="373"/>
      <c r="BH1003" s="373"/>
      <c r="BI1003" s="9"/>
      <c r="BJ1003" s="9"/>
      <c r="CJ1003"/>
      <c r="CK1003"/>
    </row>
    <row r="1004" spans="1:89">
      <c r="A1004" s="9">
        <v>1014</v>
      </c>
      <c r="B1004" s="9" t="s">
        <v>383</v>
      </c>
      <c r="C1004" s="9">
        <v>315</v>
      </c>
      <c r="D1004" s="9">
        <v>7.6</v>
      </c>
      <c r="E1004" s="9">
        <v>7.2</v>
      </c>
      <c r="F1004" s="9">
        <v>137.41399999999999</v>
      </c>
      <c r="G1004" s="9">
        <v>0</v>
      </c>
      <c r="H1004" s="9">
        <v>0</v>
      </c>
      <c r="I1004" s="9">
        <v>6.8</v>
      </c>
      <c r="J1004" s="9">
        <v>63</v>
      </c>
      <c r="K1004" s="158">
        <v>0.69097222222222199</v>
      </c>
      <c r="L1004" s="9"/>
      <c r="M1004" s="9"/>
      <c r="N1004" s="9"/>
      <c r="O1004" s="9"/>
      <c r="P1004" s="278" t="str">
        <f t="shared" si="33"/>
        <v/>
      </c>
      <c r="Q1004" s="276">
        <f t="shared" si="34"/>
        <v>60</v>
      </c>
      <c r="R1004" s="9"/>
      <c r="S1004" s="9"/>
      <c r="U1004" s="367"/>
      <c r="AS1004" s="9"/>
      <c r="AT1004" s="9"/>
      <c r="AU1004" s="426"/>
      <c r="AW1004" s="9"/>
      <c r="AX1004" s="470"/>
      <c r="AY1004" s="467"/>
      <c r="BG1004" s="373"/>
      <c r="BH1004" s="373"/>
      <c r="BI1004" s="9"/>
      <c r="BJ1004" s="9"/>
      <c r="CJ1004"/>
      <c r="CK1004"/>
    </row>
    <row r="1005" spans="1:89">
      <c r="A1005" s="9">
        <v>1014</v>
      </c>
      <c r="B1005" s="9" t="s">
        <v>383</v>
      </c>
      <c r="C1005" s="9">
        <v>292</v>
      </c>
      <c r="D1005" s="9">
        <v>10.8</v>
      </c>
      <c r="E1005" s="9">
        <v>10.8</v>
      </c>
      <c r="F1005" s="9">
        <v>137.41399999999999</v>
      </c>
      <c r="G1005" s="9">
        <v>0</v>
      </c>
      <c r="H1005" s="9">
        <v>0</v>
      </c>
      <c r="I1005" s="9">
        <v>6.8</v>
      </c>
      <c r="J1005" s="9">
        <v>63</v>
      </c>
      <c r="K1005" s="158">
        <v>0.69166666666666698</v>
      </c>
      <c r="L1005" s="9"/>
      <c r="M1005" s="9"/>
      <c r="N1005" s="9"/>
      <c r="O1005" s="9"/>
      <c r="P1005" s="278" t="str">
        <f t="shared" si="33"/>
        <v/>
      </c>
      <c r="Q1005" s="276">
        <f t="shared" si="34"/>
        <v>60</v>
      </c>
      <c r="R1005" s="9"/>
      <c r="S1005" s="9"/>
      <c r="U1005" s="367"/>
      <c r="AS1005" s="9"/>
      <c r="AT1005" s="9"/>
      <c r="AU1005" s="426"/>
      <c r="AW1005" s="9"/>
      <c r="AX1005" s="470"/>
      <c r="AY1005" s="467"/>
      <c r="BG1005" s="373"/>
      <c r="BH1005" s="373"/>
      <c r="BI1005" s="9"/>
      <c r="BJ1005" s="9"/>
      <c r="CJ1005"/>
      <c r="CK1005"/>
    </row>
    <row r="1006" spans="1:89">
      <c r="A1006" s="9">
        <v>1014</v>
      </c>
      <c r="B1006" s="9" t="s">
        <v>383</v>
      </c>
      <c r="C1006" s="9">
        <v>292</v>
      </c>
      <c r="D1006" s="9">
        <v>7.2</v>
      </c>
      <c r="E1006" s="9">
        <v>8</v>
      </c>
      <c r="F1006" s="9">
        <v>137.41399999999999</v>
      </c>
      <c r="G1006" s="9">
        <v>0</v>
      </c>
      <c r="H1006" s="9">
        <v>0</v>
      </c>
      <c r="I1006" s="9">
        <v>6.8</v>
      </c>
      <c r="J1006" s="9">
        <v>63</v>
      </c>
      <c r="K1006" s="158">
        <v>0.69236111111111098</v>
      </c>
      <c r="L1006" s="9"/>
      <c r="M1006" s="9"/>
      <c r="N1006" s="9"/>
      <c r="O1006" s="9"/>
      <c r="P1006" s="278" t="str">
        <f t="shared" si="33"/>
        <v/>
      </c>
      <c r="Q1006" s="276">
        <f t="shared" si="34"/>
        <v>60</v>
      </c>
      <c r="R1006" s="9"/>
      <c r="S1006" s="9"/>
      <c r="U1006" s="367"/>
      <c r="AS1006" s="9"/>
      <c r="AT1006" s="9"/>
      <c r="AU1006" s="426"/>
      <c r="AW1006" s="9"/>
      <c r="AX1006" s="470"/>
      <c r="AY1006" s="467"/>
      <c r="BG1006" s="373"/>
      <c r="BH1006" s="373"/>
      <c r="BI1006" s="9"/>
      <c r="BJ1006" s="9"/>
      <c r="CJ1006"/>
      <c r="CK1006"/>
    </row>
    <row r="1007" spans="1:89">
      <c r="A1007" s="9">
        <v>1014</v>
      </c>
      <c r="B1007" s="9" t="s">
        <v>383</v>
      </c>
      <c r="C1007" s="9">
        <v>315</v>
      </c>
      <c r="D1007" s="9">
        <v>8</v>
      </c>
      <c r="E1007" s="9">
        <v>8</v>
      </c>
      <c r="F1007" s="9">
        <v>137.41399999999999</v>
      </c>
      <c r="G1007" s="9">
        <v>0</v>
      </c>
      <c r="H1007" s="9">
        <v>0</v>
      </c>
      <c r="I1007" s="9">
        <v>6.8</v>
      </c>
      <c r="J1007" s="9">
        <v>63</v>
      </c>
      <c r="K1007" s="158">
        <v>0.69305555555555598</v>
      </c>
      <c r="L1007" s="9"/>
      <c r="M1007" s="9"/>
      <c r="N1007" s="9"/>
      <c r="O1007" s="9"/>
      <c r="P1007" s="278" t="str">
        <f t="shared" si="33"/>
        <v/>
      </c>
      <c r="Q1007" s="276">
        <f t="shared" si="34"/>
        <v>60</v>
      </c>
      <c r="R1007" s="9"/>
      <c r="S1007" s="9"/>
      <c r="U1007" s="367"/>
      <c r="AS1007" s="9"/>
      <c r="AT1007" s="9"/>
      <c r="AU1007" s="426"/>
      <c r="AW1007" s="9"/>
      <c r="AX1007" s="470"/>
      <c r="AY1007" s="467"/>
      <c r="BG1007" s="373"/>
      <c r="BH1007" s="373"/>
      <c r="BI1007" s="9"/>
      <c r="BJ1007" s="9"/>
      <c r="CJ1007"/>
      <c r="CK1007"/>
    </row>
    <row r="1008" spans="1:89">
      <c r="A1008" s="9">
        <v>1014</v>
      </c>
      <c r="B1008" s="9" t="s">
        <v>383</v>
      </c>
      <c r="C1008" s="9">
        <v>292</v>
      </c>
      <c r="D1008" s="9">
        <v>6</v>
      </c>
      <c r="E1008" s="9">
        <v>6.4</v>
      </c>
      <c r="F1008" s="9">
        <v>137.41399999999999</v>
      </c>
      <c r="G1008" s="9">
        <v>0</v>
      </c>
      <c r="H1008" s="9">
        <v>0</v>
      </c>
      <c r="I1008" s="9">
        <v>6.8</v>
      </c>
      <c r="J1008" s="9">
        <v>63</v>
      </c>
      <c r="K1008" s="158">
        <v>0.69374999999999998</v>
      </c>
      <c r="L1008" s="9"/>
      <c r="M1008" s="9"/>
      <c r="N1008" s="9"/>
      <c r="O1008" s="9"/>
      <c r="P1008" s="278" t="str">
        <f t="shared" si="33"/>
        <v/>
      </c>
      <c r="Q1008" s="276">
        <f t="shared" si="34"/>
        <v>60</v>
      </c>
      <c r="R1008" s="9"/>
      <c r="S1008" s="9"/>
      <c r="U1008" s="367"/>
      <c r="AS1008" s="9"/>
      <c r="AT1008" s="9"/>
      <c r="AU1008" s="426"/>
      <c r="AW1008" s="9"/>
      <c r="AX1008" s="470"/>
      <c r="AY1008" s="467"/>
      <c r="BG1008" s="373"/>
      <c r="BH1008" s="373"/>
      <c r="BI1008" s="9"/>
      <c r="BJ1008" s="9"/>
      <c r="CJ1008"/>
      <c r="CK1008"/>
    </row>
    <row r="1009" spans="1:89">
      <c r="A1009" s="9">
        <v>1014</v>
      </c>
      <c r="B1009" s="9" t="s">
        <v>383</v>
      </c>
      <c r="C1009" s="9">
        <v>292</v>
      </c>
      <c r="D1009" s="9">
        <v>6</v>
      </c>
      <c r="E1009" s="9">
        <v>6.4</v>
      </c>
      <c r="F1009" s="9">
        <v>137.41399999999999</v>
      </c>
      <c r="G1009" s="9">
        <v>0</v>
      </c>
      <c r="H1009" s="9">
        <v>0</v>
      </c>
      <c r="I1009" s="9">
        <v>6.8</v>
      </c>
      <c r="J1009" s="9">
        <v>63</v>
      </c>
      <c r="K1009" s="158">
        <v>0.69444444444444398</v>
      </c>
      <c r="L1009" s="9"/>
      <c r="M1009" s="9"/>
      <c r="N1009" s="9"/>
      <c r="O1009" s="9"/>
      <c r="P1009" s="278" t="str">
        <f t="shared" si="33"/>
        <v/>
      </c>
      <c r="Q1009" s="276">
        <f t="shared" si="34"/>
        <v>60</v>
      </c>
      <c r="R1009" s="9"/>
      <c r="S1009" s="9"/>
      <c r="U1009" s="367"/>
      <c r="AS1009" s="9"/>
      <c r="AT1009" s="9"/>
      <c r="AU1009" s="426"/>
      <c r="AW1009" s="9"/>
      <c r="AX1009" s="470"/>
      <c r="AY1009" s="467"/>
      <c r="BG1009" s="373"/>
      <c r="BH1009" s="373"/>
      <c r="BI1009" s="9"/>
      <c r="BJ1009" s="9"/>
      <c r="CJ1009"/>
      <c r="CK1009"/>
    </row>
    <row r="1010" spans="1:89">
      <c r="A1010" s="9">
        <v>1014</v>
      </c>
      <c r="B1010" s="9" t="s">
        <v>383</v>
      </c>
      <c r="C1010" s="9">
        <v>292</v>
      </c>
      <c r="D1010" s="9">
        <v>6.8</v>
      </c>
      <c r="E1010" s="9">
        <v>6</v>
      </c>
      <c r="F1010" s="9">
        <v>137.41399999999999</v>
      </c>
      <c r="G1010" s="9">
        <v>0</v>
      </c>
      <c r="H1010" s="9">
        <v>0</v>
      </c>
      <c r="I1010" s="9">
        <v>6.8</v>
      </c>
      <c r="J1010" s="9">
        <v>63</v>
      </c>
      <c r="K1010" s="158">
        <v>0.69513888888888897</v>
      </c>
      <c r="L1010" s="9"/>
      <c r="M1010" s="9"/>
      <c r="N1010" s="9"/>
      <c r="O1010" s="9"/>
      <c r="P1010" s="278" t="str">
        <f t="shared" si="33"/>
        <v/>
      </c>
      <c r="Q1010" s="276">
        <f t="shared" si="34"/>
        <v>60</v>
      </c>
      <c r="R1010" s="9"/>
      <c r="S1010" s="9"/>
      <c r="U1010" s="367"/>
      <c r="AS1010" s="9"/>
      <c r="AT1010" s="9"/>
      <c r="AU1010" s="426"/>
      <c r="AW1010" s="9"/>
      <c r="AX1010" s="470"/>
      <c r="AY1010" s="467"/>
      <c r="BG1010" s="373"/>
      <c r="BH1010" s="373"/>
      <c r="BI1010" s="9"/>
      <c r="BJ1010" s="9"/>
      <c r="CJ1010"/>
      <c r="CK1010"/>
    </row>
    <row r="1011" spans="1:89">
      <c r="A1011" s="9">
        <v>1014</v>
      </c>
      <c r="B1011" s="9" t="s">
        <v>383</v>
      </c>
      <c r="C1011" s="9">
        <v>315</v>
      </c>
      <c r="D1011" s="9">
        <v>7.2</v>
      </c>
      <c r="E1011" s="9">
        <v>6.8</v>
      </c>
      <c r="F1011" s="9">
        <v>137.41399999999999</v>
      </c>
      <c r="G1011" s="9">
        <v>0</v>
      </c>
      <c r="H1011" s="9">
        <v>0</v>
      </c>
      <c r="I1011" s="9">
        <v>6.7</v>
      </c>
      <c r="J1011" s="9">
        <v>63</v>
      </c>
      <c r="K1011" s="158">
        <v>0.69583333333333297</v>
      </c>
      <c r="L1011" s="9"/>
      <c r="M1011" s="9"/>
      <c r="N1011" s="9"/>
      <c r="O1011" s="9"/>
      <c r="P1011" s="278" t="str">
        <f t="shared" si="33"/>
        <v/>
      </c>
      <c r="Q1011" s="276">
        <f t="shared" si="34"/>
        <v>60</v>
      </c>
      <c r="R1011" s="9"/>
      <c r="S1011" s="9"/>
      <c r="U1011" s="367"/>
      <c r="AS1011" s="9"/>
      <c r="AT1011" s="9"/>
      <c r="AU1011" s="426"/>
      <c r="AW1011" s="9"/>
      <c r="AX1011" s="470"/>
      <c r="AY1011" s="467"/>
      <c r="BG1011" s="373"/>
      <c r="BH1011" s="373"/>
      <c r="BI1011" s="9"/>
      <c r="BJ1011" s="9"/>
      <c r="CJ1011"/>
      <c r="CK1011"/>
    </row>
    <row r="1012" spans="1:89">
      <c r="A1012" s="9">
        <v>1014</v>
      </c>
      <c r="B1012" s="9" t="s">
        <v>383</v>
      </c>
      <c r="C1012" s="9">
        <v>247</v>
      </c>
      <c r="D1012" s="9">
        <v>6.4</v>
      </c>
      <c r="E1012" s="9">
        <v>6</v>
      </c>
      <c r="F1012" s="9">
        <v>137.41399999999999</v>
      </c>
      <c r="G1012" s="9">
        <v>0</v>
      </c>
      <c r="H1012" s="9">
        <v>0</v>
      </c>
      <c r="I1012" s="9">
        <v>6.8</v>
      </c>
      <c r="J1012" s="9">
        <v>63</v>
      </c>
      <c r="K1012" s="158">
        <v>0.69652777777777797</v>
      </c>
      <c r="L1012" s="9"/>
      <c r="M1012" s="9"/>
      <c r="N1012" s="9"/>
      <c r="O1012" s="9"/>
      <c r="P1012" s="278" t="str">
        <f t="shared" si="33"/>
        <v/>
      </c>
      <c r="Q1012" s="276">
        <f t="shared" si="34"/>
        <v>60</v>
      </c>
      <c r="R1012" s="9"/>
      <c r="S1012" s="9"/>
      <c r="U1012" s="367"/>
      <c r="AS1012" s="9"/>
      <c r="AT1012" s="9"/>
      <c r="AU1012" s="426"/>
      <c r="AW1012" s="9"/>
      <c r="AX1012" s="470"/>
      <c r="AY1012" s="467"/>
      <c r="BG1012" s="373"/>
      <c r="BH1012" s="373"/>
      <c r="BI1012" s="9"/>
      <c r="BJ1012" s="9"/>
      <c r="CJ1012"/>
      <c r="CK1012"/>
    </row>
    <row r="1013" spans="1:89">
      <c r="A1013" s="9">
        <v>1014</v>
      </c>
      <c r="B1013" s="9" t="s">
        <v>383</v>
      </c>
      <c r="C1013" s="9">
        <v>270</v>
      </c>
      <c r="D1013" s="9">
        <v>5.6</v>
      </c>
      <c r="E1013" s="9">
        <v>5.6</v>
      </c>
      <c r="F1013" s="9">
        <v>137.41399999999999</v>
      </c>
      <c r="G1013" s="9">
        <v>0</v>
      </c>
      <c r="H1013" s="9">
        <v>0</v>
      </c>
      <c r="I1013" s="9">
        <v>6.7</v>
      </c>
      <c r="J1013" s="9">
        <v>63</v>
      </c>
      <c r="K1013" s="158">
        <v>0.69722222222222197</v>
      </c>
      <c r="L1013" s="9"/>
      <c r="M1013" s="9"/>
      <c r="N1013" s="9"/>
      <c r="O1013" s="9"/>
      <c r="P1013" s="278" t="str">
        <f t="shared" si="33"/>
        <v/>
      </c>
      <c r="Q1013" s="276">
        <f t="shared" si="34"/>
        <v>60</v>
      </c>
      <c r="R1013" s="9"/>
      <c r="S1013" s="9"/>
      <c r="U1013" s="367"/>
      <c r="AS1013" s="9"/>
      <c r="AT1013" s="9"/>
      <c r="AU1013" s="426"/>
      <c r="AW1013" s="9"/>
      <c r="AX1013" s="470"/>
      <c r="AY1013" s="467"/>
      <c r="BG1013" s="373"/>
      <c r="BH1013" s="373"/>
      <c r="BI1013" s="9"/>
      <c r="BJ1013" s="9"/>
      <c r="CJ1013"/>
      <c r="CK1013"/>
    </row>
    <row r="1014" spans="1:89">
      <c r="A1014" s="9">
        <v>1014</v>
      </c>
      <c r="B1014" s="9" t="s">
        <v>383</v>
      </c>
      <c r="C1014" s="9">
        <v>270</v>
      </c>
      <c r="D1014" s="9">
        <v>6.8</v>
      </c>
      <c r="E1014" s="9">
        <v>4.8</v>
      </c>
      <c r="F1014" s="9">
        <v>137.41399999999999</v>
      </c>
      <c r="G1014" s="9">
        <v>0</v>
      </c>
      <c r="H1014" s="9">
        <v>0</v>
      </c>
      <c r="I1014" s="9">
        <v>6.7</v>
      </c>
      <c r="J1014" s="9">
        <v>63</v>
      </c>
      <c r="K1014" s="158">
        <v>0.69791666666666696</v>
      </c>
      <c r="L1014" s="9"/>
      <c r="M1014" s="9"/>
      <c r="N1014" s="9"/>
      <c r="O1014" s="9"/>
      <c r="P1014" s="278" t="str">
        <f t="shared" si="33"/>
        <v/>
      </c>
      <c r="Q1014" s="276">
        <f t="shared" si="34"/>
        <v>60</v>
      </c>
      <c r="R1014" s="9"/>
      <c r="S1014" s="9"/>
      <c r="U1014" s="367"/>
      <c r="AS1014" s="9"/>
      <c r="AT1014" s="9"/>
      <c r="AU1014" s="426"/>
      <c r="AW1014" s="9"/>
      <c r="AX1014" s="470"/>
      <c r="AY1014" s="467"/>
      <c r="BG1014" s="373"/>
      <c r="BH1014" s="373"/>
      <c r="BI1014" s="9"/>
      <c r="BJ1014" s="9"/>
      <c r="CJ1014"/>
      <c r="CK1014"/>
    </row>
    <row r="1015" spans="1:89">
      <c r="A1015" s="9">
        <v>1014</v>
      </c>
      <c r="B1015" s="9" t="s">
        <v>383</v>
      </c>
      <c r="C1015" s="9">
        <v>315</v>
      </c>
      <c r="D1015" s="9">
        <v>5.2</v>
      </c>
      <c r="E1015" s="9">
        <v>5.2</v>
      </c>
      <c r="F1015" s="9">
        <v>137.41399999999999</v>
      </c>
      <c r="G1015" s="9">
        <v>0</v>
      </c>
      <c r="H1015" s="9">
        <v>0</v>
      </c>
      <c r="I1015" s="9">
        <v>6.7</v>
      </c>
      <c r="J1015" s="9">
        <v>63</v>
      </c>
      <c r="K1015" s="158">
        <v>0.69861111111111096</v>
      </c>
      <c r="L1015" s="9"/>
      <c r="M1015" s="9"/>
      <c r="N1015" s="9"/>
      <c r="O1015" s="9"/>
      <c r="P1015" s="278" t="str">
        <f t="shared" si="33"/>
        <v/>
      </c>
      <c r="Q1015" s="276">
        <f t="shared" si="34"/>
        <v>60</v>
      </c>
      <c r="R1015" s="9"/>
      <c r="S1015" s="9"/>
      <c r="U1015" s="367"/>
      <c r="AS1015" s="9"/>
      <c r="AT1015" s="9"/>
      <c r="AU1015" s="426"/>
      <c r="AW1015" s="9"/>
      <c r="AX1015" s="470"/>
      <c r="AY1015" s="467"/>
      <c r="BG1015" s="373"/>
      <c r="BH1015" s="373"/>
      <c r="BI1015" s="9"/>
      <c r="BJ1015" s="9"/>
      <c r="CJ1015"/>
      <c r="CK1015"/>
    </row>
    <row r="1016" spans="1:89">
      <c r="A1016" s="9">
        <v>1014</v>
      </c>
      <c r="B1016" s="9" t="s">
        <v>383</v>
      </c>
      <c r="C1016" s="9">
        <v>315</v>
      </c>
      <c r="D1016" s="9">
        <v>7.2</v>
      </c>
      <c r="E1016" s="9">
        <v>6</v>
      </c>
      <c r="F1016" s="9">
        <v>137.41399999999999</v>
      </c>
      <c r="G1016" s="9">
        <v>0</v>
      </c>
      <c r="H1016" s="9">
        <v>0</v>
      </c>
      <c r="I1016" s="9">
        <v>6.7</v>
      </c>
      <c r="J1016" s="9">
        <v>63</v>
      </c>
      <c r="K1016" s="158">
        <v>0.69930555555555596</v>
      </c>
      <c r="L1016" s="9"/>
      <c r="M1016" s="9"/>
      <c r="N1016" s="9"/>
      <c r="O1016" s="9"/>
      <c r="P1016" s="278" t="str">
        <f t="shared" si="33"/>
        <v/>
      </c>
      <c r="Q1016" s="276">
        <f t="shared" si="34"/>
        <v>60</v>
      </c>
      <c r="R1016" s="9"/>
      <c r="S1016" s="9"/>
      <c r="U1016" s="367"/>
      <c r="AS1016" s="9"/>
      <c r="AT1016" s="9"/>
      <c r="AU1016" s="426"/>
      <c r="AW1016" s="9"/>
      <c r="AX1016" s="470"/>
      <c r="AY1016" s="467"/>
      <c r="BG1016" s="373"/>
      <c r="BH1016" s="373"/>
      <c r="BI1016" s="9"/>
      <c r="BJ1016" s="9"/>
      <c r="CJ1016"/>
      <c r="CK1016"/>
    </row>
    <row r="1017" spans="1:89">
      <c r="A1017" s="9">
        <v>1014</v>
      </c>
      <c r="B1017" s="9" t="s">
        <v>383</v>
      </c>
      <c r="C1017" s="9">
        <v>292</v>
      </c>
      <c r="D1017" s="9">
        <v>6.4</v>
      </c>
      <c r="E1017" s="9">
        <v>6.4</v>
      </c>
      <c r="F1017" s="9">
        <v>137.41399999999999</v>
      </c>
      <c r="G1017" s="9">
        <v>0</v>
      </c>
      <c r="H1017" s="9">
        <v>0</v>
      </c>
      <c r="I1017" s="9">
        <v>6.8</v>
      </c>
      <c r="J1017" s="9">
        <v>63</v>
      </c>
      <c r="K1017" s="158">
        <v>0.7</v>
      </c>
      <c r="L1017" s="9"/>
      <c r="M1017" s="9"/>
      <c r="N1017" s="9"/>
      <c r="O1017" s="9"/>
      <c r="P1017" s="278" t="str">
        <f t="shared" si="33"/>
        <v/>
      </c>
      <c r="Q1017" s="276">
        <f t="shared" si="34"/>
        <v>60</v>
      </c>
      <c r="R1017" s="9"/>
      <c r="S1017" s="9"/>
      <c r="U1017" s="367"/>
      <c r="AS1017" s="9"/>
      <c r="AT1017" s="9"/>
      <c r="AU1017" s="426"/>
      <c r="AW1017" s="9"/>
      <c r="AX1017" s="470"/>
      <c r="AY1017" s="467"/>
      <c r="BG1017" s="373"/>
      <c r="BH1017" s="373"/>
      <c r="BI1017" s="9"/>
      <c r="BJ1017" s="9"/>
      <c r="CJ1017"/>
      <c r="CK1017"/>
    </row>
    <row r="1018" spans="1:89">
      <c r="A1018" s="9">
        <v>1014</v>
      </c>
      <c r="B1018" s="9" t="s">
        <v>383</v>
      </c>
      <c r="C1018" s="9">
        <v>292</v>
      </c>
      <c r="D1018" s="9">
        <v>8.8000000000000007</v>
      </c>
      <c r="E1018" s="9">
        <v>7.2</v>
      </c>
      <c r="F1018" s="9">
        <v>137.41399999999999</v>
      </c>
      <c r="G1018" s="9">
        <v>0</v>
      </c>
      <c r="H1018" s="9">
        <v>0</v>
      </c>
      <c r="I1018" s="9">
        <v>6.7</v>
      </c>
      <c r="J1018" s="9">
        <v>63</v>
      </c>
      <c r="K1018" s="158">
        <v>0.70069444444444495</v>
      </c>
      <c r="L1018" s="9"/>
      <c r="M1018" s="9"/>
      <c r="N1018" s="9"/>
      <c r="O1018" s="9"/>
      <c r="P1018" s="278" t="str">
        <f t="shared" si="33"/>
        <v/>
      </c>
      <c r="Q1018" s="276">
        <f t="shared" si="34"/>
        <v>60</v>
      </c>
      <c r="R1018" s="9"/>
      <c r="S1018" s="9"/>
      <c r="U1018" s="367"/>
      <c r="AS1018" s="9"/>
      <c r="AT1018" s="9"/>
      <c r="AU1018" s="426"/>
      <c r="AW1018" s="9"/>
      <c r="AX1018" s="470"/>
      <c r="AY1018" s="467"/>
      <c r="BG1018" s="373"/>
      <c r="BH1018" s="373"/>
      <c r="BI1018" s="9"/>
      <c r="BJ1018" s="9"/>
      <c r="CJ1018"/>
      <c r="CK1018"/>
    </row>
    <row r="1019" spans="1:89">
      <c r="A1019" s="9">
        <v>1014</v>
      </c>
      <c r="B1019" s="9" t="s">
        <v>383</v>
      </c>
      <c r="C1019" s="9">
        <v>292</v>
      </c>
      <c r="D1019" s="9">
        <v>6.4</v>
      </c>
      <c r="E1019" s="9">
        <v>6</v>
      </c>
      <c r="F1019" s="9">
        <v>137.41399999999999</v>
      </c>
      <c r="G1019" s="9">
        <v>0</v>
      </c>
      <c r="H1019" s="9">
        <v>0</v>
      </c>
      <c r="I1019" s="9">
        <v>6.7</v>
      </c>
      <c r="J1019" s="9">
        <v>63</v>
      </c>
      <c r="K1019" s="158">
        <v>0.70138888888888895</v>
      </c>
      <c r="L1019" s="9"/>
      <c r="M1019" s="9"/>
      <c r="N1019" s="9"/>
      <c r="O1019" s="9"/>
      <c r="P1019" s="278" t="str">
        <f t="shared" si="33"/>
        <v/>
      </c>
      <c r="Q1019" s="276">
        <f t="shared" si="34"/>
        <v>60</v>
      </c>
      <c r="R1019" s="9"/>
      <c r="S1019" s="9"/>
      <c r="U1019" s="367"/>
      <c r="AS1019" s="9"/>
      <c r="AT1019" s="9"/>
      <c r="AU1019" s="426"/>
      <c r="AW1019" s="9"/>
      <c r="AX1019" s="470"/>
      <c r="AY1019" s="467"/>
      <c r="BG1019" s="373"/>
      <c r="BH1019" s="373"/>
      <c r="BI1019" s="9"/>
      <c r="BJ1019" s="9"/>
      <c r="CJ1019"/>
      <c r="CK1019"/>
    </row>
    <row r="1020" spans="1:89">
      <c r="A1020" s="9">
        <v>1014</v>
      </c>
      <c r="B1020" s="9" t="s">
        <v>383</v>
      </c>
      <c r="C1020" s="9">
        <v>315</v>
      </c>
      <c r="D1020" s="9">
        <v>11.6</v>
      </c>
      <c r="E1020" s="9">
        <v>6</v>
      </c>
      <c r="F1020" s="9">
        <v>137.41399999999999</v>
      </c>
      <c r="G1020" s="9">
        <v>0</v>
      </c>
      <c r="H1020" s="9">
        <v>0</v>
      </c>
      <c r="I1020" s="9">
        <v>6.7</v>
      </c>
      <c r="J1020" s="9">
        <v>63</v>
      </c>
      <c r="K1020" s="158">
        <v>0.70208333333333295</v>
      </c>
      <c r="L1020" s="9"/>
      <c r="M1020" s="9"/>
      <c r="N1020" s="9"/>
      <c r="O1020" s="9"/>
      <c r="P1020" s="278" t="str">
        <f t="shared" si="33"/>
        <v/>
      </c>
      <c r="Q1020" s="276">
        <f t="shared" si="34"/>
        <v>60</v>
      </c>
      <c r="R1020" s="9"/>
      <c r="S1020" s="9"/>
      <c r="U1020" s="367"/>
      <c r="AS1020" s="9"/>
      <c r="AT1020" s="9"/>
      <c r="AU1020" s="426"/>
      <c r="AW1020" s="9"/>
      <c r="AX1020" s="470"/>
      <c r="AY1020" s="467"/>
      <c r="BG1020" s="373"/>
      <c r="BH1020" s="373"/>
      <c r="BI1020" s="9"/>
      <c r="BJ1020" s="9"/>
      <c r="CJ1020"/>
      <c r="CK1020"/>
    </row>
    <row r="1021" spans="1:89">
      <c r="A1021" s="9">
        <v>1014</v>
      </c>
      <c r="B1021" s="9" t="s">
        <v>383</v>
      </c>
      <c r="C1021" s="9">
        <v>315</v>
      </c>
      <c r="D1021" s="9">
        <v>6</v>
      </c>
      <c r="E1021" s="9">
        <v>7.6</v>
      </c>
      <c r="F1021" s="9">
        <v>137.41399999999999</v>
      </c>
      <c r="G1021" s="9">
        <v>0</v>
      </c>
      <c r="H1021" s="9">
        <v>0</v>
      </c>
      <c r="I1021" s="9">
        <v>6.7</v>
      </c>
      <c r="J1021" s="9">
        <v>63</v>
      </c>
      <c r="K1021" s="158">
        <v>0.70277777777777795</v>
      </c>
      <c r="L1021" s="9"/>
      <c r="M1021" s="9"/>
      <c r="N1021" s="9"/>
      <c r="O1021" s="9"/>
      <c r="P1021" s="278" t="str">
        <f t="shared" si="33"/>
        <v/>
      </c>
      <c r="Q1021" s="276">
        <f t="shared" si="34"/>
        <v>60</v>
      </c>
      <c r="R1021" s="9"/>
      <c r="S1021" s="9"/>
      <c r="U1021" s="367"/>
      <c r="AS1021" s="9"/>
      <c r="AT1021" s="9"/>
      <c r="AU1021" s="426"/>
      <c r="AW1021" s="9"/>
      <c r="AX1021" s="470"/>
      <c r="AY1021" s="467"/>
      <c r="BG1021" s="373"/>
      <c r="BH1021" s="373"/>
      <c r="BI1021" s="9"/>
      <c r="BJ1021" s="9"/>
      <c r="CJ1021"/>
      <c r="CK1021"/>
    </row>
    <row r="1022" spans="1:89">
      <c r="A1022" s="9">
        <v>1014</v>
      </c>
      <c r="B1022" s="9" t="s">
        <v>383</v>
      </c>
      <c r="C1022" s="9">
        <v>315</v>
      </c>
      <c r="D1022" s="9">
        <v>8</v>
      </c>
      <c r="E1022" s="9">
        <v>7.6</v>
      </c>
      <c r="F1022" s="9">
        <v>137.41399999999999</v>
      </c>
      <c r="G1022" s="9">
        <v>0</v>
      </c>
      <c r="H1022" s="9">
        <v>0</v>
      </c>
      <c r="I1022" s="9">
        <v>6.7</v>
      </c>
      <c r="J1022" s="9">
        <v>63</v>
      </c>
      <c r="K1022" s="158">
        <v>0.70347222222222205</v>
      </c>
      <c r="L1022" s="9"/>
      <c r="M1022" s="9"/>
      <c r="N1022" s="9"/>
      <c r="O1022" s="9"/>
      <c r="P1022" s="278" t="str">
        <f t="shared" si="33"/>
        <v/>
      </c>
      <c r="Q1022" s="276">
        <f t="shared" si="34"/>
        <v>60</v>
      </c>
      <c r="R1022" s="9"/>
      <c r="S1022" s="9"/>
      <c r="U1022" s="367"/>
      <c r="AS1022" s="9"/>
      <c r="AT1022" s="9"/>
      <c r="AU1022" s="426"/>
      <c r="AW1022" s="9"/>
      <c r="AX1022" s="470"/>
      <c r="AY1022" s="467"/>
      <c r="BG1022" s="373"/>
      <c r="BH1022" s="373"/>
      <c r="BI1022" s="9"/>
      <c r="BJ1022" s="9"/>
      <c r="CJ1022"/>
      <c r="CK1022"/>
    </row>
    <row r="1023" spans="1:89">
      <c r="A1023" s="9">
        <v>1014</v>
      </c>
      <c r="B1023" s="9" t="s">
        <v>383</v>
      </c>
      <c r="C1023" s="9">
        <v>292</v>
      </c>
      <c r="D1023" s="9">
        <v>6.4</v>
      </c>
      <c r="E1023" s="9">
        <v>6.4</v>
      </c>
      <c r="F1023" s="9">
        <v>137.41399999999999</v>
      </c>
      <c r="G1023" s="9">
        <v>0</v>
      </c>
      <c r="H1023" s="9">
        <v>0</v>
      </c>
      <c r="I1023" s="9">
        <v>6.7</v>
      </c>
      <c r="J1023" s="9">
        <v>64</v>
      </c>
      <c r="K1023" s="158">
        <v>0.70416666666666705</v>
      </c>
      <c r="L1023" s="9"/>
      <c r="M1023" s="9"/>
      <c r="N1023" s="9"/>
      <c r="O1023" s="9"/>
      <c r="P1023" s="278" t="str">
        <f t="shared" si="33"/>
        <v/>
      </c>
      <c r="Q1023" s="276">
        <f t="shared" si="34"/>
        <v>60</v>
      </c>
      <c r="R1023" s="9"/>
      <c r="S1023" s="9"/>
      <c r="U1023" s="367"/>
      <c r="AS1023" s="9"/>
      <c r="AT1023" s="9"/>
      <c r="AU1023" s="426"/>
      <c r="AW1023" s="9"/>
      <c r="AX1023" s="470"/>
      <c r="AY1023" s="467"/>
      <c r="BG1023" s="373"/>
      <c r="BH1023" s="373"/>
      <c r="BI1023" s="9"/>
      <c r="BJ1023" s="9"/>
      <c r="CJ1023"/>
      <c r="CK1023"/>
    </row>
    <row r="1024" spans="1:89">
      <c r="A1024" s="9">
        <v>1014</v>
      </c>
      <c r="B1024" s="9" t="s">
        <v>383</v>
      </c>
      <c r="C1024" s="9">
        <v>315</v>
      </c>
      <c r="D1024" s="9">
        <v>6.4</v>
      </c>
      <c r="E1024" s="9">
        <v>8.8000000000000007</v>
      </c>
      <c r="F1024" s="9">
        <v>137.41399999999999</v>
      </c>
      <c r="G1024" s="9">
        <v>0</v>
      </c>
      <c r="H1024" s="9">
        <v>0</v>
      </c>
      <c r="I1024" s="9">
        <v>6.7</v>
      </c>
      <c r="J1024" s="9">
        <v>64</v>
      </c>
      <c r="K1024" s="158">
        <v>0.70486111111111105</v>
      </c>
      <c r="L1024" s="9"/>
      <c r="M1024" s="9"/>
      <c r="N1024" s="9"/>
      <c r="O1024" s="9"/>
      <c r="P1024" s="278" t="str">
        <f t="shared" si="33"/>
        <v/>
      </c>
      <c r="Q1024" s="276">
        <f t="shared" si="34"/>
        <v>60</v>
      </c>
      <c r="R1024" s="9"/>
      <c r="S1024" s="9"/>
      <c r="U1024" s="367"/>
      <c r="AS1024" s="9"/>
      <c r="AT1024" s="9"/>
      <c r="AU1024" s="426"/>
      <c r="AW1024" s="9"/>
      <c r="AX1024" s="470"/>
      <c r="AY1024" s="467"/>
      <c r="BG1024" s="373"/>
      <c r="BH1024" s="373"/>
      <c r="BI1024" s="9"/>
      <c r="BJ1024" s="9"/>
      <c r="CJ1024"/>
      <c r="CK1024"/>
    </row>
    <row r="1025" spans="1:89">
      <c r="A1025" s="9">
        <v>1014</v>
      </c>
      <c r="B1025" s="9" t="s">
        <v>383</v>
      </c>
      <c r="C1025" s="9">
        <v>315</v>
      </c>
      <c r="D1025" s="9">
        <v>6.8</v>
      </c>
      <c r="E1025" s="9">
        <v>6.4</v>
      </c>
      <c r="F1025" s="9">
        <v>137.41399999999999</v>
      </c>
      <c r="G1025" s="9">
        <v>0</v>
      </c>
      <c r="H1025" s="9">
        <v>0</v>
      </c>
      <c r="I1025" s="9">
        <v>6.7</v>
      </c>
      <c r="J1025" s="9">
        <v>64</v>
      </c>
      <c r="K1025" s="158">
        <v>0.70555555555555605</v>
      </c>
      <c r="L1025" s="9"/>
      <c r="M1025" s="9"/>
      <c r="N1025" s="9"/>
      <c r="O1025" s="9"/>
      <c r="P1025" s="278" t="str">
        <f t="shared" si="33"/>
        <v/>
      </c>
      <c r="Q1025" s="276">
        <f t="shared" si="34"/>
        <v>60</v>
      </c>
      <c r="R1025" s="9"/>
      <c r="S1025" s="9"/>
      <c r="U1025" s="367"/>
      <c r="AS1025" s="9"/>
      <c r="AT1025" s="9"/>
      <c r="AU1025" s="426"/>
      <c r="AW1025" s="9"/>
      <c r="AX1025" s="470"/>
      <c r="AY1025" s="467"/>
      <c r="BG1025" s="373"/>
      <c r="BH1025" s="373"/>
      <c r="BI1025" s="9"/>
      <c r="BJ1025" s="9"/>
      <c r="CJ1025"/>
      <c r="CK1025"/>
    </row>
    <row r="1026" spans="1:89">
      <c r="A1026" s="9">
        <v>1014</v>
      </c>
      <c r="B1026" s="9" t="s">
        <v>383</v>
      </c>
      <c r="C1026" s="9">
        <v>292</v>
      </c>
      <c r="D1026" s="9">
        <v>10</v>
      </c>
      <c r="E1026" s="9">
        <v>6.4</v>
      </c>
      <c r="F1026" s="9">
        <v>137.41399999999999</v>
      </c>
      <c r="G1026" s="9">
        <v>0</v>
      </c>
      <c r="H1026" s="9">
        <v>0</v>
      </c>
      <c r="I1026" s="9">
        <v>6.7</v>
      </c>
      <c r="J1026" s="9">
        <v>64</v>
      </c>
      <c r="K1026" s="158">
        <v>0.70625000000000004</v>
      </c>
      <c r="L1026" s="9"/>
      <c r="M1026" s="9"/>
      <c r="N1026" s="9"/>
      <c r="O1026" s="9"/>
      <c r="P1026" s="278" t="str">
        <f t="shared" si="33"/>
        <v/>
      </c>
      <c r="Q1026" s="276">
        <f t="shared" si="34"/>
        <v>60</v>
      </c>
      <c r="R1026" s="9"/>
      <c r="S1026" s="9"/>
      <c r="U1026" s="367"/>
      <c r="AS1026" s="9"/>
      <c r="AT1026" s="9"/>
      <c r="AU1026" s="426"/>
      <c r="AW1026" s="9"/>
      <c r="AX1026" s="470"/>
      <c r="AY1026" s="467"/>
      <c r="BG1026" s="373"/>
      <c r="BH1026" s="373"/>
      <c r="BI1026" s="9"/>
      <c r="BJ1026" s="9"/>
      <c r="CJ1026"/>
      <c r="CK1026"/>
    </row>
    <row r="1027" spans="1:89">
      <c r="A1027" s="9">
        <v>1014</v>
      </c>
      <c r="B1027" s="9" t="s">
        <v>383</v>
      </c>
      <c r="C1027" s="9">
        <v>292</v>
      </c>
      <c r="D1027" s="9">
        <v>6.8</v>
      </c>
      <c r="E1027" s="9">
        <v>8.8000000000000007</v>
      </c>
      <c r="F1027" s="9">
        <v>137.41399999999999</v>
      </c>
      <c r="G1027" s="9">
        <v>0</v>
      </c>
      <c r="H1027" s="9">
        <v>0</v>
      </c>
      <c r="I1027" s="9">
        <v>6.7</v>
      </c>
      <c r="J1027" s="9">
        <v>64</v>
      </c>
      <c r="K1027" s="158">
        <v>0.70694444444444404</v>
      </c>
      <c r="L1027" s="9"/>
      <c r="M1027" s="9"/>
      <c r="N1027" s="9"/>
      <c r="O1027" s="9"/>
      <c r="P1027" s="278" t="str">
        <f t="shared" si="33"/>
        <v/>
      </c>
      <c r="Q1027" s="276">
        <f t="shared" si="34"/>
        <v>60</v>
      </c>
      <c r="R1027" s="9"/>
      <c r="S1027" s="9"/>
      <c r="U1027" s="367"/>
      <c r="AS1027" s="9"/>
      <c r="AT1027" s="9"/>
      <c r="AU1027" s="426"/>
      <c r="AW1027" s="9"/>
      <c r="AX1027" s="470"/>
      <c r="AY1027" s="467"/>
      <c r="BG1027" s="373"/>
      <c r="BH1027" s="373"/>
      <c r="BI1027" s="9"/>
      <c r="BJ1027" s="9"/>
      <c r="CJ1027"/>
      <c r="CK1027"/>
    </row>
    <row r="1028" spans="1:89">
      <c r="A1028" s="9">
        <v>1014</v>
      </c>
      <c r="B1028" s="9" t="s">
        <v>383</v>
      </c>
      <c r="C1028" s="9">
        <v>337</v>
      </c>
      <c r="D1028" s="9">
        <v>8</v>
      </c>
      <c r="E1028" s="9">
        <v>6.8</v>
      </c>
      <c r="F1028" s="9">
        <v>137.41399999999999</v>
      </c>
      <c r="G1028" s="9">
        <v>0</v>
      </c>
      <c r="H1028" s="9">
        <v>0</v>
      </c>
      <c r="I1028" s="9">
        <v>6.7</v>
      </c>
      <c r="J1028" s="9">
        <v>64</v>
      </c>
      <c r="K1028" s="158">
        <v>0.70763888888888904</v>
      </c>
      <c r="L1028" s="9"/>
      <c r="M1028" s="9"/>
      <c r="N1028" s="9"/>
      <c r="O1028" s="9"/>
      <c r="P1028" s="278" t="str">
        <f t="shared" si="33"/>
        <v/>
      </c>
      <c r="Q1028" s="276">
        <f t="shared" si="34"/>
        <v>60</v>
      </c>
      <c r="R1028" s="9"/>
      <c r="S1028" s="9"/>
      <c r="U1028" s="367"/>
      <c r="AS1028" s="9"/>
      <c r="AT1028" s="9"/>
      <c r="AU1028" s="426"/>
      <c r="AW1028" s="9"/>
      <c r="AX1028" s="470"/>
      <c r="AY1028" s="467"/>
      <c r="BG1028" s="373"/>
      <c r="BH1028" s="373"/>
      <c r="BI1028" s="9"/>
      <c r="BJ1028" s="9"/>
      <c r="CJ1028"/>
      <c r="CK1028"/>
    </row>
    <row r="1029" spans="1:89">
      <c r="A1029" s="9">
        <v>1014</v>
      </c>
      <c r="B1029" s="9" t="s">
        <v>383</v>
      </c>
      <c r="C1029" s="9">
        <v>315</v>
      </c>
      <c r="D1029" s="9">
        <v>8</v>
      </c>
      <c r="E1029" s="9">
        <v>7.6</v>
      </c>
      <c r="F1029" s="9">
        <v>137.41399999999999</v>
      </c>
      <c r="G1029" s="9">
        <v>0</v>
      </c>
      <c r="H1029" s="9">
        <v>0</v>
      </c>
      <c r="I1029" s="9">
        <v>6.6</v>
      </c>
      <c r="J1029" s="9">
        <v>64</v>
      </c>
      <c r="K1029" s="158">
        <v>0.70833333333333304</v>
      </c>
      <c r="L1029" s="9"/>
      <c r="M1029" s="9"/>
      <c r="N1029" s="9"/>
      <c r="O1029" s="9"/>
      <c r="P1029" s="278" t="str">
        <f t="shared" si="33"/>
        <v/>
      </c>
      <c r="Q1029" s="276">
        <f t="shared" si="34"/>
        <v>60</v>
      </c>
      <c r="R1029" s="9"/>
      <c r="S1029" s="9"/>
      <c r="U1029" s="367"/>
      <c r="AS1029" s="9"/>
      <c r="AT1029" s="9"/>
      <c r="AU1029" s="426"/>
      <c r="AW1029" s="9"/>
      <c r="AX1029" s="470"/>
      <c r="AY1029" s="467"/>
      <c r="BG1029" s="373"/>
      <c r="BH1029" s="373"/>
      <c r="BI1029" s="9"/>
      <c r="BJ1029" s="9"/>
      <c r="CJ1029"/>
      <c r="CK1029"/>
    </row>
    <row r="1030" spans="1:89">
      <c r="A1030" s="9">
        <v>1014</v>
      </c>
      <c r="B1030" s="9" t="s">
        <v>383</v>
      </c>
      <c r="C1030" s="9">
        <v>315</v>
      </c>
      <c r="D1030" s="9">
        <v>6.8</v>
      </c>
      <c r="E1030" s="9">
        <v>6.8</v>
      </c>
      <c r="F1030" s="9">
        <v>137.41399999999999</v>
      </c>
      <c r="G1030" s="9">
        <v>0</v>
      </c>
      <c r="H1030" s="9">
        <v>0</v>
      </c>
      <c r="I1030" s="9">
        <v>6.6</v>
      </c>
      <c r="J1030" s="9">
        <v>64</v>
      </c>
      <c r="K1030" s="158">
        <v>0.70902777777777803</v>
      </c>
      <c r="L1030" s="9"/>
      <c r="M1030" s="9"/>
      <c r="N1030" s="9"/>
      <c r="O1030" s="9"/>
      <c r="P1030" s="278" t="str">
        <f t="shared" si="33"/>
        <v/>
      </c>
      <c r="Q1030" s="276">
        <f t="shared" si="34"/>
        <v>60</v>
      </c>
      <c r="R1030" s="9"/>
      <c r="S1030" s="9"/>
      <c r="U1030" s="367"/>
      <c r="AS1030" s="9"/>
      <c r="AT1030" s="9"/>
      <c r="AU1030" s="426"/>
      <c r="AW1030" s="9"/>
      <c r="AX1030" s="470"/>
      <c r="AY1030" s="467"/>
      <c r="BG1030" s="373"/>
      <c r="BH1030" s="373"/>
      <c r="BI1030" s="9"/>
      <c r="BJ1030" s="9"/>
      <c r="CJ1030"/>
      <c r="CK1030"/>
    </row>
    <row r="1031" spans="1:89">
      <c r="A1031" s="9">
        <v>1014</v>
      </c>
      <c r="B1031" s="9" t="s">
        <v>383</v>
      </c>
      <c r="C1031" s="9">
        <v>292</v>
      </c>
      <c r="D1031" s="9">
        <v>8.8000000000000007</v>
      </c>
      <c r="E1031" s="9">
        <v>6.4</v>
      </c>
      <c r="F1031" s="9">
        <v>137.41399999999999</v>
      </c>
      <c r="G1031" s="9">
        <v>0</v>
      </c>
      <c r="H1031" s="9">
        <v>0</v>
      </c>
      <c r="I1031" s="9">
        <v>6.6</v>
      </c>
      <c r="J1031" s="9">
        <v>64</v>
      </c>
      <c r="K1031" s="158">
        <v>0.70972222222222203</v>
      </c>
      <c r="L1031" s="9"/>
      <c r="M1031" s="9"/>
      <c r="N1031" s="9"/>
      <c r="O1031" s="9"/>
      <c r="P1031" s="278" t="str">
        <f t="shared" si="33"/>
        <v/>
      </c>
      <c r="Q1031" s="276">
        <f t="shared" si="34"/>
        <v>60</v>
      </c>
      <c r="R1031" s="9"/>
      <c r="S1031" s="9"/>
      <c r="U1031" s="367"/>
      <c r="AS1031" s="9"/>
      <c r="AT1031" s="9"/>
      <c r="AU1031" s="426"/>
      <c r="AW1031" s="9"/>
      <c r="AX1031" s="470"/>
      <c r="AY1031" s="467"/>
      <c r="BG1031" s="373"/>
      <c r="BH1031" s="373"/>
      <c r="BI1031" s="9"/>
      <c r="BJ1031" s="9"/>
      <c r="CJ1031"/>
      <c r="CK1031"/>
    </row>
    <row r="1032" spans="1:89">
      <c r="A1032" s="9">
        <v>1014</v>
      </c>
      <c r="B1032" s="9" t="s">
        <v>383</v>
      </c>
      <c r="C1032" s="9">
        <v>315</v>
      </c>
      <c r="D1032" s="9">
        <v>6</v>
      </c>
      <c r="E1032" s="9">
        <v>7.2</v>
      </c>
      <c r="F1032" s="9">
        <v>137.41399999999999</v>
      </c>
      <c r="G1032" s="9">
        <v>0</v>
      </c>
      <c r="H1032" s="9">
        <v>0</v>
      </c>
      <c r="I1032" s="9">
        <v>6.6</v>
      </c>
      <c r="J1032" s="9">
        <v>64</v>
      </c>
      <c r="K1032" s="158">
        <v>0.71041666666666703</v>
      </c>
      <c r="L1032" s="9"/>
      <c r="M1032" s="9"/>
      <c r="N1032" s="9"/>
      <c r="O1032" s="9"/>
      <c r="P1032" s="278" t="str">
        <f t="shared" si="33"/>
        <v/>
      </c>
      <c r="Q1032" s="276">
        <f t="shared" si="34"/>
        <v>60</v>
      </c>
      <c r="R1032" s="9"/>
      <c r="S1032" s="9"/>
      <c r="U1032" s="367"/>
      <c r="AS1032" s="9"/>
      <c r="AT1032" s="9"/>
      <c r="AU1032" s="426"/>
      <c r="AW1032" s="9"/>
      <c r="AX1032" s="470"/>
      <c r="AY1032" s="467"/>
      <c r="BG1032" s="373"/>
      <c r="BH1032" s="373"/>
      <c r="BI1032" s="9"/>
      <c r="BJ1032" s="9"/>
      <c r="CJ1032"/>
      <c r="CK1032"/>
    </row>
    <row r="1033" spans="1:89">
      <c r="A1033" s="9">
        <v>1014</v>
      </c>
      <c r="B1033" s="9" t="s">
        <v>383</v>
      </c>
      <c r="C1033" s="9">
        <v>292</v>
      </c>
      <c r="D1033" s="9">
        <v>6</v>
      </c>
      <c r="E1033" s="9">
        <v>6</v>
      </c>
      <c r="F1033" s="9">
        <v>137.41399999999999</v>
      </c>
      <c r="G1033" s="9">
        <v>0</v>
      </c>
      <c r="H1033" s="9">
        <v>0</v>
      </c>
      <c r="I1033" s="9">
        <v>6.6</v>
      </c>
      <c r="J1033" s="9">
        <v>64</v>
      </c>
      <c r="K1033" s="158">
        <v>0.71111111111111103</v>
      </c>
      <c r="L1033" s="9"/>
      <c r="M1033" s="9"/>
      <c r="N1033" s="9"/>
      <c r="O1033" s="9"/>
      <c r="P1033" s="278" t="str">
        <f t="shared" ref="P1033:P1096" si="35">IF(F1033&lt;1.1,60,"")</f>
        <v/>
      </c>
      <c r="Q1033" s="276">
        <f t="shared" si="34"/>
        <v>60</v>
      </c>
      <c r="R1033" s="9"/>
      <c r="S1033" s="9"/>
      <c r="U1033" s="367"/>
      <c r="AS1033" s="9"/>
      <c r="AT1033" s="9"/>
      <c r="AU1033" s="426"/>
      <c r="AW1033" s="9"/>
      <c r="AX1033" s="470"/>
      <c r="AY1033" s="467"/>
      <c r="BG1033" s="373"/>
      <c r="BH1033" s="373"/>
      <c r="BI1033" s="9"/>
      <c r="BJ1033" s="9"/>
      <c r="CJ1033"/>
      <c r="CK1033"/>
    </row>
    <row r="1034" spans="1:89">
      <c r="A1034" s="9">
        <v>1014</v>
      </c>
      <c r="B1034" s="9" t="s">
        <v>383</v>
      </c>
      <c r="C1034" s="9">
        <v>315</v>
      </c>
      <c r="D1034" s="9">
        <v>6.4</v>
      </c>
      <c r="E1034" s="9">
        <v>6</v>
      </c>
      <c r="F1034" s="9">
        <v>137.41399999999999</v>
      </c>
      <c r="G1034" s="9">
        <v>0</v>
      </c>
      <c r="H1034" s="9">
        <v>0</v>
      </c>
      <c r="I1034" s="9">
        <v>6.5</v>
      </c>
      <c r="J1034" s="9">
        <v>64</v>
      </c>
      <c r="K1034" s="158">
        <v>0.71180555555555602</v>
      </c>
      <c r="L1034" s="9"/>
      <c r="M1034" s="9"/>
      <c r="N1034" s="9"/>
      <c r="O1034" s="9"/>
      <c r="P1034" s="278" t="str">
        <f t="shared" si="35"/>
        <v/>
      </c>
      <c r="Q1034" s="276">
        <f t="shared" ref="Q1034:Q1097" si="36">IF(J1034&gt;0,60,"")</f>
        <v>60</v>
      </c>
      <c r="R1034" s="9"/>
      <c r="S1034" s="9"/>
      <c r="U1034" s="367"/>
      <c r="AS1034" s="9"/>
      <c r="AT1034" s="9"/>
      <c r="AU1034" s="426"/>
      <c r="AW1034" s="9"/>
      <c r="AX1034" s="470"/>
      <c r="AY1034" s="467"/>
      <c r="BG1034" s="373"/>
      <c r="BH1034" s="373"/>
      <c r="BI1034" s="9"/>
      <c r="BJ1034" s="9"/>
      <c r="CJ1034"/>
      <c r="CK1034"/>
    </row>
    <row r="1035" spans="1:89">
      <c r="A1035" s="9">
        <v>1014</v>
      </c>
      <c r="B1035" s="9" t="s">
        <v>383</v>
      </c>
      <c r="C1035" s="9">
        <v>337</v>
      </c>
      <c r="D1035" s="9">
        <v>6</v>
      </c>
      <c r="E1035" s="9">
        <v>5.6</v>
      </c>
      <c r="F1035" s="9">
        <v>137.41399999999999</v>
      </c>
      <c r="G1035" s="9">
        <v>0</v>
      </c>
      <c r="H1035" s="9">
        <v>0</v>
      </c>
      <c r="I1035" s="9">
        <v>6.5</v>
      </c>
      <c r="J1035" s="9">
        <v>64</v>
      </c>
      <c r="K1035" s="158">
        <v>0.71250000000000002</v>
      </c>
      <c r="L1035" s="9"/>
      <c r="M1035" s="9"/>
      <c r="N1035" s="9"/>
      <c r="O1035" s="9"/>
      <c r="P1035" s="278" t="str">
        <f t="shared" si="35"/>
        <v/>
      </c>
      <c r="Q1035" s="276">
        <f t="shared" si="36"/>
        <v>60</v>
      </c>
      <c r="R1035" s="9"/>
      <c r="S1035" s="9"/>
      <c r="U1035" s="367"/>
      <c r="AS1035" s="9"/>
      <c r="AT1035" s="9"/>
      <c r="AU1035" s="426"/>
      <c r="AW1035" s="9"/>
      <c r="AX1035" s="470"/>
      <c r="AY1035" s="467"/>
      <c r="BG1035" s="373"/>
      <c r="BH1035" s="373"/>
      <c r="BI1035" s="9"/>
      <c r="BJ1035" s="9"/>
      <c r="CJ1035"/>
      <c r="CK1035"/>
    </row>
    <row r="1036" spans="1:89">
      <c r="A1036" s="9">
        <v>1014</v>
      </c>
      <c r="B1036" s="9" t="s">
        <v>383</v>
      </c>
      <c r="C1036" s="9">
        <v>292</v>
      </c>
      <c r="D1036" s="9">
        <v>6.4</v>
      </c>
      <c r="E1036" s="9">
        <v>6</v>
      </c>
      <c r="F1036" s="9">
        <v>137.41399999999999</v>
      </c>
      <c r="G1036" s="9">
        <v>0</v>
      </c>
      <c r="H1036" s="9">
        <v>0</v>
      </c>
      <c r="I1036" s="9">
        <v>6.5</v>
      </c>
      <c r="J1036" s="9">
        <v>64</v>
      </c>
      <c r="K1036" s="158">
        <v>0.71319444444444402</v>
      </c>
      <c r="L1036" s="9"/>
      <c r="M1036" s="9"/>
      <c r="N1036" s="9"/>
      <c r="O1036" s="9"/>
      <c r="P1036" s="278" t="str">
        <f t="shared" si="35"/>
        <v/>
      </c>
      <c r="Q1036" s="276">
        <f t="shared" si="36"/>
        <v>60</v>
      </c>
      <c r="R1036" s="9"/>
      <c r="S1036" s="9"/>
      <c r="U1036" s="367"/>
      <c r="AS1036" s="9"/>
      <c r="AT1036" s="9"/>
      <c r="AU1036" s="426"/>
      <c r="AW1036" s="9"/>
      <c r="AX1036" s="470"/>
      <c r="AY1036" s="467"/>
      <c r="BG1036" s="373"/>
      <c r="BH1036" s="373"/>
      <c r="BI1036" s="9"/>
      <c r="BJ1036" s="9"/>
      <c r="CJ1036"/>
      <c r="CK1036"/>
    </row>
    <row r="1037" spans="1:89">
      <c r="A1037" s="9">
        <v>1014</v>
      </c>
      <c r="B1037" s="9" t="s">
        <v>383</v>
      </c>
      <c r="C1037" s="9">
        <v>292</v>
      </c>
      <c r="D1037" s="9">
        <v>9.1999999999999993</v>
      </c>
      <c r="E1037" s="9">
        <v>6.8</v>
      </c>
      <c r="F1037" s="9">
        <v>137.41399999999999</v>
      </c>
      <c r="G1037" s="9">
        <v>0</v>
      </c>
      <c r="H1037" s="9">
        <v>0</v>
      </c>
      <c r="I1037" s="9">
        <v>6.5</v>
      </c>
      <c r="J1037" s="9">
        <v>64</v>
      </c>
      <c r="K1037" s="158">
        <v>0.71388888888888902</v>
      </c>
      <c r="L1037" s="9"/>
      <c r="M1037" s="9"/>
      <c r="N1037" s="9"/>
      <c r="O1037" s="9"/>
      <c r="P1037" s="278" t="str">
        <f t="shared" si="35"/>
        <v/>
      </c>
      <c r="Q1037" s="276">
        <f t="shared" si="36"/>
        <v>60</v>
      </c>
      <c r="R1037" s="9"/>
      <c r="S1037" s="9"/>
      <c r="U1037" s="367"/>
      <c r="AS1037" s="9"/>
      <c r="AT1037" s="9"/>
      <c r="AU1037" s="426"/>
      <c r="AW1037" s="9"/>
      <c r="AX1037" s="470"/>
      <c r="AY1037" s="467"/>
      <c r="BG1037" s="373"/>
      <c r="BH1037" s="373"/>
      <c r="BI1037" s="9"/>
      <c r="BJ1037" s="9"/>
      <c r="CJ1037"/>
      <c r="CK1037"/>
    </row>
    <row r="1038" spans="1:89">
      <c r="A1038" s="9">
        <v>1014</v>
      </c>
      <c r="B1038" s="9" t="s">
        <v>383</v>
      </c>
      <c r="C1038" s="9">
        <v>292</v>
      </c>
      <c r="D1038" s="9">
        <v>5.6</v>
      </c>
      <c r="E1038" s="9">
        <v>5.6</v>
      </c>
      <c r="F1038" s="9">
        <v>137.41399999999999</v>
      </c>
      <c r="G1038" s="9">
        <v>0</v>
      </c>
      <c r="H1038" s="9">
        <v>0</v>
      </c>
      <c r="I1038" s="9">
        <v>6.5</v>
      </c>
      <c r="J1038" s="9">
        <v>64</v>
      </c>
      <c r="K1038" s="158">
        <v>0.71458333333333302</v>
      </c>
      <c r="L1038" s="9"/>
      <c r="M1038" s="9"/>
      <c r="N1038" s="9"/>
      <c r="O1038" s="9"/>
      <c r="P1038" s="278" t="str">
        <f t="shared" si="35"/>
        <v/>
      </c>
      <c r="Q1038" s="276">
        <f t="shared" si="36"/>
        <v>60</v>
      </c>
      <c r="R1038" s="9"/>
      <c r="S1038" s="9"/>
      <c r="U1038" s="367"/>
      <c r="AS1038" s="9"/>
      <c r="AT1038" s="9"/>
      <c r="AU1038" s="426"/>
      <c r="AW1038" s="9"/>
      <c r="AX1038" s="470"/>
      <c r="AY1038" s="467"/>
      <c r="BG1038" s="373"/>
      <c r="BH1038" s="373"/>
      <c r="BI1038" s="9"/>
      <c r="BJ1038" s="9"/>
      <c r="CJ1038"/>
      <c r="CK1038"/>
    </row>
    <row r="1039" spans="1:89">
      <c r="A1039" s="9">
        <v>1014</v>
      </c>
      <c r="B1039" s="9" t="s">
        <v>383</v>
      </c>
      <c r="C1039" s="9">
        <v>315</v>
      </c>
      <c r="D1039" s="9">
        <v>8.8000000000000007</v>
      </c>
      <c r="E1039" s="9">
        <v>6.8</v>
      </c>
      <c r="F1039" s="9">
        <v>137.41399999999999</v>
      </c>
      <c r="G1039" s="9">
        <v>0</v>
      </c>
      <c r="H1039" s="9">
        <v>0</v>
      </c>
      <c r="I1039" s="9">
        <v>6.5</v>
      </c>
      <c r="J1039" s="9">
        <v>64</v>
      </c>
      <c r="K1039" s="158">
        <v>0.71527777777777801</v>
      </c>
      <c r="L1039" s="9"/>
      <c r="M1039" s="9"/>
      <c r="N1039" s="9"/>
      <c r="O1039" s="9"/>
      <c r="P1039" s="278" t="str">
        <f t="shared" si="35"/>
        <v/>
      </c>
      <c r="Q1039" s="276">
        <f t="shared" si="36"/>
        <v>60</v>
      </c>
      <c r="R1039" s="9"/>
      <c r="S1039" s="9"/>
      <c r="U1039" s="367"/>
      <c r="AS1039" s="9"/>
      <c r="AT1039" s="9"/>
      <c r="AU1039" s="426"/>
      <c r="AW1039" s="9"/>
      <c r="AX1039" s="470"/>
      <c r="AY1039" s="467"/>
      <c r="BG1039" s="373"/>
      <c r="BH1039" s="373"/>
      <c r="BI1039" s="9"/>
      <c r="BJ1039" s="9"/>
      <c r="CJ1039"/>
      <c r="CK1039"/>
    </row>
    <row r="1040" spans="1:89">
      <c r="A1040" s="9">
        <v>1014</v>
      </c>
      <c r="B1040" s="9" t="s">
        <v>383</v>
      </c>
      <c r="C1040" s="9">
        <v>315</v>
      </c>
      <c r="D1040" s="9">
        <v>4.4000000000000004</v>
      </c>
      <c r="E1040" s="9">
        <v>6</v>
      </c>
      <c r="F1040" s="9">
        <v>137.41399999999999</v>
      </c>
      <c r="G1040" s="9">
        <v>0</v>
      </c>
      <c r="H1040" s="9">
        <v>0</v>
      </c>
      <c r="I1040" s="9">
        <v>6.5</v>
      </c>
      <c r="J1040" s="9">
        <v>64</v>
      </c>
      <c r="K1040" s="158">
        <v>0.71597222222222201</v>
      </c>
      <c r="L1040" s="9"/>
      <c r="M1040" s="9"/>
      <c r="N1040" s="9"/>
      <c r="O1040" s="9"/>
      <c r="P1040" s="278" t="str">
        <f t="shared" si="35"/>
        <v/>
      </c>
      <c r="Q1040" s="276">
        <f t="shared" si="36"/>
        <v>60</v>
      </c>
      <c r="R1040" s="9"/>
      <c r="S1040" s="9"/>
      <c r="U1040" s="367"/>
      <c r="AS1040" s="9"/>
      <c r="AT1040" s="9"/>
      <c r="AU1040" s="426"/>
      <c r="AW1040" s="9"/>
      <c r="AX1040" s="470"/>
      <c r="AY1040" s="467"/>
      <c r="BG1040" s="373"/>
      <c r="BH1040" s="373"/>
      <c r="BI1040" s="9"/>
      <c r="BJ1040" s="9"/>
      <c r="CJ1040"/>
      <c r="CK1040"/>
    </row>
    <row r="1041" spans="1:89">
      <c r="A1041" s="9">
        <v>1014</v>
      </c>
      <c r="B1041" s="9" t="s">
        <v>383</v>
      </c>
      <c r="C1041" s="9">
        <v>315</v>
      </c>
      <c r="D1041" s="9">
        <v>5.2</v>
      </c>
      <c r="E1041" s="9">
        <v>4.8</v>
      </c>
      <c r="F1041" s="9">
        <v>137.41399999999999</v>
      </c>
      <c r="G1041" s="9">
        <v>0</v>
      </c>
      <c r="H1041" s="9">
        <v>0</v>
      </c>
      <c r="I1041" s="9">
        <v>6.5</v>
      </c>
      <c r="J1041" s="9">
        <v>64</v>
      </c>
      <c r="K1041" s="158">
        <v>0.71666666666666701</v>
      </c>
      <c r="L1041" s="9"/>
      <c r="M1041" s="9"/>
      <c r="N1041" s="9"/>
      <c r="O1041" s="9"/>
      <c r="P1041" s="278" t="str">
        <f t="shared" si="35"/>
        <v/>
      </c>
      <c r="Q1041" s="276">
        <f t="shared" si="36"/>
        <v>60</v>
      </c>
      <c r="R1041" s="9"/>
      <c r="S1041" s="9"/>
      <c r="U1041" s="367"/>
      <c r="AS1041" s="9"/>
      <c r="AT1041" s="9"/>
      <c r="AU1041" s="426"/>
      <c r="AW1041" s="9"/>
      <c r="AX1041" s="470"/>
      <c r="AY1041" s="467"/>
      <c r="BG1041" s="373"/>
      <c r="BH1041" s="373"/>
      <c r="BI1041" s="9"/>
      <c r="BJ1041" s="9"/>
      <c r="CJ1041"/>
      <c r="CK1041"/>
    </row>
    <row r="1042" spans="1:89">
      <c r="A1042" s="9">
        <v>1014</v>
      </c>
      <c r="B1042" s="9" t="s">
        <v>383</v>
      </c>
      <c r="C1042" s="9">
        <v>292</v>
      </c>
      <c r="D1042" s="9">
        <v>10</v>
      </c>
      <c r="E1042" s="9">
        <v>6.8</v>
      </c>
      <c r="F1042" s="9">
        <v>137.41399999999999</v>
      </c>
      <c r="G1042" s="9">
        <v>0</v>
      </c>
      <c r="H1042" s="9">
        <v>0</v>
      </c>
      <c r="I1042" s="9">
        <v>6.5</v>
      </c>
      <c r="J1042" s="9">
        <v>64</v>
      </c>
      <c r="K1042" s="158">
        <v>0.71736111111111101</v>
      </c>
      <c r="L1042" s="9"/>
      <c r="M1042" s="9"/>
      <c r="N1042" s="9"/>
      <c r="O1042" s="9"/>
      <c r="P1042" s="278" t="str">
        <f t="shared" si="35"/>
        <v/>
      </c>
      <c r="Q1042" s="276">
        <f t="shared" si="36"/>
        <v>60</v>
      </c>
      <c r="R1042" s="9"/>
      <c r="S1042" s="9"/>
      <c r="U1042" s="367"/>
      <c r="AS1042" s="9"/>
      <c r="AT1042" s="9"/>
      <c r="AU1042" s="426"/>
      <c r="AW1042" s="9"/>
      <c r="AX1042" s="470"/>
      <c r="AY1042" s="467"/>
      <c r="BG1042" s="373"/>
      <c r="BH1042" s="373"/>
      <c r="BI1042" s="9"/>
      <c r="BJ1042" s="9"/>
      <c r="CJ1042"/>
      <c r="CK1042"/>
    </row>
    <row r="1043" spans="1:89">
      <c r="A1043" s="9">
        <v>1014</v>
      </c>
      <c r="B1043" s="9" t="s">
        <v>383</v>
      </c>
      <c r="C1043" s="9">
        <v>337</v>
      </c>
      <c r="D1043" s="9">
        <v>5.6</v>
      </c>
      <c r="E1043" s="9">
        <v>6.8</v>
      </c>
      <c r="F1043" s="9">
        <v>137.41399999999999</v>
      </c>
      <c r="G1043" s="9">
        <v>0</v>
      </c>
      <c r="H1043" s="9">
        <v>0</v>
      </c>
      <c r="I1043" s="9">
        <v>6.5</v>
      </c>
      <c r="J1043" s="9">
        <v>64</v>
      </c>
      <c r="K1043" s="158">
        <v>0.718055555555556</v>
      </c>
      <c r="L1043" s="9"/>
      <c r="M1043" s="9"/>
      <c r="N1043" s="9"/>
      <c r="O1043" s="9"/>
      <c r="P1043" s="278" t="str">
        <f t="shared" si="35"/>
        <v/>
      </c>
      <c r="Q1043" s="276">
        <f t="shared" si="36"/>
        <v>60</v>
      </c>
      <c r="R1043" s="9"/>
      <c r="S1043" s="9"/>
      <c r="U1043" s="367"/>
      <c r="AS1043" s="9"/>
      <c r="AT1043" s="9"/>
      <c r="AU1043" s="426"/>
      <c r="AW1043" s="9"/>
      <c r="AX1043" s="470"/>
      <c r="AY1043" s="467"/>
      <c r="BG1043" s="373"/>
      <c r="BH1043" s="373"/>
      <c r="BI1043" s="9"/>
      <c r="BJ1043" s="9"/>
      <c r="CJ1043"/>
      <c r="CK1043"/>
    </row>
    <row r="1044" spans="1:89">
      <c r="A1044" s="9">
        <v>1014</v>
      </c>
      <c r="B1044" s="9" t="s">
        <v>383</v>
      </c>
      <c r="C1044" s="9">
        <v>315</v>
      </c>
      <c r="D1044" s="9">
        <v>6</v>
      </c>
      <c r="E1044" s="9">
        <v>6.4</v>
      </c>
      <c r="F1044" s="9">
        <v>137.41399999999999</v>
      </c>
      <c r="G1044" s="9">
        <v>0</v>
      </c>
      <c r="H1044" s="9">
        <v>0</v>
      </c>
      <c r="I1044" s="9">
        <v>6.5</v>
      </c>
      <c r="J1044" s="9">
        <v>64</v>
      </c>
      <c r="K1044" s="158">
        <v>0.71875</v>
      </c>
      <c r="L1044" s="9"/>
      <c r="M1044" s="9"/>
      <c r="N1044" s="9"/>
      <c r="O1044" s="9"/>
      <c r="P1044" s="278" t="str">
        <f t="shared" si="35"/>
        <v/>
      </c>
      <c r="Q1044" s="276">
        <f t="shared" si="36"/>
        <v>60</v>
      </c>
      <c r="R1044" s="9"/>
      <c r="S1044" s="9"/>
      <c r="U1044" s="367"/>
      <c r="AS1044" s="9"/>
      <c r="AT1044" s="9"/>
      <c r="AU1044" s="426"/>
      <c r="AW1044" s="9"/>
      <c r="AX1044" s="470"/>
      <c r="AY1044" s="467"/>
      <c r="BG1044" s="373"/>
      <c r="BH1044" s="373"/>
      <c r="BI1044" s="9"/>
      <c r="BJ1044" s="9"/>
      <c r="CJ1044"/>
      <c r="CK1044"/>
    </row>
    <row r="1045" spans="1:89">
      <c r="A1045" s="9">
        <v>1014</v>
      </c>
      <c r="B1045" s="9" t="s">
        <v>383</v>
      </c>
      <c r="C1045" s="9">
        <v>292</v>
      </c>
      <c r="D1045" s="9">
        <v>5.2</v>
      </c>
      <c r="E1045" s="9">
        <v>6</v>
      </c>
      <c r="F1045" s="9">
        <v>137.41399999999999</v>
      </c>
      <c r="G1045" s="9">
        <v>0</v>
      </c>
      <c r="H1045" s="9">
        <v>0</v>
      </c>
      <c r="I1045" s="9">
        <v>6.5</v>
      </c>
      <c r="J1045" s="9">
        <v>64</v>
      </c>
      <c r="K1045" s="158">
        <v>0.719444444444444</v>
      </c>
      <c r="L1045" s="9"/>
      <c r="M1045" s="9"/>
      <c r="N1045" s="9"/>
      <c r="O1045" s="9"/>
      <c r="P1045" s="278" t="str">
        <f t="shared" si="35"/>
        <v/>
      </c>
      <c r="Q1045" s="276">
        <f t="shared" si="36"/>
        <v>60</v>
      </c>
      <c r="R1045" s="9"/>
      <c r="S1045" s="9"/>
      <c r="U1045" s="367"/>
      <c r="AS1045" s="9"/>
      <c r="AT1045" s="9"/>
      <c r="AU1045" s="426"/>
      <c r="AW1045" s="9"/>
      <c r="AX1045" s="470"/>
      <c r="AY1045" s="467"/>
      <c r="BG1045" s="373"/>
      <c r="BH1045" s="373"/>
      <c r="BI1045" s="9"/>
      <c r="BJ1045" s="9"/>
      <c r="CJ1045"/>
      <c r="CK1045"/>
    </row>
    <row r="1046" spans="1:89">
      <c r="A1046" s="9">
        <v>1015</v>
      </c>
      <c r="B1046" s="9" t="s">
        <v>383</v>
      </c>
      <c r="C1046" s="9">
        <v>292</v>
      </c>
      <c r="D1046" s="9">
        <v>4.8</v>
      </c>
      <c r="E1046" s="9">
        <v>4.8</v>
      </c>
      <c r="F1046" s="9">
        <v>137.41399999999999</v>
      </c>
      <c r="G1046" s="9">
        <v>0</v>
      </c>
      <c r="H1046" s="9">
        <v>0</v>
      </c>
      <c r="I1046" s="9">
        <v>6.5</v>
      </c>
      <c r="J1046" s="9">
        <v>64</v>
      </c>
      <c r="K1046" s="158">
        <v>0.72013888888888899</v>
      </c>
      <c r="L1046" s="9"/>
      <c r="M1046" s="9"/>
      <c r="N1046" s="9"/>
      <c r="O1046" s="9"/>
      <c r="P1046" s="278" t="str">
        <f t="shared" si="35"/>
        <v/>
      </c>
      <c r="Q1046" s="276">
        <f t="shared" si="36"/>
        <v>60</v>
      </c>
      <c r="R1046" s="9"/>
      <c r="S1046" s="9"/>
      <c r="U1046" s="367"/>
      <c r="AS1046" s="9"/>
      <c r="AT1046" s="9"/>
      <c r="AU1046" s="426"/>
      <c r="AW1046" s="9"/>
      <c r="AX1046" s="470"/>
      <c r="AY1046" s="467"/>
      <c r="BG1046" s="373"/>
      <c r="BH1046" s="373"/>
      <c r="BI1046" s="9"/>
      <c r="BJ1046" s="9"/>
      <c r="CJ1046"/>
      <c r="CK1046"/>
    </row>
    <row r="1047" spans="1:89">
      <c r="A1047" s="9">
        <v>1015</v>
      </c>
      <c r="B1047" s="9" t="s">
        <v>383</v>
      </c>
      <c r="C1047" s="9">
        <v>292</v>
      </c>
      <c r="D1047" s="9">
        <v>6.8</v>
      </c>
      <c r="E1047" s="9">
        <v>5.6</v>
      </c>
      <c r="F1047" s="9">
        <v>137.41399999999999</v>
      </c>
      <c r="G1047" s="9">
        <v>0</v>
      </c>
      <c r="H1047" s="9">
        <v>0</v>
      </c>
      <c r="I1047" s="9">
        <v>6.5</v>
      </c>
      <c r="J1047" s="9">
        <v>64</v>
      </c>
      <c r="K1047" s="158">
        <v>0.72083333333333299</v>
      </c>
      <c r="L1047" s="9"/>
      <c r="M1047" s="9"/>
      <c r="N1047" s="9"/>
      <c r="O1047" s="9"/>
      <c r="P1047" s="278" t="str">
        <f t="shared" si="35"/>
        <v/>
      </c>
      <c r="Q1047" s="276">
        <f t="shared" si="36"/>
        <v>60</v>
      </c>
      <c r="R1047" s="9"/>
      <c r="S1047" s="9"/>
      <c r="U1047" s="367"/>
      <c r="AS1047" s="9"/>
      <c r="AT1047" s="9"/>
      <c r="AU1047" s="426"/>
      <c r="AW1047" s="9"/>
      <c r="AX1047" s="470"/>
      <c r="AY1047" s="467"/>
      <c r="BG1047" s="373"/>
      <c r="BH1047" s="373"/>
      <c r="BI1047" s="9"/>
      <c r="BJ1047" s="9"/>
      <c r="CJ1047"/>
      <c r="CK1047"/>
    </row>
    <row r="1048" spans="1:89">
      <c r="A1048" s="9">
        <v>1015</v>
      </c>
      <c r="B1048" s="9" t="s">
        <v>383</v>
      </c>
      <c r="C1048" s="9">
        <v>315</v>
      </c>
      <c r="D1048" s="9">
        <v>6.8</v>
      </c>
      <c r="E1048" s="9">
        <v>7.6</v>
      </c>
      <c r="F1048" s="9">
        <v>137.41399999999999</v>
      </c>
      <c r="G1048" s="9">
        <v>0</v>
      </c>
      <c r="H1048" s="9">
        <v>0</v>
      </c>
      <c r="I1048" s="9">
        <v>6.5</v>
      </c>
      <c r="J1048" s="9">
        <v>64</v>
      </c>
      <c r="K1048" s="158">
        <v>0.72152777777777799</v>
      </c>
      <c r="L1048" s="9"/>
      <c r="M1048" s="9"/>
      <c r="N1048" s="9"/>
      <c r="O1048" s="9"/>
      <c r="P1048" s="278" t="str">
        <f t="shared" si="35"/>
        <v/>
      </c>
      <c r="Q1048" s="276">
        <f t="shared" si="36"/>
        <v>60</v>
      </c>
      <c r="R1048" s="9"/>
      <c r="S1048" s="9"/>
      <c r="U1048" s="367"/>
      <c r="AS1048" s="9"/>
      <c r="AT1048" s="9"/>
      <c r="AU1048" s="426"/>
      <c r="AW1048" s="9"/>
      <c r="AX1048" s="470"/>
      <c r="AY1048" s="467"/>
      <c r="BG1048" s="373"/>
      <c r="BH1048" s="373"/>
      <c r="BI1048" s="9"/>
      <c r="BJ1048" s="9"/>
      <c r="CJ1048"/>
      <c r="CK1048"/>
    </row>
    <row r="1049" spans="1:89">
      <c r="A1049" s="9">
        <v>1015</v>
      </c>
      <c r="B1049" s="9" t="s">
        <v>383</v>
      </c>
      <c r="C1049" s="9">
        <v>292</v>
      </c>
      <c r="D1049" s="9">
        <v>9.1999999999999993</v>
      </c>
      <c r="E1049" s="9">
        <v>8</v>
      </c>
      <c r="F1049" s="9">
        <v>137.41399999999999</v>
      </c>
      <c r="G1049" s="9">
        <v>0</v>
      </c>
      <c r="H1049" s="9">
        <v>0</v>
      </c>
      <c r="I1049" s="9">
        <v>6.5</v>
      </c>
      <c r="J1049" s="9">
        <v>64</v>
      </c>
      <c r="K1049" s="158">
        <v>0.72222222222222199</v>
      </c>
      <c r="L1049" s="9"/>
      <c r="M1049" s="9"/>
      <c r="N1049" s="9"/>
      <c r="O1049" s="9"/>
      <c r="P1049" s="278" t="str">
        <f t="shared" si="35"/>
        <v/>
      </c>
      <c r="Q1049" s="276">
        <f t="shared" si="36"/>
        <v>60</v>
      </c>
      <c r="R1049" s="9"/>
      <c r="S1049" s="9"/>
      <c r="U1049" s="367"/>
      <c r="AS1049" s="9"/>
      <c r="AT1049" s="9"/>
      <c r="AU1049" s="426"/>
      <c r="AW1049" s="9"/>
      <c r="AX1049" s="470"/>
      <c r="AY1049" s="467"/>
      <c r="BG1049" s="373"/>
      <c r="BH1049" s="373"/>
      <c r="BI1049" s="9"/>
      <c r="BJ1049" s="9"/>
      <c r="CJ1049"/>
      <c r="CK1049"/>
    </row>
    <row r="1050" spans="1:89">
      <c r="A1050" s="9">
        <v>1015</v>
      </c>
      <c r="B1050" s="9" t="s">
        <v>383</v>
      </c>
      <c r="C1050" s="9">
        <v>270</v>
      </c>
      <c r="D1050" s="9">
        <v>6.4</v>
      </c>
      <c r="E1050" s="9">
        <v>7.2</v>
      </c>
      <c r="F1050" s="9">
        <v>137.41399999999999</v>
      </c>
      <c r="G1050" s="9">
        <v>0</v>
      </c>
      <c r="H1050" s="9">
        <v>0</v>
      </c>
      <c r="I1050" s="9">
        <v>6.4</v>
      </c>
      <c r="J1050" s="9">
        <v>64</v>
      </c>
      <c r="K1050" s="158">
        <v>0.72291666666666698</v>
      </c>
      <c r="L1050" s="9"/>
      <c r="M1050" s="9"/>
      <c r="N1050" s="9"/>
      <c r="O1050" s="9"/>
      <c r="P1050" s="278" t="str">
        <f t="shared" si="35"/>
        <v/>
      </c>
      <c r="Q1050" s="276">
        <f t="shared" si="36"/>
        <v>60</v>
      </c>
      <c r="R1050" s="9"/>
      <c r="S1050" s="9"/>
      <c r="U1050" s="367"/>
      <c r="AS1050" s="9"/>
      <c r="AT1050" s="9"/>
      <c r="AU1050" s="426"/>
      <c r="AW1050" s="9"/>
      <c r="AX1050" s="470"/>
      <c r="AY1050" s="467"/>
      <c r="BG1050" s="373"/>
      <c r="BH1050" s="373"/>
      <c r="BI1050" s="9"/>
      <c r="BJ1050" s="9"/>
      <c r="CJ1050"/>
      <c r="CK1050"/>
    </row>
    <row r="1051" spans="1:89">
      <c r="A1051" s="9">
        <v>1015</v>
      </c>
      <c r="B1051" s="9" t="s">
        <v>383</v>
      </c>
      <c r="C1051" s="9">
        <v>315</v>
      </c>
      <c r="D1051" s="9">
        <v>6.8</v>
      </c>
      <c r="E1051" s="9">
        <v>6.4</v>
      </c>
      <c r="F1051" s="9">
        <v>137.41399999999999</v>
      </c>
      <c r="G1051" s="9">
        <v>0</v>
      </c>
      <c r="H1051" s="9">
        <v>0</v>
      </c>
      <c r="I1051" s="9">
        <v>6.5</v>
      </c>
      <c r="J1051" s="9">
        <v>64</v>
      </c>
      <c r="K1051" s="158">
        <v>0.72361111111111098</v>
      </c>
      <c r="L1051" s="9"/>
      <c r="M1051" s="9"/>
      <c r="N1051" s="9"/>
      <c r="O1051" s="9"/>
      <c r="P1051" s="278" t="str">
        <f t="shared" si="35"/>
        <v/>
      </c>
      <c r="Q1051" s="276">
        <f t="shared" si="36"/>
        <v>60</v>
      </c>
      <c r="R1051" s="9"/>
      <c r="S1051" s="9"/>
      <c r="U1051" s="367"/>
      <c r="AS1051" s="9"/>
      <c r="AT1051" s="9"/>
      <c r="AU1051" s="426"/>
      <c r="AW1051" s="9"/>
      <c r="AX1051" s="470"/>
      <c r="AY1051" s="467"/>
      <c r="BG1051" s="373"/>
      <c r="BH1051" s="373"/>
      <c r="BI1051" s="9"/>
      <c r="BJ1051" s="9"/>
      <c r="CJ1051"/>
      <c r="CK1051"/>
    </row>
    <row r="1052" spans="1:89">
      <c r="A1052" s="9">
        <v>1015</v>
      </c>
      <c r="B1052" s="9" t="s">
        <v>383</v>
      </c>
      <c r="C1052" s="9">
        <v>292</v>
      </c>
      <c r="D1052" s="9">
        <v>8.8000000000000007</v>
      </c>
      <c r="E1052" s="9">
        <v>8</v>
      </c>
      <c r="F1052" s="9">
        <v>137.41399999999999</v>
      </c>
      <c r="G1052" s="9">
        <v>0</v>
      </c>
      <c r="H1052" s="9">
        <v>0</v>
      </c>
      <c r="I1052" s="9">
        <v>6.4</v>
      </c>
      <c r="J1052" s="9">
        <v>64</v>
      </c>
      <c r="K1052" s="158">
        <v>0.72430555555555598</v>
      </c>
      <c r="L1052" s="9"/>
      <c r="M1052" s="9"/>
      <c r="N1052" s="9"/>
      <c r="O1052" s="9"/>
      <c r="P1052" s="278" t="str">
        <f t="shared" si="35"/>
        <v/>
      </c>
      <c r="Q1052" s="276">
        <f t="shared" si="36"/>
        <v>60</v>
      </c>
      <c r="R1052" s="9"/>
      <c r="S1052" s="9"/>
      <c r="U1052" s="367"/>
      <c r="AS1052" s="9"/>
      <c r="AT1052" s="9"/>
      <c r="AU1052" s="426"/>
      <c r="AW1052" s="9"/>
      <c r="AX1052" s="470"/>
      <c r="AY1052" s="467"/>
      <c r="BG1052" s="373"/>
      <c r="BH1052" s="373"/>
      <c r="BI1052" s="9"/>
      <c r="BJ1052" s="9"/>
      <c r="CJ1052"/>
      <c r="CK1052"/>
    </row>
    <row r="1053" spans="1:89">
      <c r="A1053" s="9">
        <v>1015</v>
      </c>
      <c r="B1053" s="9" t="s">
        <v>383</v>
      </c>
      <c r="C1053" s="9">
        <v>292</v>
      </c>
      <c r="D1053" s="9">
        <v>5.2</v>
      </c>
      <c r="E1053" s="9">
        <v>7.6</v>
      </c>
      <c r="F1053" s="9">
        <v>137.41399999999999</v>
      </c>
      <c r="G1053" s="9">
        <v>0</v>
      </c>
      <c r="H1053" s="9">
        <v>0</v>
      </c>
      <c r="I1053" s="9">
        <v>6.4</v>
      </c>
      <c r="J1053" s="9">
        <v>64</v>
      </c>
      <c r="K1053" s="158">
        <v>0.72499999999999998</v>
      </c>
      <c r="L1053" s="9"/>
      <c r="M1053" s="9"/>
      <c r="N1053" s="9"/>
      <c r="O1053" s="9"/>
      <c r="P1053" s="278" t="str">
        <f t="shared" si="35"/>
        <v/>
      </c>
      <c r="Q1053" s="276">
        <f t="shared" si="36"/>
        <v>60</v>
      </c>
      <c r="R1053" s="9"/>
      <c r="S1053" s="9"/>
      <c r="U1053" s="367"/>
      <c r="AS1053" s="9"/>
      <c r="AT1053" s="9"/>
      <c r="AU1053" s="426"/>
      <c r="AW1053" s="9"/>
      <c r="AX1053" s="470"/>
      <c r="AY1053" s="467"/>
      <c r="BG1053" s="373"/>
      <c r="BH1053" s="373"/>
      <c r="BI1053" s="9"/>
      <c r="BJ1053" s="9"/>
      <c r="CJ1053"/>
      <c r="CK1053"/>
    </row>
    <row r="1054" spans="1:89">
      <c r="A1054" s="9">
        <v>1015</v>
      </c>
      <c r="B1054" s="9" t="s">
        <v>383</v>
      </c>
      <c r="C1054" s="9">
        <v>315</v>
      </c>
      <c r="D1054" s="9">
        <v>7.6</v>
      </c>
      <c r="E1054" s="9">
        <v>6.4</v>
      </c>
      <c r="F1054" s="9">
        <v>137.41399999999999</v>
      </c>
      <c r="G1054" s="9">
        <v>0</v>
      </c>
      <c r="H1054" s="9">
        <v>0</v>
      </c>
      <c r="I1054" s="9">
        <v>6.4</v>
      </c>
      <c r="J1054" s="9">
        <v>64</v>
      </c>
      <c r="K1054" s="158">
        <v>0.72569444444444398</v>
      </c>
      <c r="L1054" s="9"/>
      <c r="M1054" s="9"/>
      <c r="N1054" s="9"/>
      <c r="O1054" s="9"/>
      <c r="P1054" s="278" t="str">
        <f t="shared" si="35"/>
        <v/>
      </c>
      <c r="Q1054" s="276">
        <f t="shared" si="36"/>
        <v>60</v>
      </c>
      <c r="R1054" s="9"/>
      <c r="S1054" s="9"/>
      <c r="U1054" s="367"/>
      <c r="AS1054" s="9"/>
      <c r="AT1054" s="9"/>
      <c r="AU1054" s="426"/>
      <c r="AW1054" s="9"/>
      <c r="AX1054" s="470"/>
      <c r="AY1054" s="467"/>
      <c r="BG1054" s="373"/>
      <c r="BH1054" s="373"/>
      <c r="BI1054" s="9"/>
      <c r="BJ1054" s="9"/>
      <c r="CJ1054"/>
      <c r="CK1054"/>
    </row>
    <row r="1055" spans="1:89">
      <c r="A1055" s="9">
        <v>1015</v>
      </c>
      <c r="B1055" s="9" t="s">
        <v>383</v>
      </c>
      <c r="C1055" s="9">
        <v>315</v>
      </c>
      <c r="D1055" s="9">
        <v>8.8000000000000007</v>
      </c>
      <c r="E1055" s="9">
        <v>7.6</v>
      </c>
      <c r="F1055" s="9">
        <v>137.41399999999999</v>
      </c>
      <c r="G1055" s="9">
        <v>0</v>
      </c>
      <c r="H1055" s="9">
        <v>0</v>
      </c>
      <c r="I1055" s="9">
        <v>6.4</v>
      </c>
      <c r="J1055" s="9">
        <v>64</v>
      </c>
      <c r="K1055" s="158">
        <v>0.72638888888888897</v>
      </c>
      <c r="L1055" s="9"/>
      <c r="M1055" s="9"/>
      <c r="N1055" s="9"/>
      <c r="O1055" s="9"/>
      <c r="P1055" s="278" t="str">
        <f t="shared" si="35"/>
        <v/>
      </c>
      <c r="Q1055" s="276">
        <f t="shared" si="36"/>
        <v>60</v>
      </c>
      <c r="R1055" s="9"/>
      <c r="S1055" s="9"/>
      <c r="U1055" s="367"/>
      <c r="AS1055" s="9"/>
      <c r="AT1055" s="9"/>
      <c r="AU1055" s="426"/>
      <c r="AW1055" s="9"/>
      <c r="AX1055" s="470"/>
      <c r="AY1055" s="467"/>
      <c r="BG1055" s="373"/>
      <c r="BH1055" s="373"/>
      <c r="BI1055" s="9"/>
      <c r="BJ1055" s="9"/>
      <c r="CJ1055"/>
      <c r="CK1055"/>
    </row>
    <row r="1056" spans="1:89">
      <c r="A1056" s="9">
        <v>1015</v>
      </c>
      <c r="B1056" s="9" t="s">
        <v>383</v>
      </c>
      <c r="C1056" s="9">
        <v>315</v>
      </c>
      <c r="D1056" s="9">
        <v>9.1999999999999993</v>
      </c>
      <c r="E1056" s="9">
        <v>7.2</v>
      </c>
      <c r="F1056" s="9">
        <v>137.41399999999999</v>
      </c>
      <c r="G1056" s="9">
        <v>0</v>
      </c>
      <c r="H1056" s="9">
        <v>0</v>
      </c>
      <c r="I1056" s="9">
        <v>6.4</v>
      </c>
      <c r="J1056" s="9">
        <v>64</v>
      </c>
      <c r="K1056" s="158">
        <v>0.72708333333333297</v>
      </c>
      <c r="L1056" s="9"/>
      <c r="M1056" s="9"/>
      <c r="N1056" s="9"/>
      <c r="O1056" s="9"/>
      <c r="P1056" s="278" t="str">
        <f t="shared" si="35"/>
        <v/>
      </c>
      <c r="Q1056" s="276">
        <f t="shared" si="36"/>
        <v>60</v>
      </c>
      <c r="R1056" s="9"/>
      <c r="S1056" s="9"/>
      <c r="U1056" s="367"/>
      <c r="AS1056" s="9"/>
      <c r="AT1056" s="9"/>
      <c r="AU1056" s="426"/>
      <c r="AW1056" s="9"/>
      <c r="AX1056" s="470"/>
      <c r="AY1056" s="467"/>
      <c r="BG1056" s="373"/>
      <c r="BH1056" s="373"/>
      <c r="BI1056" s="9"/>
      <c r="BJ1056" s="9"/>
      <c r="CJ1056"/>
      <c r="CK1056"/>
    </row>
    <row r="1057" spans="1:89">
      <c r="A1057" s="9">
        <v>1015</v>
      </c>
      <c r="B1057" s="9" t="s">
        <v>383</v>
      </c>
      <c r="C1057" s="9">
        <v>315</v>
      </c>
      <c r="D1057" s="9">
        <v>6.4</v>
      </c>
      <c r="E1057" s="9">
        <v>6.8</v>
      </c>
      <c r="F1057" s="9">
        <v>137.41399999999999</v>
      </c>
      <c r="G1057" s="9">
        <v>0</v>
      </c>
      <c r="H1057" s="9">
        <v>0</v>
      </c>
      <c r="I1057" s="9">
        <v>6.4</v>
      </c>
      <c r="J1057" s="9">
        <v>64</v>
      </c>
      <c r="K1057" s="158">
        <v>0.72777777777777797</v>
      </c>
      <c r="L1057" s="9"/>
      <c r="M1057" s="9"/>
      <c r="N1057" s="9"/>
      <c r="O1057" s="9"/>
      <c r="P1057" s="278" t="str">
        <f t="shared" si="35"/>
        <v/>
      </c>
      <c r="Q1057" s="276">
        <f t="shared" si="36"/>
        <v>60</v>
      </c>
      <c r="R1057" s="9"/>
      <c r="S1057" s="9"/>
      <c r="U1057" s="367"/>
      <c r="AS1057" s="9"/>
      <c r="AT1057" s="9"/>
      <c r="AU1057" s="426"/>
      <c r="AW1057" s="9"/>
      <c r="AX1057" s="470"/>
      <c r="AY1057" s="467"/>
      <c r="BG1057" s="373"/>
      <c r="BH1057" s="373"/>
      <c r="BI1057" s="9"/>
      <c r="BJ1057" s="9"/>
      <c r="CJ1057"/>
      <c r="CK1057"/>
    </row>
    <row r="1058" spans="1:89">
      <c r="A1058" s="9">
        <v>1015</v>
      </c>
      <c r="B1058" s="9" t="s">
        <v>383</v>
      </c>
      <c r="C1058" s="9">
        <v>315</v>
      </c>
      <c r="D1058" s="9">
        <v>6.4</v>
      </c>
      <c r="E1058" s="9">
        <v>6.4</v>
      </c>
      <c r="F1058" s="9">
        <v>137.41399999999999</v>
      </c>
      <c r="G1058" s="9">
        <v>0</v>
      </c>
      <c r="H1058" s="9">
        <v>0</v>
      </c>
      <c r="I1058" s="9">
        <v>6.4</v>
      </c>
      <c r="J1058" s="9">
        <v>64</v>
      </c>
      <c r="K1058" s="158">
        <v>0.72847222222222197</v>
      </c>
      <c r="L1058" s="9"/>
      <c r="M1058" s="9"/>
      <c r="N1058" s="9"/>
      <c r="O1058" s="9"/>
      <c r="P1058" s="278" t="str">
        <f t="shared" si="35"/>
        <v/>
      </c>
      <c r="Q1058" s="276">
        <f t="shared" si="36"/>
        <v>60</v>
      </c>
      <c r="R1058" s="9"/>
      <c r="S1058" s="9"/>
      <c r="U1058" s="367"/>
      <c r="AS1058" s="9"/>
      <c r="AT1058" s="9"/>
      <c r="AU1058" s="426"/>
      <c r="AW1058" s="9"/>
      <c r="AX1058" s="470"/>
      <c r="AY1058" s="467"/>
      <c r="BG1058" s="373"/>
      <c r="BH1058" s="373"/>
      <c r="BI1058" s="9"/>
      <c r="BJ1058" s="9"/>
      <c r="CJ1058"/>
      <c r="CK1058"/>
    </row>
    <row r="1059" spans="1:89">
      <c r="A1059" s="9">
        <v>1015</v>
      </c>
      <c r="B1059" s="9" t="s">
        <v>383</v>
      </c>
      <c r="C1059" s="9">
        <v>22</v>
      </c>
      <c r="D1059" s="9">
        <v>12</v>
      </c>
      <c r="E1059" s="9">
        <v>7.2</v>
      </c>
      <c r="F1059" s="9">
        <v>137.41399999999999</v>
      </c>
      <c r="G1059" s="9">
        <v>0</v>
      </c>
      <c r="H1059" s="9">
        <v>0</v>
      </c>
      <c r="I1059" s="9">
        <v>6.4</v>
      </c>
      <c r="J1059" s="9">
        <v>64</v>
      </c>
      <c r="K1059" s="158">
        <v>0.72916666666666696</v>
      </c>
      <c r="L1059" s="9"/>
      <c r="M1059" s="9"/>
      <c r="N1059" s="9"/>
      <c r="O1059" s="9"/>
      <c r="P1059" s="278" t="str">
        <f t="shared" si="35"/>
        <v/>
      </c>
      <c r="Q1059" s="276">
        <f t="shared" si="36"/>
        <v>60</v>
      </c>
      <c r="R1059" s="9"/>
      <c r="S1059" s="9"/>
      <c r="U1059" s="367"/>
      <c r="AS1059" s="9"/>
      <c r="AT1059" s="9"/>
      <c r="AU1059" s="426"/>
      <c r="AW1059" s="9"/>
      <c r="AX1059" s="470"/>
      <c r="AY1059" s="467"/>
      <c r="BG1059" s="373"/>
      <c r="BH1059" s="373"/>
      <c r="BI1059" s="9"/>
      <c r="BJ1059" s="9"/>
      <c r="CJ1059"/>
      <c r="CK1059"/>
    </row>
    <row r="1060" spans="1:89">
      <c r="A1060" s="9">
        <v>1015</v>
      </c>
      <c r="B1060" s="9" t="s">
        <v>383</v>
      </c>
      <c r="C1060" s="9">
        <v>337</v>
      </c>
      <c r="D1060" s="9">
        <v>10</v>
      </c>
      <c r="E1060" s="9">
        <v>10</v>
      </c>
      <c r="F1060" s="9">
        <v>137.41399999999999</v>
      </c>
      <c r="G1060" s="9">
        <v>0</v>
      </c>
      <c r="H1060" s="9">
        <v>0</v>
      </c>
      <c r="I1060" s="9">
        <v>6.4</v>
      </c>
      <c r="J1060" s="9">
        <v>64</v>
      </c>
      <c r="K1060" s="158">
        <v>0.72986111111111096</v>
      </c>
      <c r="L1060" s="9"/>
      <c r="M1060" s="9"/>
      <c r="N1060" s="9"/>
      <c r="O1060" s="9"/>
      <c r="P1060" s="278" t="str">
        <f t="shared" si="35"/>
        <v/>
      </c>
      <c r="Q1060" s="276">
        <f t="shared" si="36"/>
        <v>60</v>
      </c>
      <c r="R1060" s="9"/>
      <c r="S1060" s="9"/>
      <c r="U1060" s="367"/>
      <c r="AS1060" s="9"/>
      <c r="AT1060" s="9"/>
      <c r="AU1060" s="426"/>
      <c r="AW1060" s="9"/>
      <c r="AX1060" s="470"/>
      <c r="AY1060" s="467"/>
      <c r="BG1060" s="373"/>
      <c r="BH1060" s="373"/>
      <c r="BI1060" s="9"/>
      <c r="BJ1060" s="9"/>
      <c r="CJ1060"/>
      <c r="CK1060"/>
    </row>
    <row r="1061" spans="1:89">
      <c r="A1061" s="9">
        <v>1015</v>
      </c>
      <c r="B1061" s="9" t="s">
        <v>383</v>
      </c>
      <c r="C1061" s="9">
        <v>337</v>
      </c>
      <c r="D1061" s="9">
        <v>8.8000000000000007</v>
      </c>
      <c r="E1061" s="9">
        <v>8.4</v>
      </c>
      <c r="F1061" s="9">
        <v>137.41399999999999</v>
      </c>
      <c r="G1061" s="9">
        <v>0</v>
      </c>
      <c r="H1061" s="9">
        <v>0</v>
      </c>
      <c r="I1061" s="9">
        <v>6.4</v>
      </c>
      <c r="J1061" s="9">
        <v>64</v>
      </c>
      <c r="K1061" s="158">
        <v>0.73055555555555596</v>
      </c>
      <c r="L1061" s="9"/>
      <c r="M1061" s="9"/>
      <c r="N1061" s="9"/>
      <c r="O1061" s="9"/>
      <c r="P1061" s="278" t="str">
        <f t="shared" si="35"/>
        <v/>
      </c>
      <c r="Q1061" s="276">
        <f t="shared" si="36"/>
        <v>60</v>
      </c>
      <c r="R1061" s="9"/>
      <c r="S1061" s="9"/>
      <c r="U1061" s="367"/>
      <c r="AS1061" s="9"/>
      <c r="AT1061" s="9"/>
      <c r="AU1061" s="426"/>
      <c r="AW1061" s="9"/>
      <c r="AX1061" s="470"/>
      <c r="AY1061" s="467"/>
      <c r="BG1061" s="373"/>
      <c r="BH1061" s="373"/>
      <c r="BI1061" s="9"/>
      <c r="BJ1061" s="9"/>
      <c r="CJ1061"/>
      <c r="CK1061"/>
    </row>
    <row r="1062" spans="1:89">
      <c r="A1062" s="9">
        <v>1015</v>
      </c>
      <c r="B1062" s="9" t="s">
        <v>383</v>
      </c>
      <c r="C1062" s="9">
        <v>337</v>
      </c>
      <c r="D1062" s="9">
        <v>13.2</v>
      </c>
      <c r="E1062" s="9">
        <v>8.4</v>
      </c>
      <c r="F1062" s="9">
        <v>137.41399999999999</v>
      </c>
      <c r="G1062" s="9">
        <v>0</v>
      </c>
      <c r="H1062" s="9">
        <v>0</v>
      </c>
      <c r="I1062" s="9">
        <v>6.4</v>
      </c>
      <c r="J1062" s="9">
        <v>65</v>
      </c>
      <c r="K1062" s="158">
        <v>0.73124999999999996</v>
      </c>
      <c r="L1062" s="9"/>
      <c r="M1062" s="9"/>
      <c r="N1062" s="9"/>
      <c r="O1062" s="9"/>
      <c r="P1062" s="278" t="str">
        <f t="shared" si="35"/>
        <v/>
      </c>
      <c r="Q1062" s="276">
        <f t="shared" si="36"/>
        <v>60</v>
      </c>
      <c r="R1062" s="9"/>
      <c r="S1062" s="9"/>
      <c r="U1062" s="367"/>
      <c r="AS1062" s="9"/>
      <c r="AT1062" s="9"/>
      <c r="AU1062" s="426"/>
      <c r="AW1062" s="9"/>
      <c r="AX1062" s="470"/>
      <c r="AY1062" s="467"/>
      <c r="BG1062" s="373"/>
      <c r="BH1062" s="373"/>
      <c r="BI1062" s="9"/>
      <c r="BJ1062" s="9"/>
      <c r="CJ1062"/>
      <c r="CK1062"/>
    </row>
    <row r="1063" spans="1:89">
      <c r="A1063" s="9">
        <v>1015</v>
      </c>
      <c r="B1063" s="9" t="s">
        <v>383</v>
      </c>
      <c r="C1063" s="9">
        <v>292</v>
      </c>
      <c r="D1063" s="9">
        <v>6</v>
      </c>
      <c r="E1063" s="9">
        <v>8.4</v>
      </c>
      <c r="F1063" s="9">
        <v>137.41399999999999</v>
      </c>
      <c r="G1063" s="9">
        <v>0</v>
      </c>
      <c r="H1063" s="9">
        <v>0</v>
      </c>
      <c r="I1063" s="9">
        <v>6.4</v>
      </c>
      <c r="J1063" s="9">
        <v>65</v>
      </c>
      <c r="K1063" s="158">
        <v>0.73194444444444495</v>
      </c>
      <c r="L1063" s="9"/>
      <c r="M1063" s="9"/>
      <c r="N1063" s="9"/>
      <c r="O1063" s="9"/>
      <c r="P1063" s="278" t="str">
        <f t="shared" si="35"/>
        <v/>
      </c>
      <c r="Q1063" s="276">
        <f t="shared" si="36"/>
        <v>60</v>
      </c>
      <c r="R1063" s="9"/>
      <c r="S1063" s="9"/>
      <c r="U1063" s="367"/>
      <c r="AS1063" s="9"/>
      <c r="AT1063" s="9"/>
      <c r="AU1063" s="426"/>
      <c r="AW1063" s="9"/>
      <c r="AX1063" s="470"/>
      <c r="AY1063" s="467"/>
      <c r="BG1063" s="373"/>
      <c r="BH1063" s="373"/>
      <c r="BI1063" s="9"/>
      <c r="BJ1063" s="9"/>
      <c r="CJ1063"/>
      <c r="CK1063"/>
    </row>
    <row r="1064" spans="1:89">
      <c r="A1064" s="9">
        <v>1015</v>
      </c>
      <c r="B1064" s="9" t="s">
        <v>383</v>
      </c>
      <c r="C1064" s="9">
        <v>337</v>
      </c>
      <c r="D1064" s="9">
        <v>8</v>
      </c>
      <c r="E1064" s="9">
        <v>6.4</v>
      </c>
      <c r="F1064" s="9">
        <v>137.41399999999999</v>
      </c>
      <c r="G1064" s="9">
        <v>0</v>
      </c>
      <c r="H1064" s="9">
        <v>0</v>
      </c>
      <c r="I1064" s="9">
        <v>6.4</v>
      </c>
      <c r="J1064" s="9">
        <v>65</v>
      </c>
      <c r="K1064" s="158">
        <v>0.73263888888888895</v>
      </c>
      <c r="L1064" s="9"/>
      <c r="M1064" s="9"/>
      <c r="N1064" s="9"/>
      <c r="O1064" s="9"/>
      <c r="P1064" s="278" t="str">
        <f t="shared" si="35"/>
        <v/>
      </c>
      <c r="Q1064" s="276">
        <f t="shared" si="36"/>
        <v>60</v>
      </c>
      <c r="R1064" s="9"/>
      <c r="S1064" s="9"/>
      <c r="U1064" s="367"/>
      <c r="AS1064" s="9"/>
      <c r="AT1064" s="9"/>
      <c r="AU1064" s="426"/>
      <c r="AW1064" s="9"/>
      <c r="AX1064" s="470"/>
      <c r="AY1064" s="467"/>
      <c r="BG1064" s="373"/>
      <c r="BH1064" s="373"/>
      <c r="BI1064" s="9"/>
      <c r="BJ1064" s="9"/>
      <c r="CJ1064"/>
      <c r="CK1064"/>
    </row>
    <row r="1065" spans="1:89">
      <c r="A1065" s="9">
        <v>1015</v>
      </c>
      <c r="B1065" s="9" t="s">
        <v>383</v>
      </c>
      <c r="C1065" s="9">
        <v>315</v>
      </c>
      <c r="D1065" s="9">
        <v>7.2</v>
      </c>
      <c r="E1065" s="9">
        <v>7.2</v>
      </c>
      <c r="F1065" s="9">
        <v>137.41399999999999</v>
      </c>
      <c r="G1065" s="9">
        <v>0</v>
      </c>
      <c r="H1065" s="9">
        <v>0</v>
      </c>
      <c r="I1065" s="9">
        <v>6.3</v>
      </c>
      <c r="J1065" s="9">
        <v>65</v>
      </c>
      <c r="K1065" s="158">
        <v>0.73333333333333295</v>
      </c>
      <c r="L1065" s="9"/>
      <c r="M1065" s="9"/>
      <c r="N1065" s="9"/>
      <c r="O1065" s="9"/>
      <c r="P1065" s="278" t="str">
        <f t="shared" si="35"/>
        <v/>
      </c>
      <c r="Q1065" s="276">
        <f t="shared" si="36"/>
        <v>60</v>
      </c>
      <c r="R1065" s="9"/>
      <c r="S1065" s="9"/>
      <c r="U1065" s="367"/>
      <c r="AS1065" s="9"/>
      <c r="AT1065" s="9"/>
      <c r="AU1065" s="426"/>
      <c r="AW1065" s="9"/>
      <c r="AX1065" s="470"/>
      <c r="AY1065" s="467"/>
      <c r="BG1065" s="373"/>
      <c r="BH1065" s="373"/>
      <c r="BI1065" s="9"/>
      <c r="BJ1065" s="9"/>
      <c r="CJ1065"/>
      <c r="CK1065"/>
    </row>
    <row r="1066" spans="1:89">
      <c r="A1066" s="9">
        <v>1015</v>
      </c>
      <c r="B1066" s="9" t="s">
        <v>383</v>
      </c>
      <c r="C1066" s="9">
        <v>337</v>
      </c>
      <c r="D1066" s="9">
        <v>7.2</v>
      </c>
      <c r="E1066" s="9">
        <v>6.8</v>
      </c>
      <c r="F1066" s="9">
        <v>137.41399999999999</v>
      </c>
      <c r="G1066" s="9">
        <v>0</v>
      </c>
      <c r="H1066" s="9">
        <v>0</v>
      </c>
      <c r="I1066" s="9">
        <v>6.3</v>
      </c>
      <c r="J1066" s="9">
        <v>65</v>
      </c>
      <c r="K1066" s="158">
        <v>0.73402777777777795</v>
      </c>
      <c r="L1066" s="9"/>
      <c r="M1066" s="9"/>
      <c r="N1066" s="9"/>
      <c r="O1066" s="9"/>
      <c r="P1066" s="278" t="str">
        <f t="shared" si="35"/>
        <v/>
      </c>
      <c r="Q1066" s="276">
        <f t="shared" si="36"/>
        <v>60</v>
      </c>
      <c r="R1066" s="9"/>
      <c r="S1066" s="9"/>
      <c r="U1066" s="367"/>
      <c r="AS1066" s="9"/>
      <c r="AT1066" s="9"/>
      <c r="AU1066" s="426"/>
      <c r="AW1066" s="9"/>
      <c r="AX1066" s="470"/>
      <c r="AY1066" s="467"/>
      <c r="BG1066" s="373"/>
      <c r="BH1066" s="373"/>
      <c r="BI1066" s="9"/>
      <c r="BJ1066" s="9"/>
      <c r="CJ1066"/>
      <c r="CK1066"/>
    </row>
    <row r="1067" spans="1:89">
      <c r="A1067" s="9">
        <v>1015</v>
      </c>
      <c r="B1067" s="9" t="s">
        <v>383</v>
      </c>
      <c r="C1067" s="9">
        <v>292</v>
      </c>
      <c r="D1067" s="9">
        <v>6</v>
      </c>
      <c r="E1067" s="9">
        <v>7.2</v>
      </c>
      <c r="F1067" s="9">
        <v>137.41399999999999</v>
      </c>
      <c r="G1067" s="9">
        <v>0</v>
      </c>
      <c r="H1067" s="9">
        <v>0</v>
      </c>
      <c r="I1067" s="9">
        <v>6.3</v>
      </c>
      <c r="J1067" s="9">
        <v>65</v>
      </c>
      <c r="K1067" s="158">
        <v>0.73472222222222205</v>
      </c>
      <c r="L1067" s="9"/>
      <c r="M1067" s="9"/>
      <c r="N1067" s="9"/>
      <c r="O1067" s="9"/>
      <c r="P1067" s="278" t="str">
        <f t="shared" si="35"/>
        <v/>
      </c>
      <c r="Q1067" s="276">
        <f t="shared" si="36"/>
        <v>60</v>
      </c>
      <c r="R1067" s="9"/>
      <c r="S1067" s="9"/>
      <c r="U1067" s="367"/>
      <c r="AS1067" s="9"/>
      <c r="AT1067" s="9"/>
      <c r="AU1067" s="426"/>
      <c r="AW1067" s="9"/>
      <c r="AX1067" s="470"/>
      <c r="AY1067" s="467"/>
      <c r="BG1067" s="373"/>
      <c r="BH1067" s="373"/>
      <c r="BI1067" s="9"/>
      <c r="BJ1067" s="9"/>
      <c r="CJ1067"/>
      <c r="CK1067"/>
    </row>
    <row r="1068" spans="1:89">
      <c r="A1068" s="9">
        <v>1015</v>
      </c>
      <c r="B1068" s="9" t="s">
        <v>383</v>
      </c>
      <c r="C1068" s="9">
        <v>292</v>
      </c>
      <c r="D1068" s="9">
        <v>10</v>
      </c>
      <c r="E1068" s="9">
        <v>8.8000000000000007</v>
      </c>
      <c r="F1068" s="9">
        <v>137.41399999999999</v>
      </c>
      <c r="G1068" s="9">
        <v>0</v>
      </c>
      <c r="H1068" s="9">
        <v>0</v>
      </c>
      <c r="I1068" s="9">
        <v>6.3</v>
      </c>
      <c r="J1068" s="9">
        <v>65</v>
      </c>
      <c r="K1068" s="158">
        <v>0.73541666666666705</v>
      </c>
      <c r="L1068" s="9"/>
      <c r="M1068" s="9"/>
      <c r="N1068" s="9"/>
      <c r="O1068" s="9"/>
      <c r="P1068" s="278" t="str">
        <f t="shared" si="35"/>
        <v/>
      </c>
      <c r="Q1068" s="276">
        <f t="shared" si="36"/>
        <v>60</v>
      </c>
      <c r="R1068" s="9"/>
      <c r="S1068" s="9"/>
      <c r="U1068" s="367"/>
      <c r="AS1068" s="9"/>
      <c r="AT1068" s="9"/>
      <c r="AU1068" s="426"/>
      <c r="AW1068" s="9"/>
      <c r="AX1068" s="470"/>
      <c r="AY1068" s="467"/>
      <c r="BG1068" s="373"/>
      <c r="BH1068" s="373"/>
      <c r="BI1068" s="9"/>
      <c r="BJ1068" s="9"/>
      <c r="CJ1068"/>
      <c r="CK1068"/>
    </row>
    <row r="1069" spans="1:89">
      <c r="A1069" s="9">
        <v>1015</v>
      </c>
      <c r="B1069" s="9" t="s">
        <v>383</v>
      </c>
      <c r="C1069" s="9">
        <v>337</v>
      </c>
      <c r="D1069" s="9">
        <v>12</v>
      </c>
      <c r="E1069" s="9">
        <v>8.4</v>
      </c>
      <c r="F1069" s="9">
        <v>137.41399999999999</v>
      </c>
      <c r="G1069" s="9">
        <v>0</v>
      </c>
      <c r="H1069" s="9">
        <v>0</v>
      </c>
      <c r="I1069" s="9">
        <v>6.3</v>
      </c>
      <c r="J1069" s="9">
        <v>65</v>
      </c>
      <c r="K1069" s="158">
        <v>0.73611111111111105</v>
      </c>
      <c r="L1069" s="9"/>
      <c r="M1069" s="9"/>
      <c r="N1069" s="9"/>
      <c r="O1069" s="9"/>
      <c r="P1069" s="278" t="str">
        <f t="shared" si="35"/>
        <v/>
      </c>
      <c r="Q1069" s="276">
        <f t="shared" si="36"/>
        <v>60</v>
      </c>
      <c r="R1069" s="9"/>
      <c r="S1069" s="9"/>
      <c r="U1069" s="367"/>
      <c r="AS1069" s="9"/>
      <c r="AT1069" s="9"/>
      <c r="AU1069" s="426"/>
      <c r="AW1069" s="9"/>
      <c r="AX1069" s="470"/>
      <c r="AY1069" s="467"/>
      <c r="BG1069" s="373"/>
      <c r="BH1069" s="373"/>
      <c r="BI1069" s="9"/>
      <c r="BJ1069" s="9"/>
      <c r="CJ1069"/>
      <c r="CK1069"/>
    </row>
    <row r="1070" spans="1:89">
      <c r="A1070" s="9">
        <v>1015</v>
      </c>
      <c r="B1070" s="9" t="s">
        <v>383</v>
      </c>
      <c r="C1070" s="9">
        <v>337</v>
      </c>
      <c r="D1070" s="9">
        <v>12</v>
      </c>
      <c r="E1070" s="9">
        <v>8.8000000000000007</v>
      </c>
      <c r="F1070" s="9">
        <v>137.41399999999999</v>
      </c>
      <c r="G1070" s="9">
        <v>0</v>
      </c>
      <c r="H1070" s="9">
        <v>0</v>
      </c>
      <c r="I1070" s="9">
        <v>6.2</v>
      </c>
      <c r="J1070" s="9">
        <v>65</v>
      </c>
      <c r="K1070" s="158">
        <v>0.73680555555555605</v>
      </c>
      <c r="L1070" s="9"/>
      <c r="M1070" s="9"/>
      <c r="N1070" s="9"/>
      <c r="O1070" s="9"/>
      <c r="P1070" s="278" t="str">
        <f t="shared" si="35"/>
        <v/>
      </c>
      <c r="Q1070" s="276">
        <f t="shared" si="36"/>
        <v>60</v>
      </c>
      <c r="R1070" s="9"/>
      <c r="S1070" s="9"/>
      <c r="U1070" s="367"/>
      <c r="AS1070" s="9"/>
      <c r="AT1070" s="9"/>
      <c r="AU1070" s="426"/>
      <c r="AW1070" s="9"/>
      <c r="AX1070" s="470"/>
      <c r="AY1070" s="467"/>
      <c r="BG1070" s="373"/>
      <c r="BH1070" s="373"/>
      <c r="BI1070" s="9"/>
      <c r="BJ1070" s="9"/>
      <c r="CJ1070"/>
      <c r="CK1070"/>
    </row>
    <row r="1071" spans="1:89">
      <c r="A1071" s="9">
        <v>1015</v>
      </c>
      <c r="B1071" s="9" t="s">
        <v>383</v>
      </c>
      <c r="C1071" s="9">
        <v>315</v>
      </c>
      <c r="D1071" s="9">
        <v>7.2</v>
      </c>
      <c r="E1071" s="9">
        <v>7.6</v>
      </c>
      <c r="F1071" s="9">
        <v>137.41399999999999</v>
      </c>
      <c r="G1071" s="9">
        <v>0</v>
      </c>
      <c r="H1071" s="9">
        <v>0</v>
      </c>
      <c r="I1071" s="9">
        <v>6.2</v>
      </c>
      <c r="J1071" s="9">
        <v>65</v>
      </c>
      <c r="K1071" s="158">
        <v>0.73750000000000004</v>
      </c>
      <c r="L1071" s="9"/>
      <c r="M1071" s="9"/>
      <c r="N1071" s="9"/>
      <c r="O1071" s="9"/>
      <c r="P1071" s="278" t="str">
        <f t="shared" si="35"/>
        <v/>
      </c>
      <c r="Q1071" s="276">
        <f t="shared" si="36"/>
        <v>60</v>
      </c>
      <c r="R1071" s="9"/>
      <c r="S1071" s="9"/>
      <c r="U1071" s="367"/>
      <c r="AS1071" s="9"/>
      <c r="AT1071" s="9"/>
      <c r="AU1071" s="426"/>
      <c r="AW1071" s="9"/>
      <c r="AX1071" s="470"/>
      <c r="AY1071" s="467"/>
      <c r="BG1071" s="373"/>
      <c r="BH1071" s="373"/>
      <c r="BI1071" s="9"/>
      <c r="BJ1071" s="9"/>
      <c r="CJ1071"/>
      <c r="CK1071"/>
    </row>
    <row r="1072" spans="1:89">
      <c r="A1072" s="9">
        <v>1015</v>
      </c>
      <c r="B1072" s="9" t="s">
        <v>383</v>
      </c>
      <c r="C1072" s="9">
        <v>315</v>
      </c>
      <c r="D1072" s="9">
        <v>8</v>
      </c>
      <c r="E1072" s="9">
        <v>7.6</v>
      </c>
      <c r="F1072" s="9">
        <v>137.41399999999999</v>
      </c>
      <c r="G1072" s="9">
        <v>0</v>
      </c>
      <c r="H1072" s="9">
        <v>0</v>
      </c>
      <c r="I1072" s="9">
        <v>6.2</v>
      </c>
      <c r="J1072" s="9">
        <v>65</v>
      </c>
      <c r="K1072" s="158">
        <v>0.73819444444444404</v>
      </c>
      <c r="L1072" s="9"/>
      <c r="M1072" s="9"/>
      <c r="N1072" s="9"/>
      <c r="O1072" s="9"/>
      <c r="P1072" s="278" t="str">
        <f t="shared" si="35"/>
        <v/>
      </c>
      <c r="Q1072" s="276">
        <f t="shared" si="36"/>
        <v>60</v>
      </c>
      <c r="R1072" s="9"/>
      <c r="S1072" s="9"/>
      <c r="U1072" s="367"/>
      <c r="AS1072" s="9"/>
      <c r="AT1072" s="9"/>
      <c r="AU1072" s="426"/>
      <c r="AW1072" s="9"/>
      <c r="AX1072" s="470"/>
      <c r="AY1072" s="467"/>
      <c r="BG1072" s="373"/>
      <c r="BH1072" s="373"/>
      <c r="BI1072" s="9"/>
      <c r="BJ1072" s="9"/>
      <c r="CJ1072"/>
      <c r="CK1072"/>
    </row>
    <row r="1073" spans="1:89">
      <c r="A1073" s="9">
        <v>1015</v>
      </c>
      <c r="B1073" s="9" t="s">
        <v>383</v>
      </c>
      <c r="C1073" s="9">
        <v>315</v>
      </c>
      <c r="D1073" s="9">
        <v>6.8</v>
      </c>
      <c r="E1073" s="9">
        <v>6.8</v>
      </c>
      <c r="F1073" s="9">
        <v>137.41399999999999</v>
      </c>
      <c r="G1073" s="9">
        <v>0</v>
      </c>
      <c r="H1073" s="9">
        <v>0</v>
      </c>
      <c r="I1073" s="9">
        <v>6.2</v>
      </c>
      <c r="J1073" s="9">
        <v>65</v>
      </c>
      <c r="K1073" s="158">
        <v>0.73888888888888904</v>
      </c>
      <c r="L1073" s="9"/>
      <c r="M1073" s="9"/>
      <c r="N1073" s="9"/>
      <c r="O1073" s="9"/>
      <c r="P1073" s="278" t="str">
        <f t="shared" si="35"/>
        <v/>
      </c>
      <c r="Q1073" s="276">
        <f t="shared" si="36"/>
        <v>60</v>
      </c>
      <c r="R1073" s="9"/>
      <c r="S1073" s="9"/>
      <c r="U1073" s="367"/>
      <c r="AS1073" s="9"/>
      <c r="AT1073" s="9"/>
      <c r="AU1073" s="426"/>
      <c r="AW1073" s="9"/>
      <c r="AX1073" s="470"/>
      <c r="AY1073" s="467"/>
      <c r="BG1073" s="373"/>
      <c r="BH1073" s="373"/>
      <c r="BI1073" s="9"/>
      <c r="BJ1073" s="9"/>
      <c r="CJ1073"/>
      <c r="CK1073"/>
    </row>
    <row r="1074" spans="1:89">
      <c r="A1074" s="9">
        <v>1015</v>
      </c>
      <c r="B1074" s="9" t="s">
        <v>383</v>
      </c>
      <c r="C1074" s="9">
        <v>315</v>
      </c>
      <c r="D1074" s="9">
        <v>7.2</v>
      </c>
      <c r="E1074" s="9">
        <v>6.4</v>
      </c>
      <c r="F1074" s="9">
        <v>137.41399999999999</v>
      </c>
      <c r="G1074" s="9">
        <v>0</v>
      </c>
      <c r="H1074" s="9">
        <v>0</v>
      </c>
      <c r="I1074" s="9">
        <v>6.2</v>
      </c>
      <c r="J1074" s="9">
        <v>65</v>
      </c>
      <c r="K1074" s="158">
        <v>0.73958333333333304</v>
      </c>
      <c r="L1074" s="9"/>
      <c r="M1074" s="9"/>
      <c r="N1074" s="9"/>
      <c r="O1074" s="9"/>
      <c r="P1074" s="278" t="str">
        <f t="shared" si="35"/>
        <v/>
      </c>
      <c r="Q1074" s="276">
        <f t="shared" si="36"/>
        <v>60</v>
      </c>
      <c r="R1074" s="9"/>
      <c r="S1074" s="9"/>
      <c r="U1074" s="367"/>
      <c r="AS1074" s="9"/>
      <c r="AT1074" s="9"/>
      <c r="AU1074" s="426"/>
      <c r="AW1074" s="9"/>
      <c r="AX1074" s="470"/>
      <c r="AY1074" s="467"/>
      <c r="BG1074" s="373"/>
      <c r="BH1074" s="373"/>
      <c r="BI1074" s="9"/>
      <c r="BJ1074" s="9"/>
      <c r="CJ1074"/>
      <c r="CK1074"/>
    </row>
    <row r="1075" spans="1:89">
      <c r="A1075" s="9">
        <v>1015</v>
      </c>
      <c r="B1075" s="9" t="s">
        <v>383</v>
      </c>
      <c r="C1075" s="9">
        <v>337</v>
      </c>
      <c r="D1075" s="9">
        <v>8</v>
      </c>
      <c r="E1075" s="9">
        <v>7.6</v>
      </c>
      <c r="F1075" s="9">
        <v>137.41399999999999</v>
      </c>
      <c r="G1075" s="9">
        <v>0</v>
      </c>
      <c r="H1075" s="9">
        <v>0</v>
      </c>
      <c r="I1075" s="9">
        <v>6.2</v>
      </c>
      <c r="J1075" s="9">
        <v>65</v>
      </c>
      <c r="K1075" s="158">
        <v>0.74027777777777803</v>
      </c>
      <c r="L1075" s="9"/>
      <c r="M1075" s="9"/>
      <c r="N1075" s="9"/>
      <c r="O1075" s="9"/>
      <c r="P1075" s="278" t="str">
        <f t="shared" si="35"/>
        <v/>
      </c>
      <c r="Q1075" s="276">
        <f t="shared" si="36"/>
        <v>60</v>
      </c>
      <c r="R1075" s="9"/>
      <c r="S1075" s="9"/>
      <c r="U1075" s="367"/>
      <c r="AS1075" s="9"/>
      <c r="AT1075" s="9"/>
      <c r="AU1075" s="426"/>
      <c r="AW1075" s="9"/>
      <c r="AX1075" s="470"/>
      <c r="AY1075" s="467"/>
      <c r="BG1075" s="373"/>
      <c r="BH1075" s="373"/>
      <c r="BI1075" s="9"/>
      <c r="BJ1075" s="9"/>
      <c r="CJ1075"/>
      <c r="CK1075"/>
    </row>
    <row r="1076" spans="1:89">
      <c r="A1076" s="9">
        <v>1015</v>
      </c>
      <c r="B1076" s="9" t="s">
        <v>383</v>
      </c>
      <c r="C1076" s="9">
        <v>292</v>
      </c>
      <c r="D1076" s="9">
        <v>5.2</v>
      </c>
      <c r="E1076" s="9">
        <v>6.4</v>
      </c>
      <c r="F1076" s="9">
        <v>137.41399999999999</v>
      </c>
      <c r="G1076" s="9">
        <v>0</v>
      </c>
      <c r="H1076" s="9">
        <v>0</v>
      </c>
      <c r="I1076" s="9">
        <v>6.2</v>
      </c>
      <c r="J1076" s="9">
        <v>65</v>
      </c>
      <c r="K1076" s="158">
        <v>0.74097222222222203</v>
      </c>
      <c r="L1076" s="9"/>
      <c r="M1076" s="9"/>
      <c r="N1076" s="9"/>
      <c r="O1076" s="9"/>
      <c r="P1076" s="278" t="str">
        <f t="shared" si="35"/>
        <v/>
      </c>
      <c r="Q1076" s="276">
        <f t="shared" si="36"/>
        <v>60</v>
      </c>
      <c r="R1076" s="9"/>
      <c r="S1076" s="9"/>
      <c r="U1076" s="367"/>
      <c r="AS1076" s="9"/>
      <c r="AT1076" s="9"/>
      <c r="AU1076" s="426"/>
      <c r="AW1076" s="9"/>
      <c r="AX1076" s="470"/>
      <c r="AY1076" s="467"/>
      <c r="BG1076" s="373"/>
      <c r="BH1076" s="373"/>
      <c r="BI1076" s="9"/>
      <c r="BJ1076" s="9"/>
      <c r="CJ1076"/>
      <c r="CK1076"/>
    </row>
    <row r="1077" spans="1:89">
      <c r="A1077" s="9">
        <v>1015</v>
      </c>
      <c r="B1077" s="9" t="s">
        <v>383</v>
      </c>
      <c r="C1077" s="9">
        <v>337</v>
      </c>
      <c r="D1077" s="9">
        <v>6.8</v>
      </c>
      <c r="E1077" s="9">
        <v>6</v>
      </c>
      <c r="F1077" s="9">
        <v>137.41399999999999</v>
      </c>
      <c r="G1077" s="9">
        <v>0</v>
      </c>
      <c r="H1077" s="9">
        <v>0</v>
      </c>
      <c r="I1077" s="9">
        <v>6.2</v>
      </c>
      <c r="J1077" s="9">
        <v>65</v>
      </c>
      <c r="K1077" s="158">
        <v>0.74166666666666703</v>
      </c>
      <c r="L1077" s="9"/>
      <c r="M1077" s="9"/>
      <c r="N1077" s="9"/>
      <c r="O1077" s="9"/>
      <c r="P1077" s="278" t="str">
        <f t="shared" si="35"/>
        <v/>
      </c>
      <c r="Q1077" s="276">
        <f t="shared" si="36"/>
        <v>60</v>
      </c>
      <c r="R1077" s="9"/>
      <c r="S1077" s="9"/>
      <c r="U1077" s="367"/>
      <c r="AS1077" s="9"/>
      <c r="AT1077" s="9"/>
      <c r="AU1077" s="426"/>
      <c r="AW1077" s="9"/>
      <c r="AX1077" s="470"/>
      <c r="AY1077" s="467"/>
      <c r="BG1077" s="373"/>
      <c r="BH1077" s="373"/>
      <c r="BI1077" s="9"/>
      <c r="BJ1077" s="9"/>
      <c r="CJ1077"/>
      <c r="CK1077"/>
    </row>
    <row r="1078" spans="1:89">
      <c r="A1078" s="9">
        <v>1015</v>
      </c>
      <c r="B1078" s="9" t="s">
        <v>383</v>
      </c>
      <c r="C1078" s="9">
        <v>315</v>
      </c>
      <c r="D1078" s="9">
        <v>6.8</v>
      </c>
      <c r="E1078" s="9">
        <v>6</v>
      </c>
      <c r="F1078" s="9">
        <v>137.41399999999999</v>
      </c>
      <c r="G1078" s="9">
        <v>0</v>
      </c>
      <c r="H1078" s="9">
        <v>0</v>
      </c>
      <c r="I1078" s="9">
        <v>6.1</v>
      </c>
      <c r="J1078" s="9">
        <v>65</v>
      </c>
      <c r="K1078" s="158">
        <v>0.74236111111111103</v>
      </c>
      <c r="L1078" s="9"/>
      <c r="M1078" s="9"/>
      <c r="N1078" s="9"/>
      <c r="O1078" s="9"/>
      <c r="P1078" s="278" t="str">
        <f t="shared" si="35"/>
        <v/>
      </c>
      <c r="Q1078" s="276">
        <f t="shared" si="36"/>
        <v>60</v>
      </c>
      <c r="R1078" s="9"/>
      <c r="S1078" s="9"/>
      <c r="U1078" s="367"/>
      <c r="AS1078" s="9"/>
      <c r="AT1078" s="9"/>
      <c r="AU1078" s="426"/>
      <c r="AW1078" s="9"/>
      <c r="AX1078" s="470"/>
      <c r="AY1078" s="467"/>
      <c r="BG1078" s="373"/>
      <c r="BH1078" s="373"/>
      <c r="BI1078" s="9"/>
      <c r="BJ1078" s="9"/>
      <c r="CJ1078"/>
      <c r="CK1078"/>
    </row>
    <row r="1079" spans="1:89">
      <c r="A1079" s="9">
        <v>1015</v>
      </c>
      <c r="B1079" s="9" t="s">
        <v>383</v>
      </c>
      <c r="C1079" s="9">
        <v>270</v>
      </c>
      <c r="D1079" s="9">
        <v>6.8</v>
      </c>
      <c r="E1079" s="9">
        <v>6</v>
      </c>
      <c r="F1079" s="9">
        <v>137.41399999999999</v>
      </c>
      <c r="G1079" s="9">
        <v>0</v>
      </c>
      <c r="H1079" s="9">
        <v>0</v>
      </c>
      <c r="I1079" s="9">
        <v>6.1</v>
      </c>
      <c r="J1079" s="9">
        <v>65</v>
      </c>
      <c r="K1079" s="158">
        <v>0.74305555555555602</v>
      </c>
      <c r="L1079" s="9"/>
      <c r="M1079" s="9"/>
      <c r="N1079" s="9"/>
      <c r="O1079" s="9"/>
      <c r="P1079" s="278" t="str">
        <f t="shared" si="35"/>
        <v/>
      </c>
      <c r="Q1079" s="276">
        <f t="shared" si="36"/>
        <v>60</v>
      </c>
      <c r="R1079" s="9"/>
      <c r="S1079" s="9"/>
      <c r="U1079" s="367"/>
      <c r="AS1079" s="9"/>
      <c r="AT1079" s="9"/>
      <c r="AU1079" s="426"/>
      <c r="AW1079" s="9"/>
      <c r="AX1079" s="470"/>
      <c r="AY1079" s="467"/>
      <c r="BG1079" s="373"/>
      <c r="BH1079" s="373"/>
      <c r="BI1079" s="9"/>
      <c r="BJ1079" s="9"/>
      <c r="CJ1079"/>
      <c r="CK1079"/>
    </row>
    <row r="1080" spans="1:89">
      <c r="A1080" s="9">
        <v>1015</v>
      </c>
      <c r="B1080" s="9" t="s">
        <v>383</v>
      </c>
      <c r="C1080" s="9">
        <v>292</v>
      </c>
      <c r="D1080" s="9">
        <v>8.8000000000000007</v>
      </c>
      <c r="E1080" s="9">
        <v>6</v>
      </c>
      <c r="F1080" s="9">
        <v>137.41399999999999</v>
      </c>
      <c r="G1080" s="9">
        <v>0</v>
      </c>
      <c r="H1080" s="9">
        <v>0</v>
      </c>
      <c r="I1080" s="9">
        <v>6.1</v>
      </c>
      <c r="J1080" s="9">
        <v>65</v>
      </c>
      <c r="K1080" s="158">
        <v>0.74375000000000002</v>
      </c>
      <c r="L1080" s="9"/>
      <c r="M1080" s="9"/>
      <c r="N1080" s="9"/>
      <c r="O1080" s="9"/>
      <c r="P1080" s="278" t="str">
        <f t="shared" si="35"/>
        <v/>
      </c>
      <c r="Q1080" s="276">
        <f t="shared" si="36"/>
        <v>60</v>
      </c>
      <c r="R1080" s="9"/>
      <c r="S1080" s="9"/>
      <c r="U1080" s="367"/>
      <c r="AS1080" s="9"/>
      <c r="AT1080" s="9"/>
      <c r="AU1080" s="426"/>
      <c r="AW1080" s="9"/>
      <c r="AX1080" s="470"/>
      <c r="AY1080" s="467"/>
      <c r="BG1080" s="373"/>
      <c r="BH1080" s="373"/>
      <c r="BI1080" s="9"/>
      <c r="BJ1080" s="9"/>
      <c r="CJ1080"/>
      <c r="CK1080"/>
    </row>
    <row r="1081" spans="1:89">
      <c r="A1081" s="9">
        <v>1015</v>
      </c>
      <c r="B1081" s="9" t="s">
        <v>383</v>
      </c>
      <c r="C1081" s="9">
        <v>337</v>
      </c>
      <c r="D1081" s="9">
        <v>8.8000000000000007</v>
      </c>
      <c r="E1081" s="9">
        <v>7.2</v>
      </c>
      <c r="F1081" s="9">
        <v>137.41399999999999</v>
      </c>
      <c r="G1081" s="9">
        <v>0</v>
      </c>
      <c r="H1081" s="9">
        <v>0</v>
      </c>
      <c r="I1081" s="9">
        <v>6.1</v>
      </c>
      <c r="J1081" s="9">
        <v>65</v>
      </c>
      <c r="K1081" s="158">
        <v>0.74444444444444402</v>
      </c>
      <c r="L1081" s="9"/>
      <c r="M1081" s="9"/>
      <c r="N1081" s="9"/>
      <c r="O1081" s="9"/>
      <c r="P1081" s="278" t="str">
        <f t="shared" si="35"/>
        <v/>
      </c>
      <c r="Q1081" s="276">
        <f t="shared" si="36"/>
        <v>60</v>
      </c>
      <c r="R1081" s="9"/>
      <c r="S1081" s="9"/>
      <c r="U1081" s="367"/>
      <c r="AS1081" s="9"/>
      <c r="AT1081" s="9"/>
      <c r="AU1081" s="426"/>
      <c r="AW1081" s="9"/>
      <c r="AX1081" s="470"/>
      <c r="AY1081" s="467"/>
      <c r="BG1081" s="373"/>
      <c r="BH1081" s="373"/>
      <c r="BI1081" s="9"/>
      <c r="BJ1081" s="9"/>
      <c r="CJ1081"/>
      <c r="CK1081"/>
    </row>
    <row r="1082" spans="1:89">
      <c r="A1082" s="9">
        <v>1015</v>
      </c>
      <c r="B1082" s="9" t="s">
        <v>383</v>
      </c>
      <c r="C1082" s="9">
        <v>337</v>
      </c>
      <c r="D1082" s="9">
        <v>5.6</v>
      </c>
      <c r="E1082" s="9">
        <v>6.4</v>
      </c>
      <c r="F1082" s="9">
        <v>137.41399999999999</v>
      </c>
      <c r="G1082" s="9">
        <v>0</v>
      </c>
      <c r="H1082" s="9">
        <v>0</v>
      </c>
      <c r="I1082" s="9">
        <v>6.1</v>
      </c>
      <c r="J1082" s="9">
        <v>65</v>
      </c>
      <c r="K1082" s="158">
        <v>0.74513888888888902</v>
      </c>
      <c r="L1082" s="9"/>
      <c r="M1082" s="9"/>
      <c r="N1082" s="9"/>
      <c r="O1082" s="9"/>
      <c r="P1082" s="278" t="str">
        <f t="shared" si="35"/>
        <v/>
      </c>
      <c r="Q1082" s="276">
        <f t="shared" si="36"/>
        <v>60</v>
      </c>
      <c r="R1082" s="9"/>
      <c r="S1082" s="9"/>
      <c r="U1082" s="367"/>
      <c r="AS1082" s="9"/>
      <c r="AT1082" s="9"/>
      <c r="AU1082" s="426"/>
      <c r="AW1082" s="9"/>
      <c r="AX1082" s="470"/>
      <c r="AY1082" s="467"/>
      <c r="BG1082" s="373"/>
      <c r="BH1082" s="373"/>
      <c r="BI1082" s="9"/>
      <c r="BJ1082" s="9"/>
      <c r="CJ1082"/>
      <c r="CK1082"/>
    </row>
    <row r="1083" spans="1:89">
      <c r="A1083" s="9">
        <v>1015</v>
      </c>
      <c r="B1083" s="9" t="s">
        <v>383</v>
      </c>
      <c r="C1083" s="9">
        <v>337</v>
      </c>
      <c r="D1083" s="9">
        <v>6.8</v>
      </c>
      <c r="E1083" s="9">
        <v>6</v>
      </c>
      <c r="F1083" s="9">
        <v>137.41399999999999</v>
      </c>
      <c r="G1083" s="9">
        <v>0</v>
      </c>
      <c r="H1083" s="9">
        <v>0</v>
      </c>
      <c r="I1083" s="9">
        <v>6.1</v>
      </c>
      <c r="J1083" s="9">
        <v>65</v>
      </c>
      <c r="K1083" s="158">
        <v>0.74583333333333302</v>
      </c>
      <c r="L1083" s="9"/>
      <c r="M1083" s="9"/>
      <c r="N1083" s="9"/>
      <c r="O1083" s="9"/>
      <c r="P1083" s="278" t="str">
        <f t="shared" si="35"/>
        <v/>
      </c>
      <c r="Q1083" s="276">
        <f t="shared" si="36"/>
        <v>60</v>
      </c>
      <c r="R1083" s="9"/>
      <c r="S1083" s="9"/>
      <c r="U1083" s="367"/>
      <c r="AS1083" s="9"/>
      <c r="AT1083" s="9"/>
      <c r="AU1083" s="426"/>
      <c r="AW1083" s="9"/>
      <c r="AX1083" s="470"/>
      <c r="AY1083" s="467"/>
      <c r="BG1083" s="373"/>
      <c r="BH1083" s="373"/>
      <c r="BI1083" s="9"/>
      <c r="BJ1083" s="9"/>
      <c r="CJ1083"/>
      <c r="CK1083"/>
    </row>
    <row r="1084" spans="1:89">
      <c r="A1084" s="9">
        <v>1015</v>
      </c>
      <c r="B1084" s="9" t="s">
        <v>383</v>
      </c>
      <c r="C1084" s="9">
        <v>337</v>
      </c>
      <c r="D1084" s="9">
        <v>7.2</v>
      </c>
      <c r="E1084" s="9">
        <v>6</v>
      </c>
      <c r="F1084" s="9">
        <v>137.41399999999999</v>
      </c>
      <c r="G1084" s="9">
        <v>0</v>
      </c>
      <c r="H1084" s="9">
        <v>0</v>
      </c>
      <c r="I1084" s="9">
        <v>6.1</v>
      </c>
      <c r="J1084" s="9">
        <v>65</v>
      </c>
      <c r="K1084" s="158">
        <v>0.74652777777777801</v>
      </c>
      <c r="L1084" s="9"/>
      <c r="M1084" s="9"/>
      <c r="N1084" s="9"/>
      <c r="O1084" s="9"/>
      <c r="P1084" s="278" t="str">
        <f t="shared" si="35"/>
        <v/>
      </c>
      <c r="Q1084" s="276">
        <f t="shared" si="36"/>
        <v>60</v>
      </c>
      <c r="R1084" s="9"/>
      <c r="S1084" s="9"/>
      <c r="U1084" s="367"/>
      <c r="AS1084" s="9"/>
      <c r="AT1084" s="9"/>
      <c r="AU1084" s="426"/>
      <c r="AW1084" s="9"/>
      <c r="AX1084" s="470"/>
      <c r="AY1084" s="467"/>
      <c r="BG1084" s="373"/>
      <c r="BH1084" s="373"/>
      <c r="BI1084" s="9"/>
      <c r="BJ1084" s="9"/>
      <c r="CJ1084"/>
      <c r="CK1084"/>
    </row>
    <row r="1085" spans="1:89">
      <c r="A1085" s="9">
        <v>1015</v>
      </c>
      <c r="B1085" s="9" t="s">
        <v>383</v>
      </c>
      <c r="C1085" s="9">
        <v>337</v>
      </c>
      <c r="D1085" s="9">
        <v>6.8</v>
      </c>
      <c r="E1085" s="9">
        <v>6.4</v>
      </c>
      <c r="F1085" s="9">
        <v>137.41399999999999</v>
      </c>
      <c r="G1085" s="9">
        <v>0</v>
      </c>
      <c r="H1085" s="9">
        <v>0</v>
      </c>
      <c r="I1085" s="9">
        <v>6.1</v>
      </c>
      <c r="J1085" s="9">
        <v>65</v>
      </c>
      <c r="K1085" s="158">
        <v>0.74722222222222201</v>
      </c>
      <c r="L1085" s="9"/>
      <c r="M1085" s="9"/>
      <c r="N1085" s="9"/>
      <c r="O1085" s="9"/>
      <c r="P1085" s="278" t="str">
        <f t="shared" si="35"/>
        <v/>
      </c>
      <c r="Q1085" s="276">
        <f t="shared" si="36"/>
        <v>60</v>
      </c>
      <c r="R1085" s="9"/>
      <c r="S1085" s="9"/>
      <c r="U1085" s="367"/>
      <c r="AS1085" s="9"/>
      <c r="AT1085" s="9"/>
      <c r="AU1085" s="426"/>
      <c r="AW1085" s="9"/>
      <c r="AX1085" s="470"/>
      <c r="AY1085" s="467"/>
      <c r="BG1085" s="373"/>
      <c r="BH1085" s="373"/>
      <c r="BI1085" s="9"/>
      <c r="BJ1085" s="9"/>
      <c r="CJ1085"/>
      <c r="CK1085"/>
    </row>
    <row r="1086" spans="1:89">
      <c r="A1086" s="9">
        <v>1015</v>
      </c>
      <c r="B1086" s="9" t="s">
        <v>383</v>
      </c>
      <c r="C1086" s="9">
        <v>337</v>
      </c>
      <c r="D1086" s="9">
        <v>7.6</v>
      </c>
      <c r="E1086" s="9">
        <v>6</v>
      </c>
      <c r="F1086" s="9">
        <v>137.41399999999999</v>
      </c>
      <c r="G1086" s="9">
        <v>0</v>
      </c>
      <c r="H1086" s="9">
        <v>0</v>
      </c>
      <c r="I1086" s="9">
        <v>6.1</v>
      </c>
      <c r="J1086" s="9">
        <v>65</v>
      </c>
      <c r="K1086" s="158">
        <v>0.74791666666666701</v>
      </c>
      <c r="L1086" s="9"/>
      <c r="M1086" s="9"/>
      <c r="N1086" s="9"/>
      <c r="O1086" s="9"/>
      <c r="P1086" s="278" t="str">
        <f t="shared" si="35"/>
        <v/>
      </c>
      <c r="Q1086" s="276">
        <f t="shared" si="36"/>
        <v>60</v>
      </c>
      <c r="R1086" s="9"/>
      <c r="S1086" s="9"/>
      <c r="U1086" s="367"/>
      <c r="AS1086" s="9"/>
      <c r="AT1086" s="9"/>
      <c r="AU1086" s="426"/>
      <c r="AW1086" s="9"/>
      <c r="AX1086" s="470"/>
      <c r="AY1086" s="467"/>
      <c r="BG1086" s="373"/>
      <c r="BH1086" s="373"/>
      <c r="BI1086" s="9"/>
      <c r="BJ1086" s="9"/>
      <c r="CJ1086"/>
      <c r="CK1086"/>
    </row>
    <row r="1087" spans="1:89">
      <c r="A1087" s="9">
        <v>1015</v>
      </c>
      <c r="B1087" s="9" t="s">
        <v>383</v>
      </c>
      <c r="C1087" s="9">
        <v>337</v>
      </c>
      <c r="D1087" s="9">
        <v>8</v>
      </c>
      <c r="E1087" s="9">
        <v>6.8</v>
      </c>
      <c r="F1087" s="9">
        <v>137.41399999999999</v>
      </c>
      <c r="G1087" s="9">
        <v>0</v>
      </c>
      <c r="H1087" s="9">
        <v>0</v>
      </c>
      <c r="I1087" s="9">
        <v>6.1</v>
      </c>
      <c r="J1087" s="9">
        <v>65</v>
      </c>
      <c r="K1087" s="158">
        <v>0.74861111111111101</v>
      </c>
      <c r="L1087" s="9"/>
      <c r="M1087" s="9"/>
      <c r="N1087" s="9"/>
      <c r="O1087" s="9"/>
      <c r="P1087" s="278" t="str">
        <f t="shared" si="35"/>
        <v/>
      </c>
      <c r="Q1087" s="276">
        <f t="shared" si="36"/>
        <v>60</v>
      </c>
      <c r="R1087" s="9"/>
      <c r="S1087" s="9"/>
      <c r="U1087" s="367"/>
      <c r="AS1087" s="9"/>
      <c r="AT1087" s="9"/>
      <c r="AU1087" s="426"/>
      <c r="AW1087" s="9"/>
      <c r="AX1087" s="470"/>
      <c r="AY1087" s="467"/>
      <c r="BG1087" s="373"/>
      <c r="BH1087" s="373"/>
      <c r="BI1087" s="9"/>
      <c r="BJ1087" s="9"/>
      <c r="CJ1087"/>
      <c r="CK1087"/>
    </row>
    <row r="1088" spans="1:89">
      <c r="A1088" s="9">
        <v>1015</v>
      </c>
      <c r="B1088" s="9" t="s">
        <v>383</v>
      </c>
      <c r="C1088" s="9">
        <v>337</v>
      </c>
      <c r="D1088" s="9">
        <v>4.8</v>
      </c>
      <c r="E1088" s="9">
        <v>6</v>
      </c>
      <c r="F1088" s="9">
        <v>137.41399999999999</v>
      </c>
      <c r="G1088" s="9">
        <v>0</v>
      </c>
      <c r="H1088" s="9">
        <v>0</v>
      </c>
      <c r="I1088" s="9">
        <v>6.1</v>
      </c>
      <c r="J1088" s="9">
        <v>65</v>
      </c>
      <c r="K1088" s="158">
        <v>0.749305555555556</v>
      </c>
      <c r="L1088" s="9"/>
      <c r="M1088" s="9"/>
      <c r="N1088" s="9"/>
      <c r="O1088" s="9"/>
      <c r="P1088" s="278" t="str">
        <f t="shared" si="35"/>
        <v/>
      </c>
      <c r="Q1088" s="276">
        <f t="shared" si="36"/>
        <v>60</v>
      </c>
      <c r="R1088" s="9"/>
      <c r="S1088" s="9"/>
      <c r="U1088" s="367"/>
      <c r="AS1088" s="9"/>
      <c r="AT1088" s="9"/>
      <c r="AU1088" s="426"/>
      <c r="AW1088" s="9"/>
      <c r="AX1088" s="470"/>
      <c r="AY1088" s="467"/>
      <c r="BG1088" s="373"/>
      <c r="BH1088" s="373"/>
      <c r="BI1088" s="9"/>
      <c r="BJ1088" s="9"/>
      <c r="CJ1088"/>
      <c r="CK1088"/>
    </row>
    <row r="1089" spans="1:89">
      <c r="A1089" s="9">
        <v>1015</v>
      </c>
      <c r="B1089" s="9" t="s">
        <v>383</v>
      </c>
      <c r="C1089" s="9">
        <v>292</v>
      </c>
      <c r="D1089" s="9">
        <v>7.2</v>
      </c>
      <c r="E1089" s="9">
        <v>5.6</v>
      </c>
      <c r="F1089" s="9">
        <v>137.41399999999999</v>
      </c>
      <c r="G1089" s="9">
        <v>0</v>
      </c>
      <c r="H1089" s="9">
        <v>0</v>
      </c>
      <c r="I1089" s="9">
        <v>6.2</v>
      </c>
      <c r="J1089" s="9">
        <v>65</v>
      </c>
      <c r="K1089" s="158">
        <v>0.75</v>
      </c>
      <c r="L1089" s="9"/>
      <c r="M1089" s="9"/>
      <c r="N1089" s="9"/>
      <c r="O1089" s="9"/>
      <c r="P1089" s="278" t="str">
        <f t="shared" si="35"/>
        <v/>
      </c>
      <c r="Q1089" s="276">
        <f t="shared" si="36"/>
        <v>60</v>
      </c>
      <c r="R1089" s="9"/>
      <c r="S1089" s="9"/>
      <c r="U1089" s="367"/>
      <c r="AS1089" s="9"/>
      <c r="AT1089" s="9"/>
      <c r="AU1089" s="426"/>
      <c r="AW1089" s="9"/>
      <c r="AX1089" s="470"/>
      <c r="AY1089" s="467"/>
      <c r="BG1089" s="373"/>
      <c r="BH1089" s="373"/>
      <c r="BI1089" s="9"/>
      <c r="BJ1089" s="9"/>
      <c r="CJ1089"/>
      <c r="CK1089"/>
    </row>
    <row r="1090" spans="1:89">
      <c r="A1090" s="9">
        <v>1015</v>
      </c>
      <c r="B1090" s="9" t="s">
        <v>383</v>
      </c>
      <c r="C1090" s="9">
        <v>292</v>
      </c>
      <c r="D1090" s="9">
        <v>5.2</v>
      </c>
      <c r="E1090" s="9">
        <v>5.6</v>
      </c>
      <c r="F1090" s="9">
        <v>137.41399999999999</v>
      </c>
      <c r="G1090" s="9">
        <v>0</v>
      </c>
      <c r="H1090" s="9">
        <v>0</v>
      </c>
      <c r="I1090" s="9">
        <v>6.2</v>
      </c>
      <c r="J1090" s="9">
        <v>65</v>
      </c>
      <c r="K1090" s="158">
        <v>0.750694444444444</v>
      </c>
      <c r="L1090" s="9"/>
      <c r="M1090" s="9"/>
      <c r="N1090" s="9"/>
      <c r="O1090" s="9"/>
      <c r="P1090" s="278" t="str">
        <f t="shared" si="35"/>
        <v/>
      </c>
      <c r="Q1090" s="276">
        <f t="shared" si="36"/>
        <v>60</v>
      </c>
      <c r="R1090" s="9"/>
      <c r="S1090" s="9"/>
      <c r="U1090" s="367"/>
      <c r="AS1090" s="9"/>
      <c r="AT1090" s="9"/>
      <c r="AU1090" s="426"/>
      <c r="AW1090" s="9"/>
      <c r="AX1090" s="470"/>
      <c r="AY1090" s="467"/>
      <c r="BG1090" s="373"/>
      <c r="BH1090" s="373"/>
      <c r="BI1090" s="9"/>
      <c r="BJ1090" s="9"/>
      <c r="CJ1090"/>
      <c r="CK1090"/>
    </row>
    <row r="1091" spans="1:89">
      <c r="A1091" s="9">
        <v>1014</v>
      </c>
      <c r="B1091" s="9" t="s">
        <v>383</v>
      </c>
      <c r="C1091" s="9">
        <v>337</v>
      </c>
      <c r="D1091" s="9">
        <v>6.4</v>
      </c>
      <c r="E1091" s="9">
        <v>6.4</v>
      </c>
      <c r="F1091" s="9">
        <v>137.41399999999999</v>
      </c>
      <c r="G1091" s="9">
        <v>0</v>
      </c>
      <c r="H1091" s="9">
        <v>0</v>
      </c>
      <c r="I1091" s="9">
        <v>6.2</v>
      </c>
      <c r="J1091" s="9">
        <v>65</v>
      </c>
      <c r="K1091" s="158">
        <v>0.75138888888888899</v>
      </c>
      <c r="L1091" s="9"/>
      <c r="M1091" s="9"/>
      <c r="N1091" s="9"/>
      <c r="O1091" s="9"/>
      <c r="P1091" s="278" t="str">
        <f t="shared" si="35"/>
        <v/>
      </c>
      <c r="Q1091" s="276">
        <f t="shared" si="36"/>
        <v>60</v>
      </c>
      <c r="R1091" s="9"/>
      <c r="S1091" s="9"/>
      <c r="U1091" s="367"/>
      <c r="AS1091" s="9"/>
      <c r="AT1091" s="9"/>
      <c r="AU1091" s="426"/>
      <c r="AW1091" s="9"/>
      <c r="AX1091" s="470"/>
      <c r="AY1091" s="467"/>
      <c r="BG1091" s="373"/>
      <c r="BH1091" s="373"/>
      <c r="BI1091" s="9"/>
      <c r="BJ1091" s="9"/>
      <c r="CJ1091"/>
      <c r="CK1091"/>
    </row>
    <row r="1092" spans="1:89">
      <c r="A1092" s="9">
        <v>1014</v>
      </c>
      <c r="B1092" s="9" t="s">
        <v>383</v>
      </c>
      <c r="C1092" s="9">
        <v>337</v>
      </c>
      <c r="D1092" s="9">
        <v>10</v>
      </c>
      <c r="E1092" s="9">
        <v>9.6</v>
      </c>
      <c r="F1092" s="9">
        <v>137.41399999999999</v>
      </c>
      <c r="G1092" s="9">
        <v>0</v>
      </c>
      <c r="H1092" s="9">
        <v>0</v>
      </c>
      <c r="I1092" s="9">
        <v>6.2</v>
      </c>
      <c r="J1092" s="9">
        <v>65</v>
      </c>
      <c r="K1092" s="158">
        <v>0.75208333333333299</v>
      </c>
      <c r="L1092" s="9"/>
      <c r="M1092" s="9"/>
      <c r="N1092" s="9"/>
      <c r="O1092" s="9"/>
      <c r="P1092" s="278" t="str">
        <f t="shared" si="35"/>
        <v/>
      </c>
      <c r="Q1092" s="276">
        <f t="shared" si="36"/>
        <v>60</v>
      </c>
      <c r="R1092" s="9"/>
      <c r="S1092" s="9"/>
      <c r="U1092" s="367"/>
      <c r="AS1092" s="9"/>
      <c r="AT1092" s="9"/>
      <c r="AU1092" s="426"/>
      <c r="AW1092" s="9"/>
      <c r="AX1092" s="470"/>
      <c r="AY1092" s="467"/>
      <c r="BG1092" s="373"/>
      <c r="BH1092" s="373"/>
      <c r="BI1092" s="9"/>
      <c r="BJ1092" s="9"/>
      <c r="CJ1092"/>
      <c r="CK1092"/>
    </row>
    <row r="1093" spans="1:89">
      <c r="A1093" s="9">
        <v>1014</v>
      </c>
      <c r="B1093" s="9" t="s">
        <v>383</v>
      </c>
      <c r="C1093" s="9">
        <v>337</v>
      </c>
      <c r="D1093" s="9">
        <v>6.8</v>
      </c>
      <c r="E1093" s="9">
        <v>7.2</v>
      </c>
      <c r="F1093" s="9">
        <v>137.41399999999999</v>
      </c>
      <c r="G1093" s="9">
        <v>0</v>
      </c>
      <c r="H1093" s="9">
        <v>0</v>
      </c>
      <c r="I1093" s="9">
        <v>6.1</v>
      </c>
      <c r="J1093" s="9">
        <v>65</v>
      </c>
      <c r="K1093" s="158">
        <v>0.75277777777777799</v>
      </c>
      <c r="L1093" s="9"/>
      <c r="M1093" s="9"/>
      <c r="N1093" s="9"/>
      <c r="O1093" s="9"/>
      <c r="P1093" s="278" t="str">
        <f t="shared" si="35"/>
        <v/>
      </c>
      <c r="Q1093" s="276">
        <f t="shared" si="36"/>
        <v>60</v>
      </c>
      <c r="R1093" s="9"/>
      <c r="S1093" s="9"/>
      <c r="U1093" s="367"/>
      <c r="AS1093" s="9"/>
      <c r="AT1093" s="9"/>
      <c r="AU1093" s="426"/>
      <c r="AW1093" s="9"/>
      <c r="AX1093" s="470"/>
      <c r="AY1093" s="467"/>
      <c r="BG1093" s="373"/>
      <c r="BH1093" s="373"/>
      <c r="BI1093" s="9"/>
      <c r="BJ1093" s="9"/>
      <c r="CJ1093"/>
      <c r="CK1093"/>
    </row>
    <row r="1094" spans="1:89">
      <c r="A1094" s="9">
        <v>1014</v>
      </c>
      <c r="B1094" s="9" t="s">
        <v>383</v>
      </c>
      <c r="C1094" s="9">
        <v>337</v>
      </c>
      <c r="D1094" s="9">
        <v>6</v>
      </c>
      <c r="E1094" s="9">
        <v>6</v>
      </c>
      <c r="F1094" s="9">
        <v>137.41399999999999</v>
      </c>
      <c r="G1094" s="9">
        <v>0</v>
      </c>
      <c r="H1094" s="9">
        <v>0</v>
      </c>
      <c r="I1094" s="9">
        <v>6.1</v>
      </c>
      <c r="J1094" s="9">
        <v>65</v>
      </c>
      <c r="K1094" s="158">
        <v>0.75347222222222199</v>
      </c>
      <c r="L1094" s="9"/>
      <c r="M1094" s="9"/>
      <c r="N1094" s="9"/>
      <c r="O1094" s="9"/>
      <c r="P1094" s="278" t="str">
        <f t="shared" si="35"/>
        <v/>
      </c>
      <c r="Q1094" s="276">
        <f t="shared" si="36"/>
        <v>60</v>
      </c>
      <c r="R1094" s="9"/>
      <c r="S1094" s="9"/>
      <c r="U1094" s="367"/>
      <c r="AS1094" s="9"/>
      <c r="AT1094" s="9"/>
      <c r="AU1094" s="426"/>
      <c r="AW1094" s="9"/>
      <c r="AX1094" s="470"/>
      <c r="AY1094" s="467"/>
      <c r="BG1094" s="373"/>
      <c r="BH1094" s="373"/>
      <c r="BI1094" s="9"/>
      <c r="BJ1094" s="9"/>
      <c r="CJ1094"/>
      <c r="CK1094"/>
    </row>
    <row r="1095" spans="1:89">
      <c r="A1095" s="9">
        <v>1014</v>
      </c>
      <c r="B1095" s="9" t="s">
        <v>383</v>
      </c>
      <c r="C1095" s="9">
        <v>0</v>
      </c>
      <c r="D1095" s="9">
        <v>9.1999999999999993</v>
      </c>
      <c r="E1095" s="9">
        <v>6.8</v>
      </c>
      <c r="F1095" s="9">
        <v>137.41399999999999</v>
      </c>
      <c r="G1095" s="9">
        <v>0</v>
      </c>
      <c r="H1095" s="9">
        <v>0</v>
      </c>
      <c r="I1095" s="9">
        <v>6.1</v>
      </c>
      <c r="J1095" s="9">
        <v>66</v>
      </c>
      <c r="K1095" s="158">
        <v>0.75416666666666698</v>
      </c>
      <c r="L1095" s="9"/>
      <c r="M1095" s="9"/>
      <c r="N1095" s="9"/>
      <c r="O1095" s="9"/>
      <c r="P1095" s="278" t="str">
        <f t="shared" si="35"/>
        <v/>
      </c>
      <c r="Q1095" s="276">
        <f t="shared" si="36"/>
        <v>60</v>
      </c>
      <c r="R1095" s="9"/>
      <c r="S1095" s="9"/>
      <c r="U1095" s="367"/>
      <c r="AS1095" s="9"/>
      <c r="AT1095" s="9"/>
      <c r="AU1095" s="426"/>
      <c r="AW1095" s="9"/>
      <c r="AX1095" s="470"/>
      <c r="AY1095" s="467"/>
      <c r="BG1095" s="373"/>
      <c r="BH1095" s="373"/>
      <c r="BI1095" s="9"/>
      <c r="BJ1095" s="9"/>
      <c r="CJ1095"/>
      <c r="CK1095"/>
    </row>
    <row r="1096" spans="1:89">
      <c r="A1096" s="9">
        <v>1014</v>
      </c>
      <c r="B1096" s="9" t="s">
        <v>383</v>
      </c>
      <c r="C1096" s="9">
        <v>0</v>
      </c>
      <c r="D1096" s="9">
        <v>6.4</v>
      </c>
      <c r="E1096" s="9">
        <v>6.8</v>
      </c>
      <c r="F1096" s="9">
        <v>137.41399999999999</v>
      </c>
      <c r="G1096" s="9">
        <v>0</v>
      </c>
      <c r="H1096" s="9">
        <v>0</v>
      </c>
      <c r="I1096" s="9">
        <v>6.1</v>
      </c>
      <c r="J1096" s="9">
        <v>66</v>
      </c>
      <c r="K1096" s="158">
        <v>0.75486111111111098</v>
      </c>
      <c r="L1096" s="9"/>
      <c r="M1096" s="9"/>
      <c r="N1096" s="9"/>
      <c r="O1096" s="9"/>
      <c r="P1096" s="278" t="str">
        <f t="shared" si="35"/>
        <v/>
      </c>
      <c r="Q1096" s="276">
        <f t="shared" si="36"/>
        <v>60</v>
      </c>
      <c r="R1096" s="9"/>
      <c r="S1096" s="9"/>
      <c r="U1096" s="367"/>
      <c r="AS1096" s="9"/>
      <c r="AT1096" s="9"/>
      <c r="AU1096" s="426"/>
      <c r="AW1096" s="9"/>
      <c r="AX1096" s="470"/>
      <c r="AY1096" s="467"/>
      <c r="BG1096" s="373"/>
      <c r="BH1096" s="373"/>
      <c r="BI1096" s="9"/>
      <c r="BJ1096" s="9"/>
      <c r="CJ1096"/>
      <c r="CK1096"/>
    </row>
    <row r="1097" spans="1:89">
      <c r="A1097" s="9">
        <v>1014</v>
      </c>
      <c r="B1097" s="9" t="s">
        <v>383</v>
      </c>
      <c r="C1097" s="9">
        <v>337</v>
      </c>
      <c r="D1097" s="9">
        <v>7.6</v>
      </c>
      <c r="E1097" s="9">
        <v>10</v>
      </c>
      <c r="F1097" s="9">
        <v>137.41399999999999</v>
      </c>
      <c r="G1097" s="9">
        <v>0</v>
      </c>
      <c r="H1097" s="9">
        <v>0</v>
      </c>
      <c r="I1097" s="9">
        <v>6.1</v>
      </c>
      <c r="J1097" s="9">
        <v>66</v>
      </c>
      <c r="K1097" s="158">
        <v>0.75555555555555598</v>
      </c>
      <c r="L1097" s="9"/>
      <c r="M1097" s="9"/>
      <c r="N1097" s="9"/>
      <c r="O1097" s="9"/>
      <c r="P1097" s="278" t="str">
        <f t="shared" ref="P1097:P1160" si="37">IF(F1097&lt;1.1,60,"")</f>
        <v/>
      </c>
      <c r="Q1097" s="276">
        <f t="shared" si="36"/>
        <v>60</v>
      </c>
      <c r="R1097" s="9"/>
      <c r="S1097" s="9"/>
      <c r="U1097" s="367"/>
      <c r="AS1097" s="9"/>
      <c r="AT1097" s="9"/>
      <c r="AU1097" s="426"/>
      <c r="AW1097" s="9"/>
      <c r="AX1097" s="470"/>
      <c r="AY1097" s="467"/>
      <c r="BG1097" s="373"/>
      <c r="BH1097" s="373"/>
      <c r="BI1097" s="9"/>
      <c r="BJ1097" s="9"/>
      <c r="CJ1097"/>
      <c r="CK1097"/>
    </row>
    <row r="1098" spans="1:89">
      <c r="A1098" s="9">
        <v>1014</v>
      </c>
      <c r="B1098" s="9" t="s">
        <v>383</v>
      </c>
      <c r="C1098" s="9">
        <v>337</v>
      </c>
      <c r="D1098" s="9">
        <v>6</v>
      </c>
      <c r="E1098" s="9">
        <v>7.2</v>
      </c>
      <c r="F1098" s="9">
        <v>137.41399999999999</v>
      </c>
      <c r="G1098" s="9">
        <v>0</v>
      </c>
      <c r="H1098" s="9">
        <v>0</v>
      </c>
      <c r="I1098" s="9">
        <v>6.1</v>
      </c>
      <c r="J1098" s="9">
        <v>66</v>
      </c>
      <c r="K1098" s="158">
        <v>0.75624999999999998</v>
      </c>
      <c r="L1098" s="9"/>
      <c r="M1098" s="9"/>
      <c r="N1098" s="9"/>
      <c r="O1098" s="9"/>
      <c r="P1098" s="278" t="str">
        <f t="shared" si="37"/>
        <v/>
      </c>
      <c r="Q1098" s="276">
        <f t="shared" ref="Q1098:Q1161" si="38">IF(J1098&gt;0,60,"")</f>
        <v>60</v>
      </c>
      <c r="R1098" s="9"/>
      <c r="S1098" s="9"/>
      <c r="U1098" s="367"/>
      <c r="AS1098" s="9"/>
      <c r="AT1098" s="9"/>
      <c r="AU1098" s="426"/>
      <c r="AW1098" s="9"/>
      <c r="AX1098" s="470"/>
      <c r="AY1098" s="467"/>
      <c r="BG1098" s="373"/>
      <c r="BH1098" s="373"/>
      <c r="BI1098" s="9"/>
      <c r="BJ1098" s="9"/>
      <c r="CJ1098"/>
      <c r="CK1098"/>
    </row>
    <row r="1099" spans="1:89">
      <c r="A1099" s="9">
        <v>1014</v>
      </c>
      <c r="B1099" s="9" t="s">
        <v>383</v>
      </c>
      <c r="C1099" s="9">
        <v>337</v>
      </c>
      <c r="D1099" s="9">
        <v>6.8</v>
      </c>
      <c r="E1099" s="9">
        <v>6.4</v>
      </c>
      <c r="F1099" s="9">
        <v>137.41399999999999</v>
      </c>
      <c r="G1099" s="9">
        <v>0</v>
      </c>
      <c r="H1099" s="9">
        <v>0</v>
      </c>
      <c r="I1099" s="9">
        <v>6.1</v>
      </c>
      <c r="J1099" s="9">
        <v>66</v>
      </c>
      <c r="K1099" s="158">
        <v>0.75694444444444398</v>
      </c>
      <c r="L1099" s="9"/>
      <c r="M1099" s="9"/>
      <c r="N1099" s="9"/>
      <c r="O1099" s="9"/>
      <c r="P1099" s="278" t="str">
        <f t="shared" si="37"/>
        <v/>
      </c>
      <c r="Q1099" s="276">
        <f t="shared" si="38"/>
        <v>60</v>
      </c>
      <c r="R1099" s="9"/>
      <c r="S1099" s="9"/>
      <c r="U1099" s="367"/>
      <c r="AS1099" s="9"/>
      <c r="AT1099" s="9"/>
      <c r="AU1099" s="426"/>
      <c r="AW1099" s="9"/>
      <c r="AX1099" s="470"/>
      <c r="AY1099" s="467"/>
      <c r="BG1099" s="373"/>
      <c r="BH1099" s="373"/>
      <c r="BI1099" s="9"/>
      <c r="BJ1099" s="9"/>
      <c r="CJ1099"/>
      <c r="CK1099"/>
    </row>
    <row r="1100" spans="1:89">
      <c r="A1100" s="9">
        <v>1014</v>
      </c>
      <c r="B1100" s="9" t="s">
        <v>383</v>
      </c>
      <c r="C1100" s="9">
        <v>337</v>
      </c>
      <c r="D1100" s="9">
        <v>8</v>
      </c>
      <c r="E1100" s="9">
        <v>6</v>
      </c>
      <c r="F1100" s="9">
        <v>137.41399999999999</v>
      </c>
      <c r="G1100" s="9">
        <v>0</v>
      </c>
      <c r="H1100" s="9">
        <v>0</v>
      </c>
      <c r="I1100" s="9">
        <v>6.1</v>
      </c>
      <c r="J1100" s="9">
        <v>66</v>
      </c>
      <c r="K1100" s="158">
        <v>0.75763888888888897</v>
      </c>
      <c r="L1100" s="9"/>
      <c r="M1100" s="9"/>
      <c r="N1100" s="9"/>
      <c r="O1100" s="9"/>
      <c r="P1100" s="278" t="str">
        <f t="shared" si="37"/>
        <v/>
      </c>
      <c r="Q1100" s="276">
        <f t="shared" si="38"/>
        <v>60</v>
      </c>
      <c r="R1100" s="9"/>
      <c r="S1100" s="9"/>
      <c r="U1100" s="367"/>
      <c r="AS1100" s="9"/>
      <c r="AT1100" s="9"/>
      <c r="AU1100" s="426"/>
      <c r="AW1100" s="9"/>
      <c r="AX1100" s="470"/>
      <c r="AY1100" s="467"/>
      <c r="BG1100" s="373"/>
      <c r="BH1100" s="373"/>
      <c r="BI1100" s="9"/>
      <c r="BJ1100" s="9"/>
      <c r="CJ1100"/>
      <c r="CK1100"/>
    </row>
    <row r="1101" spans="1:89">
      <c r="A1101" s="9">
        <v>1014</v>
      </c>
      <c r="B1101" s="9" t="s">
        <v>383</v>
      </c>
      <c r="C1101" s="9">
        <v>337</v>
      </c>
      <c r="D1101" s="9">
        <v>6.4</v>
      </c>
      <c r="E1101" s="9">
        <v>6.8</v>
      </c>
      <c r="F1101" s="9">
        <v>137.41399999999999</v>
      </c>
      <c r="G1101" s="9">
        <v>0</v>
      </c>
      <c r="H1101" s="9">
        <v>0</v>
      </c>
      <c r="I1101" s="9">
        <v>6.1</v>
      </c>
      <c r="J1101" s="9">
        <v>66</v>
      </c>
      <c r="K1101" s="158">
        <v>0.75833333333333297</v>
      </c>
      <c r="L1101" s="9"/>
      <c r="M1101" s="9"/>
      <c r="N1101" s="9"/>
      <c r="O1101" s="9"/>
      <c r="P1101" s="278" t="str">
        <f t="shared" si="37"/>
        <v/>
      </c>
      <c r="Q1101" s="276">
        <f t="shared" si="38"/>
        <v>60</v>
      </c>
      <c r="R1101" s="9"/>
      <c r="S1101" s="9"/>
      <c r="U1101" s="367"/>
      <c r="AS1101" s="9"/>
      <c r="AT1101" s="9"/>
      <c r="AU1101" s="426"/>
      <c r="AW1101" s="9"/>
      <c r="AX1101" s="470"/>
      <c r="AY1101" s="467"/>
      <c r="BG1101" s="373"/>
      <c r="BH1101" s="373"/>
      <c r="BI1101" s="9"/>
      <c r="BJ1101" s="9"/>
      <c r="CJ1101"/>
      <c r="CK1101"/>
    </row>
    <row r="1102" spans="1:89">
      <c r="A1102" s="9">
        <v>1014</v>
      </c>
      <c r="B1102" s="9" t="s">
        <v>383</v>
      </c>
      <c r="C1102" s="9">
        <v>337</v>
      </c>
      <c r="D1102" s="9">
        <v>6.8</v>
      </c>
      <c r="E1102" s="9">
        <v>6</v>
      </c>
      <c r="F1102" s="9">
        <v>137.41399999999999</v>
      </c>
      <c r="G1102" s="9">
        <v>0</v>
      </c>
      <c r="H1102" s="9">
        <v>0</v>
      </c>
      <c r="I1102" s="9">
        <v>6.1</v>
      </c>
      <c r="J1102" s="9">
        <v>66</v>
      </c>
      <c r="K1102" s="158">
        <v>0.75902777777777797</v>
      </c>
      <c r="L1102" s="9"/>
      <c r="M1102" s="9"/>
      <c r="N1102" s="9"/>
      <c r="O1102" s="9"/>
      <c r="P1102" s="278" t="str">
        <f t="shared" si="37"/>
        <v/>
      </c>
      <c r="Q1102" s="276">
        <f t="shared" si="38"/>
        <v>60</v>
      </c>
      <c r="R1102" s="9"/>
      <c r="S1102" s="9"/>
      <c r="U1102" s="367"/>
      <c r="AS1102" s="9"/>
      <c r="AT1102" s="9"/>
      <c r="AU1102" s="426"/>
      <c r="AW1102" s="9"/>
      <c r="AX1102" s="470"/>
      <c r="AY1102" s="467"/>
      <c r="BG1102" s="373"/>
      <c r="BH1102" s="373"/>
      <c r="BI1102" s="9"/>
      <c r="BJ1102" s="9"/>
      <c r="CJ1102"/>
      <c r="CK1102"/>
    </row>
    <row r="1103" spans="1:89">
      <c r="A1103" s="9">
        <v>1014</v>
      </c>
      <c r="B1103" s="9" t="s">
        <v>383</v>
      </c>
      <c r="C1103" s="9">
        <v>337</v>
      </c>
      <c r="D1103" s="9">
        <v>6</v>
      </c>
      <c r="E1103" s="9">
        <v>6.4</v>
      </c>
      <c r="F1103" s="9">
        <v>137.41399999999999</v>
      </c>
      <c r="G1103" s="9">
        <v>0</v>
      </c>
      <c r="H1103" s="9">
        <v>0</v>
      </c>
      <c r="I1103" s="9">
        <v>6.1</v>
      </c>
      <c r="J1103" s="9">
        <v>66</v>
      </c>
      <c r="K1103" s="158">
        <v>0.75972222222222197</v>
      </c>
      <c r="L1103" s="9"/>
      <c r="M1103" s="9"/>
      <c r="N1103" s="9"/>
      <c r="O1103" s="9"/>
      <c r="P1103" s="278" t="str">
        <f t="shared" si="37"/>
        <v/>
      </c>
      <c r="Q1103" s="276">
        <f t="shared" si="38"/>
        <v>60</v>
      </c>
      <c r="R1103" s="9"/>
      <c r="S1103" s="9"/>
      <c r="U1103" s="367"/>
      <c r="AS1103" s="9"/>
      <c r="AT1103" s="9"/>
      <c r="AU1103" s="426"/>
      <c r="AW1103" s="9"/>
      <c r="AX1103" s="470"/>
      <c r="AY1103" s="467"/>
      <c r="BG1103" s="373"/>
      <c r="BH1103" s="373"/>
      <c r="BI1103" s="9"/>
      <c r="BJ1103" s="9"/>
      <c r="CJ1103"/>
      <c r="CK1103"/>
    </row>
    <row r="1104" spans="1:89">
      <c r="A1104" s="9">
        <v>1014</v>
      </c>
      <c r="B1104" s="9" t="s">
        <v>383</v>
      </c>
      <c r="C1104" s="9">
        <v>337</v>
      </c>
      <c r="D1104" s="9">
        <v>5.6</v>
      </c>
      <c r="E1104" s="9">
        <v>5.6</v>
      </c>
      <c r="F1104" s="9">
        <v>137.41399999999999</v>
      </c>
      <c r="G1104" s="9">
        <v>0</v>
      </c>
      <c r="H1104" s="9">
        <v>0</v>
      </c>
      <c r="I1104" s="9">
        <v>6.1</v>
      </c>
      <c r="J1104" s="9">
        <v>66</v>
      </c>
      <c r="K1104" s="158">
        <v>0.76041666666666696</v>
      </c>
      <c r="L1104" s="9"/>
      <c r="M1104" s="9"/>
      <c r="N1104" s="9"/>
      <c r="O1104" s="9"/>
      <c r="P1104" s="278" t="str">
        <f t="shared" si="37"/>
        <v/>
      </c>
      <c r="Q1104" s="276">
        <f t="shared" si="38"/>
        <v>60</v>
      </c>
      <c r="R1104" s="9"/>
      <c r="S1104" s="9"/>
      <c r="U1104" s="367"/>
      <c r="AS1104" s="9"/>
      <c r="AT1104" s="9"/>
      <c r="AU1104" s="426"/>
      <c r="AW1104" s="9"/>
      <c r="AX1104" s="470"/>
      <c r="AY1104" s="467"/>
      <c r="BG1104" s="373"/>
      <c r="BH1104" s="373"/>
      <c r="BI1104" s="9"/>
      <c r="BJ1104" s="9"/>
      <c r="CJ1104"/>
      <c r="CK1104"/>
    </row>
    <row r="1105" spans="1:89">
      <c r="A1105" s="9">
        <v>1014</v>
      </c>
      <c r="B1105" s="9" t="s">
        <v>383</v>
      </c>
      <c r="C1105" s="9">
        <v>337</v>
      </c>
      <c r="D1105" s="9">
        <v>4.4000000000000004</v>
      </c>
      <c r="E1105" s="9">
        <v>5.6</v>
      </c>
      <c r="F1105" s="9">
        <v>137.41399999999999</v>
      </c>
      <c r="G1105" s="9">
        <v>0</v>
      </c>
      <c r="H1105" s="9">
        <v>0</v>
      </c>
      <c r="I1105" s="9">
        <v>6.1</v>
      </c>
      <c r="J1105" s="9">
        <v>66</v>
      </c>
      <c r="K1105" s="158">
        <v>0.76111111111111096</v>
      </c>
      <c r="L1105" s="9"/>
      <c r="M1105" s="9"/>
      <c r="N1105" s="9"/>
      <c r="O1105" s="9"/>
      <c r="P1105" s="278" t="str">
        <f t="shared" si="37"/>
        <v/>
      </c>
      <c r="Q1105" s="276">
        <f t="shared" si="38"/>
        <v>60</v>
      </c>
      <c r="R1105" s="9"/>
      <c r="S1105" s="9"/>
      <c r="U1105" s="367"/>
      <c r="AS1105" s="9"/>
      <c r="AT1105" s="9"/>
      <c r="AU1105" s="426"/>
      <c r="AW1105" s="9"/>
      <c r="AX1105" s="470"/>
      <c r="AY1105" s="467"/>
      <c r="BG1105" s="373"/>
      <c r="BH1105" s="373"/>
      <c r="BI1105" s="9"/>
      <c r="BJ1105" s="9"/>
      <c r="CJ1105"/>
      <c r="CK1105"/>
    </row>
    <row r="1106" spans="1:89">
      <c r="A1106" s="9">
        <v>1015</v>
      </c>
      <c r="B1106" s="9" t="s">
        <v>383</v>
      </c>
      <c r="C1106" s="9">
        <v>315</v>
      </c>
      <c r="D1106" s="9">
        <v>5.2</v>
      </c>
      <c r="E1106" s="9">
        <v>4.8</v>
      </c>
      <c r="F1106" s="9">
        <v>137.41399999999999</v>
      </c>
      <c r="G1106" s="9">
        <v>0</v>
      </c>
      <c r="H1106" s="9">
        <v>0</v>
      </c>
      <c r="I1106" s="9">
        <v>6.1</v>
      </c>
      <c r="J1106" s="9">
        <v>66</v>
      </c>
      <c r="K1106" s="158">
        <v>0.76180555555555596</v>
      </c>
      <c r="L1106" s="9"/>
      <c r="M1106" s="9"/>
      <c r="N1106" s="9"/>
      <c r="O1106" s="9"/>
      <c r="P1106" s="278" t="str">
        <f t="shared" si="37"/>
        <v/>
      </c>
      <c r="Q1106" s="276">
        <f t="shared" si="38"/>
        <v>60</v>
      </c>
      <c r="R1106" s="9"/>
      <c r="S1106" s="9"/>
      <c r="U1106" s="367"/>
      <c r="AS1106" s="9"/>
      <c r="AT1106" s="9"/>
      <c r="AU1106" s="426"/>
      <c r="AW1106" s="9"/>
      <c r="AX1106" s="470"/>
      <c r="AY1106" s="467"/>
      <c r="BG1106" s="373"/>
      <c r="BH1106" s="373"/>
      <c r="BI1106" s="9"/>
      <c r="BJ1106" s="9"/>
      <c r="CJ1106"/>
      <c r="CK1106"/>
    </row>
    <row r="1107" spans="1:89">
      <c r="A1107" s="9">
        <v>1015</v>
      </c>
      <c r="B1107" s="9" t="s">
        <v>383</v>
      </c>
      <c r="C1107" s="9">
        <v>315</v>
      </c>
      <c r="D1107" s="9">
        <v>4.8</v>
      </c>
      <c r="E1107" s="9">
        <v>4.8</v>
      </c>
      <c r="F1107" s="9">
        <v>137.41399999999999</v>
      </c>
      <c r="G1107" s="9">
        <v>0</v>
      </c>
      <c r="H1107" s="9">
        <v>0</v>
      </c>
      <c r="I1107" s="9">
        <v>6.1</v>
      </c>
      <c r="J1107" s="9">
        <v>66</v>
      </c>
      <c r="K1107" s="158">
        <v>0.76249999999999996</v>
      </c>
      <c r="L1107" s="9"/>
      <c r="M1107" s="9"/>
      <c r="N1107" s="9"/>
      <c r="O1107" s="9"/>
      <c r="P1107" s="278" t="str">
        <f t="shared" si="37"/>
        <v/>
      </c>
      <c r="Q1107" s="276">
        <f t="shared" si="38"/>
        <v>60</v>
      </c>
      <c r="R1107" s="9"/>
      <c r="S1107" s="9"/>
      <c r="U1107" s="367"/>
      <c r="AS1107" s="9"/>
      <c r="AT1107" s="9"/>
      <c r="AU1107" s="426"/>
      <c r="AW1107" s="9"/>
      <c r="AX1107" s="470"/>
      <c r="AY1107" s="467"/>
      <c r="BG1107" s="373"/>
      <c r="BH1107" s="373"/>
      <c r="BI1107" s="9"/>
      <c r="BJ1107" s="9"/>
      <c r="CJ1107"/>
      <c r="CK1107"/>
    </row>
    <row r="1108" spans="1:89">
      <c r="A1108" s="9">
        <v>1015</v>
      </c>
      <c r="B1108" s="9" t="s">
        <v>383</v>
      </c>
      <c r="C1108" s="9">
        <v>315</v>
      </c>
      <c r="D1108" s="9">
        <v>4.8</v>
      </c>
      <c r="E1108" s="9">
        <v>4.8</v>
      </c>
      <c r="F1108" s="9">
        <v>137.41399999999999</v>
      </c>
      <c r="G1108" s="9">
        <v>0</v>
      </c>
      <c r="H1108" s="9">
        <v>0</v>
      </c>
      <c r="I1108" s="9">
        <v>6.1</v>
      </c>
      <c r="J1108" s="9">
        <v>66</v>
      </c>
      <c r="K1108" s="158">
        <v>0.76319444444444495</v>
      </c>
      <c r="L1108" s="9"/>
      <c r="M1108" s="9"/>
      <c r="N1108" s="9"/>
      <c r="O1108" s="9"/>
      <c r="P1108" s="278" t="str">
        <f t="shared" si="37"/>
        <v/>
      </c>
      <c r="Q1108" s="276">
        <f t="shared" si="38"/>
        <v>60</v>
      </c>
      <c r="R1108" s="9"/>
      <c r="S1108" s="9"/>
      <c r="U1108" s="367"/>
      <c r="AS1108" s="9"/>
      <c r="AT1108" s="9"/>
      <c r="AU1108" s="426"/>
      <c r="AW1108" s="9"/>
      <c r="AX1108" s="470"/>
      <c r="AY1108" s="467"/>
      <c r="BG1108" s="373"/>
      <c r="BH1108" s="373"/>
      <c r="BI1108" s="9"/>
      <c r="BJ1108" s="9"/>
      <c r="CJ1108"/>
      <c r="CK1108"/>
    </row>
    <row r="1109" spans="1:89">
      <c r="A1109" s="9">
        <v>1015</v>
      </c>
      <c r="B1109" s="9" t="s">
        <v>383</v>
      </c>
      <c r="C1109" s="9">
        <v>315</v>
      </c>
      <c r="D1109" s="9">
        <v>4.8</v>
      </c>
      <c r="E1109" s="9">
        <v>4.8</v>
      </c>
      <c r="F1109" s="9">
        <v>137.41399999999999</v>
      </c>
      <c r="G1109" s="9">
        <v>0</v>
      </c>
      <c r="H1109" s="9">
        <v>0</v>
      </c>
      <c r="I1109" s="9">
        <v>6.1</v>
      </c>
      <c r="J1109" s="9">
        <v>66</v>
      </c>
      <c r="K1109" s="158">
        <v>0.76388888888888895</v>
      </c>
      <c r="L1109" s="9"/>
      <c r="M1109" s="9"/>
      <c r="N1109" s="9"/>
      <c r="O1109" s="9"/>
      <c r="P1109" s="278" t="str">
        <f t="shared" si="37"/>
        <v/>
      </c>
      <c r="Q1109" s="276">
        <f t="shared" si="38"/>
        <v>60</v>
      </c>
      <c r="R1109" s="9"/>
      <c r="S1109" s="9"/>
      <c r="U1109" s="367"/>
      <c r="AS1109" s="9"/>
      <c r="AT1109" s="9"/>
      <c r="AU1109" s="426"/>
      <c r="AW1109" s="9"/>
      <c r="AX1109" s="470"/>
      <c r="AY1109" s="467"/>
      <c r="BG1109" s="373"/>
      <c r="BH1109" s="373"/>
      <c r="BI1109" s="9"/>
      <c r="BJ1109" s="9"/>
      <c r="CJ1109"/>
      <c r="CK1109"/>
    </row>
    <row r="1110" spans="1:89">
      <c r="A1110" s="9">
        <v>1015</v>
      </c>
      <c r="B1110" s="9" t="s">
        <v>383</v>
      </c>
      <c r="C1110" s="9">
        <v>315</v>
      </c>
      <c r="D1110" s="9">
        <v>4.8</v>
      </c>
      <c r="E1110" s="9">
        <v>3.6</v>
      </c>
      <c r="F1110" s="9">
        <v>137.41399999999999</v>
      </c>
      <c r="G1110" s="9">
        <v>0</v>
      </c>
      <c r="H1110" s="9">
        <v>0</v>
      </c>
      <c r="I1110" s="9">
        <v>6.1</v>
      </c>
      <c r="J1110" s="9">
        <v>67</v>
      </c>
      <c r="K1110" s="158">
        <v>0.76458333333333295</v>
      </c>
      <c r="L1110" s="9"/>
      <c r="M1110" s="9"/>
      <c r="N1110" s="9"/>
      <c r="O1110" s="9"/>
      <c r="P1110" s="278" t="str">
        <f t="shared" si="37"/>
        <v/>
      </c>
      <c r="Q1110" s="276">
        <f t="shared" si="38"/>
        <v>60</v>
      </c>
      <c r="R1110" s="9"/>
      <c r="S1110" s="9"/>
      <c r="U1110" s="367"/>
      <c r="AS1110" s="9"/>
      <c r="AT1110" s="9"/>
      <c r="AU1110" s="426"/>
      <c r="AW1110" s="9"/>
      <c r="AX1110" s="470"/>
      <c r="AY1110" s="467"/>
      <c r="BG1110" s="373"/>
      <c r="BH1110" s="373"/>
      <c r="BI1110" s="9"/>
      <c r="BJ1110" s="9"/>
      <c r="CJ1110"/>
      <c r="CK1110"/>
    </row>
    <row r="1111" spans="1:89">
      <c r="A1111" s="9">
        <v>1015</v>
      </c>
      <c r="B1111" s="9" t="s">
        <v>383</v>
      </c>
      <c r="C1111" s="9">
        <v>315</v>
      </c>
      <c r="D1111" s="9">
        <v>4.8</v>
      </c>
      <c r="E1111" s="9">
        <v>3.6</v>
      </c>
      <c r="F1111" s="9">
        <v>137.41399999999999</v>
      </c>
      <c r="G1111" s="9">
        <v>0</v>
      </c>
      <c r="H1111" s="9">
        <v>0</v>
      </c>
      <c r="I1111" s="9">
        <v>6.1</v>
      </c>
      <c r="J1111" s="9">
        <v>67</v>
      </c>
      <c r="K1111" s="158">
        <v>0.76527777777777795</v>
      </c>
      <c r="L1111" s="9"/>
      <c r="M1111" s="9"/>
      <c r="N1111" s="9"/>
      <c r="O1111" s="9"/>
      <c r="P1111" s="278" t="str">
        <f t="shared" si="37"/>
        <v/>
      </c>
      <c r="Q1111" s="276">
        <f t="shared" si="38"/>
        <v>60</v>
      </c>
      <c r="R1111" s="9"/>
      <c r="S1111" s="9"/>
      <c r="U1111" s="367"/>
      <c r="AS1111" s="9"/>
      <c r="AT1111" s="9"/>
      <c r="AU1111" s="426"/>
      <c r="AW1111" s="9"/>
      <c r="AX1111" s="470"/>
      <c r="AY1111" s="467"/>
      <c r="BG1111" s="373"/>
      <c r="BH1111" s="373"/>
      <c r="BI1111" s="9"/>
      <c r="BJ1111" s="9"/>
      <c r="CJ1111"/>
      <c r="CK1111"/>
    </row>
    <row r="1112" spans="1:89">
      <c r="A1112" s="9">
        <v>1015</v>
      </c>
      <c r="B1112" s="9" t="s">
        <v>383</v>
      </c>
      <c r="C1112" s="9">
        <v>315</v>
      </c>
      <c r="D1112" s="9">
        <v>4.8</v>
      </c>
      <c r="E1112" s="9">
        <v>4.8</v>
      </c>
      <c r="F1112" s="9">
        <v>137.41399999999999</v>
      </c>
      <c r="G1112" s="9">
        <v>0</v>
      </c>
      <c r="H1112" s="9">
        <v>0</v>
      </c>
      <c r="I1112" s="9">
        <v>6.1</v>
      </c>
      <c r="J1112" s="9">
        <v>67</v>
      </c>
      <c r="K1112" s="158">
        <v>0.76597222222222205</v>
      </c>
      <c r="L1112" s="9"/>
      <c r="M1112" s="9"/>
      <c r="N1112" s="9"/>
      <c r="O1112" s="9"/>
      <c r="P1112" s="278" t="str">
        <f t="shared" si="37"/>
        <v/>
      </c>
      <c r="Q1112" s="276">
        <f t="shared" si="38"/>
        <v>60</v>
      </c>
      <c r="R1112" s="9"/>
      <c r="S1112" s="9"/>
      <c r="U1112" s="367"/>
      <c r="AS1112" s="9"/>
      <c r="AT1112" s="9"/>
      <c r="AU1112" s="426"/>
      <c r="AW1112" s="9"/>
      <c r="AX1112" s="470"/>
      <c r="AY1112" s="467"/>
      <c r="BG1112" s="373"/>
      <c r="BH1112" s="373"/>
      <c r="BI1112" s="9"/>
      <c r="BJ1112" s="9"/>
      <c r="CJ1112"/>
      <c r="CK1112"/>
    </row>
    <row r="1113" spans="1:89">
      <c r="A1113" s="9">
        <v>1015</v>
      </c>
      <c r="B1113" s="9" t="s">
        <v>383</v>
      </c>
      <c r="C1113" s="9">
        <v>315</v>
      </c>
      <c r="D1113" s="9">
        <v>6.4</v>
      </c>
      <c r="E1113" s="9">
        <v>5.6</v>
      </c>
      <c r="F1113" s="9">
        <v>137.41399999999999</v>
      </c>
      <c r="G1113" s="9">
        <v>0</v>
      </c>
      <c r="H1113" s="9">
        <v>0</v>
      </c>
      <c r="I1113" s="9">
        <v>6.1</v>
      </c>
      <c r="J1113" s="9">
        <v>67</v>
      </c>
      <c r="K1113" s="158">
        <v>0.76666666666666705</v>
      </c>
      <c r="L1113" s="9"/>
      <c r="M1113" s="9"/>
      <c r="N1113" s="9"/>
      <c r="O1113" s="9"/>
      <c r="P1113" s="278" t="str">
        <f t="shared" si="37"/>
        <v/>
      </c>
      <c r="Q1113" s="276">
        <f t="shared" si="38"/>
        <v>60</v>
      </c>
      <c r="R1113" s="9"/>
      <c r="S1113" s="9"/>
      <c r="U1113" s="367"/>
      <c r="AS1113" s="9"/>
      <c r="AT1113" s="9"/>
      <c r="AU1113" s="426"/>
      <c r="AW1113" s="9"/>
      <c r="AX1113" s="470"/>
      <c r="AY1113" s="467"/>
      <c r="BG1113" s="373"/>
      <c r="BH1113" s="373"/>
      <c r="BI1113" s="9"/>
      <c r="BJ1113" s="9"/>
      <c r="CJ1113"/>
      <c r="CK1113"/>
    </row>
    <row r="1114" spans="1:89">
      <c r="A1114" s="9">
        <v>1015</v>
      </c>
      <c r="B1114" s="9" t="s">
        <v>383</v>
      </c>
      <c r="C1114" s="9">
        <v>315</v>
      </c>
      <c r="D1114" s="9">
        <v>6</v>
      </c>
      <c r="E1114" s="9">
        <v>5.6</v>
      </c>
      <c r="F1114" s="9">
        <v>137.41399999999999</v>
      </c>
      <c r="G1114" s="9">
        <v>0</v>
      </c>
      <c r="H1114" s="9">
        <v>0</v>
      </c>
      <c r="I1114" s="9">
        <v>6.2</v>
      </c>
      <c r="J1114" s="9">
        <v>67</v>
      </c>
      <c r="K1114" s="158">
        <v>0.76736111111111105</v>
      </c>
      <c r="L1114" s="9"/>
      <c r="M1114" s="9"/>
      <c r="N1114" s="9"/>
      <c r="O1114" s="9"/>
      <c r="P1114" s="278" t="str">
        <f t="shared" si="37"/>
        <v/>
      </c>
      <c r="Q1114" s="276">
        <f t="shared" si="38"/>
        <v>60</v>
      </c>
      <c r="R1114" s="9"/>
      <c r="S1114" s="9"/>
      <c r="U1114" s="367"/>
      <c r="AS1114" s="9"/>
      <c r="AT1114" s="9"/>
      <c r="AU1114" s="426"/>
      <c r="AW1114" s="9"/>
      <c r="AX1114" s="470"/>
      <c r="AY1114" s="467"/>
      <c r="BG1114" s="373"/>
      <c r="BH1114" s="373"/>
      <c r="BI1114" s="9"/>
      <c r="BJ1114" s="9"/>
      <c r="CJ1114"/>
      <c r="CK1114"/>
    </row>
    <row r="1115" spans="1:89">
      <c r="A1115" s="9">
        <v>1015</v>
      </c>
      <c r="B1115" s="9" t="s">
        <v>383</v>
      </c>
      <c r="C1115" s="9">
        <v>315</v>
      </c>
      <c r="D1115" s="9">
        <v>6</v>
      </c>
      <c r="E1115" s="9">
        <v>5.6</v>
      </c>
      <c r="F1115" s="9">
        <v>137.41399999999999</v>
      </c>
      <c r="G1115" s="9">
        <v>0</v>
      </c>
      <c r="H1115" s="9">
        <v>0</v>
      </c>
      <c r="I1115" s="9">
        <v>6.2</v>
      </c>
      <c r="J1115" s="9">
        <v>67</v>
      </c>
      <c r="K1115" s="158">
        <v>0.76805555555555605</v>
      </c>
      <c r="L1115" s="9"/>
      <c r="M1115" s="9"/>
      <c r="N1115" s="9"/>
      <c r="O1115" s="9"/>
      <c r="P1115" s="278" t="str">
        <f t="shared" si="37"/>
        <v/>
      </c>
      <c r="Q1115" s="276">
        <f t="shared" si="38"/>
        <v>60</v>
      </c>
      <c r="R1115" s="9"/>
      <c r="S1115" s="9"/>
      <c r="U1115" s="367"/>
      <c r="AS1115" s="9"/>
      <c r="AT1115" s="9"/>
      <c r="AU1115" s="426"/>
      <c r="AW1115" s="9"/>
      <c r="AX1115" s="470"/>
      <c r="AY1115" s="467"/>
      <c r="BG1115" s="373"/>
      <c r="BH1115" s="373"/>
      <c r="BI1115" s="9"/>
      <c r="BJ1115" s="9"/>
      <c r="CJ1115"/>
      <c r="CK1115"/>
    </row>
    <row r="1116" spans="1:89">
      <c r="A1116" s="9">
        <v>1015</v>
      </c>
      <c r="B1116" s="9" t="s">
        <v>383</v>
      </c>
      <c r="C1116" s="9">
        <v>315</v>
      </c>
      <c r="D1116" s="9">
        <v>7.2</v>
      </c>
      <c r="E1116" s="9">
        <v>5.6</v>
      </c>
      <c r="F1116" s="9">
        <v>137.41399999999999</v>
      </c>
      <c r="G1116" s="9">
        <v>0</v>
      </c>
      <c r="H1116" s="9">
        <v>0</v>
      </c>
      <c r="I1116" s="9">
        <v>6.2</v>
      </c>
      <c r="J1116" s="9">
        <v>67</v>
      </c>
      <c r="K1116" s="158">
        <v>0.76875000000000004</v>
      </c>
      <c r="L1116" s="9"/>
      <c r="M1116" s="9"/>
      <c r="N1116" s="9"/>
      <c r="O1116" s="9"/>
      <c r="P1116" s="278" t="str">
        <f t="shared" si="37"/>
        <v/>
      </c>
      <c r="Q1116" s="276">
        <f t="shared" si="38"/>
        <v>60</v>
      </c>
      <c r="R1116" s="9"/>
      <c r="S1116" s="9"/>
      <c r="U1116" s="367"/>
      <c r="AS1116" s="9"/>
      <c r="AT1116" s="9"/>
      <c r="AU1116" s="426"/>
      <c r="AW1116" s="9"/>
      <c r="AX1116" s="470"/>
      <c r="AY1116" s="467"/>
      <c r="BG1116" s="373"/>
      <c r="BH1116" s="373"/>
      <c r="BI1116" s="9"/>
      <c r="BJ1116" s="9"/>
      <c r="CJ1116"/>
      <c r="CK1116"/>
    </row>
    <row r="1117" spans="1:89">
      <c r="A1117" s="9">
        <v>1015</v>
      </c>
      <c r="B1117" s="9" t="s">
        <v>383</v>
      </c>
      <c r="C1117" s="9">
        <v>315</v>
      </c>
      <c r="D1117" s="9">
        <v>6.8</v>
      </c>
      <c r="E1117" s="9">
        <v>5.6</v>
      </c>
      <c r="F1117" s="9">
        <v>137.41399999999999</v>
      </c>
      <c r="G1117" s="9">
        <v>0</v>
      </c>
      <c r="H1117" s="9">
        <v>0</v>
      </c>
      <c r="I1117" s="9">
        <v>6.2</v>
      </c>
      <c r="J1117" s="9">
        <v>67</v>
      </c>
      <c r="K1117" s="158">
        <v>0.76944444444444404</v>
      </c>
      <c r="L1117" s="9"/>
      <c r="M1117" s="9"/>
      <c r="N1117" s="9"/>
      <c r="O1117" s="9"/>
      <c r="P1117" s="278" t="str">
        <f t="shared" si="37"/>
        <v/>
      </c>
      <c r="Q1117" s="276">
        <f t="shared" si="38"/>
        <v>60</v>
      </c>
      <c r="R1117" s="9"/>
      <c r="S1117" s="9"/>
      <c r="U1117" s="367"/>
      <c r="AS1117" s="9"/>
      <c r="AT1117" s="9"/>
      <c r="AU1117" s="426"/>
      <c r="AW1117" s="9"/>
      <c r="AX1117" s="470"/>
      <c r="AY1117" s="467"/>
      <c r="BG1117" s="373"/>
      <c r="BH1117" s="373"/>
      <c r="BI1117" s="9"/>
      <c r="BJ1117" s="9"/>
      <c r="CJ1117"/>
      <c r="CK1117"/>
    </row>
    <row r="1118" spans="1:89">
      <c r="A1118" s="9">
        <v>1015</v>
      </c>
      <c r="B1118" s="9" t="s">
        <v>383</v>
      </c>
      <c r="C1118" s="9">
        <v>292</v>
      </c>
      <c r="D1118" s="9">
        <v>5.6</v>
      </c>
      <c r="E1118" s="9">
        <v>5.6</v>
      </c>
      <c r="F1118" s="9">
        <v>137.41399999999999</v>
      </c>
      <c r="G1118" s="9">
        <v>0</v>
      </c>
      <c r="H1118" s="9">
        <v>0</v>
      </c>
      <c r="I1118" s="9">
        <v>6.2</v>
      </c>
      <c r="J1118" s="9">
        <v>67</v>
      </c>
      <c r="K1118" s="158">
        <v>0.77013888888888904</v>
      </c>
      <c r="L1118" s="9"/>
      <c r="M1118" s="9"/>
      <c r="N1118" s="9"/>
      <c r="O1118" s="9"/>
      <c r="P1118" s="278" t="str">
        <f t="shared" si="37"/>
        <v/>
      </c>
      <c r="Q1118" s="276">
        <f t="shared" si="38"/>
        <v>60</v>
      </c>
      <c r="R1118" s="9"/>
      <c r="S1118" s="9"/>
      <c r="U1118" s="367"/>
      <c r="AS1118" s="9"/>
      <c r="AT1118" s="9"/>
      <c r="AU1118" s="426"/>
      <c r="AW1118" s="9"/>
      <c r="AX1118" s="470"/>
      <c r="AY1118" s="467"/>
      <c r="BG1118" s="373"/>
      <c r="BH1118" s="373"/>
      <c r="BI1118" s="9"/>
      <c r="BJ1118" s="9"/>
      <c r="CJ1118"/>
      <c r="CK1118"/>
    </row>
    <row r="1119" spans="1:89">
      <c r="A1119" s="9">
        <v>1015</v>
      </c>
      <c r="B1119" s="9" t="s">
        <v>383</v>
      </c>
      <c r="C1119" s="9">
        <v>292</v>
      </c>
      <c r="D1119" s="9">
        <v>4.4000000000000004</v>
      </c>
      <c r="E1119" s="9">
        <v>5.6</v>
      </c>
      <c r="F1119" s="9">
        <v>137.41399999999999</v>
      </c>
      <c r="G1119" s="9">
        <v>0</v>
      </c>
      <c r="H1119" s="9">
        <v>0</v>
      </c>
      <c r="I1119" s="9">
        <v>6.2</v>
      </c>
      <c r="J1119" s="9">
        <v>67</v>
      </c>
      <c r="K1119" s="158">
        <v>0.77083333333333304</v>
      </c>
      <c r="L1119" s="9"/>
      <c r="M1119" s="9"/>
      <c r="N1119" s="9"/>
      <c r="O1119" s="9"/>
      <c r="P1119" s="278" t="str">
        <f t="shared" si="37"/>
        <v/>
      </c>
      <c r="Q1119" s="276">
        <f t="shared" si="38"/>
        <v>60</v>
      </c>
      <c r="R1119" s="9"/>
      <c r="S1119" s="9"/>
      <c r="U1119" s="367"/>
      <c r="AS1119" s="9"/>
      <c r="AT1119" s="9"/>
      <c r="AU1119" s="426"/>
      <c r="AW1119" s="9"/>
      <c r="AX1119" s="470"/>
      <c r="AY1119" s="467"/>
      <c r="BG1119" s="373"/>
      <c r="BH1119" s="373"/>
      <c r="BI1119" s="9"/>
      <c r="BJ1119" s="9"/>
      <c r="CJ1119"/>
      <c r="CK1119"/>
    </row>
    <row r="1120" spans="1:89">
      <c r="A1120" s="9">
        <v>1015</v>
      </c>
      <c r="B1120" s="9" t="s">
        <v>383</v>
      </c>
      <c r="C1120" s="9">
        <v>315</v>
      </c>
      <c r="D1120" s="9">
        <v>7.2</v>
      </c>
      <c r="E1120" s="9">
        <v>6.8</v>
      </c>
      <c r="F1120" s="9">
        <v>137.41399999999999</v>
      </c>
      <c r="G1120" s="9">
        <v>0</v>
      </c>
      <c r="H1120" s="9">
        <v>0</v>
      </c>
      <c r="I1120" s="9">
        <v>6.2</v>
      </c>
      <c r="J1120" s="9">
        <v>67</v>
      </c>
      <c r="K1120" s="158">
        <v>0.77152777777777803</v>
      </c>
      <c r="L1120" s="9"/>
      <c r="M1120" s="9"/>
      <c r="N1120" s="9"/>
      <c r="O1120" s="9"/>
      <c r="P1120" s="278" t="str">
        <f t="shared" si="37"/>
        <v/>
      </c>
      <c r="Q1120" s="276">
        <f t="shared" si="38"/>
        <v>60</v>
      </c>
      <c r="R1120" s="9"/>
      <c r="S1120" s="9"/>
      <c r="U1120" s="367"/>
      <c r="AS1120" s="9"/>
      <c r="AT1120" s="9"/>
      <c r="AU1120" s="426"/>
      <c r="AW1120" s="9"/>
      <c r="AX1120" s="470"/>
      <c r="AY1120" s="467"/>
      <c r="BG1120" s="373"/>
      <c r="BH1120" s="373"/>
      <c r="BI1120" s="9"/>
      <c r="BJ1120" s="9"/>
      <c r="CJ1120"/>
      <c r="CK1120"/>
    </row>
    <row r="1121" spans="1:89">
      <c r="A1121" s="9">
        <v>1015</v>
      </c>
      <c r="B1121" s="9" t="s">
        <v>383</v>
      </c>
      <c r="C1121" s="9">
        <v>292</v>
      </c>
      <c r="D1121" s="9">
        <v>3.6</v>
      </c>
      <c r="E1121" s="9">
        <v>5.2</v>
      </c>
      <c r="F1121" s="9">
        <v>137.41399999999999</v>
      </c>
      <c r="G1121" s="9">
        <v>0</v>
      </c>
      <c r="H1121" s="9">
        <v>0</v>
      </c>
      <c r="I1121" s="9">
        <v>6.2</v>
      </c>
      <c r="J1121" s="9">
        <v>67</v>
      </c>
      <c r="K1121" s="158">
        <v>0.77222222222222203</v>
      </c>
      <c r="L1121" s="9"/>
      <c r="M1121" s="9"/>
      <c r="N1121" s="9"/>
      <c r="O1121" s="9"/>
      <c r="P1121" s="278" t="str">
        <f t="shared" si="37"/>
        <v/>
      </c>
      <c r="Q1121" s="276">
        <f t="shared" si="38"/>
        <v>60</v>
      </c>
      <c r="R1121" s="9"/>
      <c r="S1121" s="9"/>
      <c r="U1121" s="367"/>
      <c r="AS1121" s="9"/>
      <c r="AT1121" s="9"/>
      <c r="AU1121" s="426"/>
      <c r="AW1121" s="9"/>
      <c r="AX1121" s="470"/>
      <c r="AY1121" s="467"/>
      <c r="BG1121" s="373"/>
      <c r="BH1121" s="373"/>
      <c r="BI1121" s="9"/>
      <c r="BJ1121" s="9"/>
      <c r="CJ1121"/>
      <c r="CK1121"/>
    </row>
    <row r="1122" spans="1:89">
      <c r="A1122" s="9">
        <v>1015</v>
      </c>
      <c r="B1122" s="9" t="s">
        <v>383</v>
      </c>
      <c r="C1122" s="9">
        <v>292</v>
      </c>
      <c r="D1122" s="9">
        <v>5.2</v>
      </c>
      <c r="E1122" s="9">
        <v>5.2</v>
      </c>
      <c r="F1122" s="9">
        <v>137.41399999999999</v>
      </c>
      <c r="G1122" s="9">
        <v>0</v>
      </c>
      <c r="H1122" s="9">
        <v>0</v>
      </c>
      <c r="I1122" s="9">
        <v>6.2</v>
      </c>
      <c r="J1122" s="9">
        <v>67</v>
      </c>
      <c r="K1122" s="158">
        <v>0.77291666666666703</v>
      </c>
      <c r="L1122" s="9"/>
      <c r="M1122" s="9"/>
      <c r="N1122" s="9"/>
      <c r="O1122" s="9"/>
      <c r="P1122" s="278" t="str">
        <f t="shared" si="37"/>
        <v/>
      </c>
      <c r="Q1122" s="276">
        <f t="shared" si="38"/>
        <v>60</v>
      </c>
      <c r="R1122" s="9"/>
      <c r="S1122" s="9"/>
      <c r="U1122" s="367"/>
      <c r="AS1122" s="9"/>
      <c r="AT1122" s="9"/>
      <c r="AU1122" s="426"/>
      <c r="AW1122" s="9"/>
      <c r="AX1122" s="470"/>
      <c r="AY1122" s="467"/>
      <c r="BG1122" s="373"/>
      <c r="BH1122" s="373"/>
      <c r="BI1122" s="9"/>
      <c r="BJ1122" s="9"/>
      <c r="CJ1122"/>
      <c r="CK1122"/>
    </row>
    <row r="1123" spans="1:89">
      <c r="A1123" s="9">
        <v>1015</v>
      </c>
      <c r="B1123" s="9" t="s">
        <v>383</v>
      </c>
      <c r="C1123" s="9">
        <v>22</v>
      </c>
      <c r="D1123" s="9">
        <v>5.6</v>
      </c>
      <c r="E1123" s="9">
        <v>5.6</v>
      </c>
      <c r="F1123" s="9">
        <v>137.41399999999999</v>
      </c>
      <c r="G1123" s="9">
        <v>0</v>
      </c>
      <c r="H1123" s="9">
        <v>0</v>
      </c>
      <c r="I1123" s="9">
        <v>6.2</v>
      </c>
      <c r="J1123" s="9">
        <v>67</v>
      </c>
      <c r="K1123" s="158">
        <v>0.77361111111111103</v>
      </c>
      <c r="L1123" s="9"/>
      <c r="M1123" s="9"/>
      <c r="N1123" s="9"/>
      <c r="O1123" s="9"/>
      <c r="P1123" s="278" t="str">
        <f t="shared" si="37"/>
        <v/>
      </c>
      <c r="Q1123" s="276">
        <f t="shared" si="38"/>
        <v>60</v>
      </c>
      <c r="R1123" s="9"/>
      <c r="S1123" s="9"/>
      <c r="U1123" s="367"/>
      <c r="AS1123" s="9"/>
      <c r="AT1123" s="9"/>
      <c r="AU1123" s="426"/>
      <c r="AW1123" s="9"/>
      <c r="AX1123" s="470"/>
      <c r="AY1123" s="467"/>
      <c r="BG1123" s="373"/>
      <c r="BH1123" s="373"/>
      <c r="BI1123" s="9"/>
      <c r="BJ1123" s="9"/>
      <c r="CJ1123"/>
      <c r="CK1123"/>
    </row>
    <row r="1124" spans="1:89">
      <c r="A1124" s="9">
        <v>1015</v>
      </c>
      <c r="B1124" s="9" t="s">
        <v>383</v>
      </c>
      <c r="C1124" s="9">
        <v>0</v>
      </c>
      <c r="D1124" s="9">
        <v>5.6</v>
      </c>
      <c r="E1124" s="9">
        <v>5.6</v>
      </c>
      <c r="F1124" s="9">
        <v>137.41399999999999</v>
      </c>
      <c r="G1124" s="9">
        <v>0</v>
      </c>
      <c r="H1124" s="9">
        <v>0</v>
      </c>
      <c r="I1124" s="9">
        <v>6.2</v>
      </c>
      <c r="J1124" s="9">
        <v>67</v>
      </c>
      <c r="K1124" s="158">
        <v>0.77430555555555602</v>
      </c>
      <c r="L1124" s="9"/>
      <c r="M1124" s="9"/>
      <c r="N1124" s="9"/>
      <c r="O1124" s="9"/>
      <c r="P1124" s="278" t="str">
        <f t="shared" si="37"/>
        <v/>
      </c>
      <c r="Q1124" s="276">
        <f t="shared" si="38"/>
        <v>60</v>
      </c>
      <c r="R1124" s="9"/>
      <c r="S1124" s="9"/>
      <c r="U1124" s="367"/>
      <c r="AS1124" s="9"/>
      <c r="AT1124" s="9"/>
      <c r="AU1124" s="426"/>
      <c r="AW1124" s="9"/>
      <c r="AX1124" s="470"/>
      <c r="AY1124" s="467"/>
      <c r="BG1124" s="373"/>
      <c r="BH1124" s="373"/>
      <c r="BI1124" s="9"/>
      <c r="BJ1124" s="9"/>
      <c r="CJ1124"/>
      <c r="CK1124"/>
    </row>
    <row r="1125" spans="1:89">
      <c r="A1125" s="9">
        <v>1015</v>
      </c>
      <c r="B1125" s="9" t="s">
        <v>383</v>
      </c>
      <c r="C1125" s="9">
        <v>22</v>
      </c>
      <c r="D1125" s="9">
        <v>6</v>
      </c>
      <c r="E1125" s="9">
        <v>6</v>
      </c>
      <c r="F1125" s="9">
        <v>137.41399999999999</v>
      </c>
      <c r="G1125" s="9">
        <v>0</v>
      </c>
      <c r="H1125" s="9">
        <v>0</v>
      </c>
      <c r="I1125" s="9">
        <v>6.2</v>
      </c>
      <c r="J1125" s="9">
        <v>67</v>
      </c>
      <c r="K1125" s="158">
        <v>0.77500000000000002</v>
      </c>
      <c r="L1125" s="9"/>
      <c r="M1125" s="9"/>
      <c r="N1125" s="9"/>
      <c r="O1125" s="9"/>
      <c r="P1125" s="278" t="str">
        <f t="shared" si="37"/>
        <v/>
      </c>
      <c r="Q1125" s="276">
        <f t="shared" si="38"/>
        <v>60</v>
      </c>
      <c r="R1125" s="9"/>
      <c r="S1125" s="9"/>
      <c r="U1125" s="367"/>
      <c r="AS1125" s="9"/>
      <c r="AT1125" s="9"/>
      <c r="AU1125" s="426"/>
      <c r="AW1125" s="9"/>
      <c r="AX1125" s="470"/>
      <c r="AY1125" s="467"/>
      <c r="BG1125" s="373"/>
      <c r="BH1125" s="373"/>
      <c r="BI1125" s="9"/>
      <c r="BJ1125" s="9"/>
      <c r="CJ1125"/>
      <c r="CK1125"/>
    </row>
    <row r="1126" spans="1:89">
      <c r="A1126" s="9">
        <v>1015</v>
      </c>
      <c r="B1126" s="9" t="s">
        <v>383</v>
      </c>
      <c r="C1126" s="9">
        <v>0</v>
      </c>
      <c r="D1126" s="9">
        <v>9.6</v>
      </c>
      <c r="E1126" s="9">
        <v>7.2</v>
      </c>
      <c r="F1126" s="9">
        <v>137.41399999999999</v>
      </c>
      <c r="G1126" s="9">
        <v>0</v>
      </c>
      <c r="H1126" s="9">
        <v>0</v>
      </c>
      <c r="I1126" s="9">
        <v>6.2</v>
      </c>
      <c r="J1126" s="9">
        <v>67</v>
      </c>
      <c r="K1126" s="158">
        <v>0.77569444444444402</v>
      </c>
      <c r="L1126" s="9"/>
      <c r="M1126" s="9"/>
      <c r="N1126" s="9"/>
      <c r="O1126" s="9"/>
      <c r="P1126" s="278" t="str">
        <f t="shared" si="37"/>
        <v/>
      </c>
      <c r="Q1126" s="276">
        <f t="shared" si="38"/>
        <v>60</v>
      </c>
      <c r="R1126" s="9"/>
      <c r="S1126" s="9"/>
      <c r="U1126" s="367"/>
      <c r="AS1126" s="9"/>
      <c r="AT1126" s="9"/>
      <c r="AU1126" s="426"/>
      <c r="AW1126" s="9"/>
      <c r="AX1126" s="470"/>
      <c r="AY1126" s="467"/>
      <c r="BG1126" s="373"/>
      <c r="BH1126" s="373"/>
      <c r="BI1126" s="9"/>
      <c r="BJ1126" s="9"/>
      <c r="CJ1126"/>
      <c r="CK1126"/>
    </row>
    <row r="1127" spans="1:89">
      <c r="A1127" s="9">
        <v>1015</v>
      </c>
      <c r="B1127" s="9" t="s">
        <v>383</v>
      </c>
      <c r="C1127" s="9">
        <v>337</v>
      </c>
      <c r="D1127" s="9">
        <v>10.4</v>
      </c>
      <c r="E1127" s="9">
        <v>9.1999999999999993</v>
      </c>
      <c r="F1127" s="9">
        <v>137.41399999999999</v>
      </c>
      <c r="G1127" s="9">
        <v>0</v>
      </c>
      <c r="H1127" s="9">
        <v>0</v>
      </c>
      <c r="I1127" s="9">
        <v>6.2</v>
      </c>
      <c r="J1127" s="9">
        <v>67</v>
      </c>
      <c r="K1127" s="158">
        <v>0.77638888888888902</v>
      </c>
      <c r="L1127" s="9"/>
      <c r="M1127" s="9"/>
      <c r="N1127" s="9"/>
      <c r="O1127" s="9"/>
      <c r="P1127" s="278" t="str">
        <f t="shared" si="37"/>
        <v/>
      </c>
      <c r="Q1127" s="276">
        <f t="shared" si="38"/>
        <v>60</v>
      </c>
      <c r="R1127" s="9"/>
      <c r="S1127" s="9"/>
      <c r="U1127" s="367"/>
      <c r="AS1127" s="9"/>
      <c r="AT1127" s="9"/>
      <c r="AU1127" s="426"/>
      <c r="AW1127" s="9"/>
      <c r="AX1127" s="470"/>
      <c r="AY1127" s="467"/>
      <c r="BG1127" s="373"/>
      <c r="BH1127" s="373"/>
      <c r="BI1127" s="9"/>
      <c r="BJ1127" s="9"/>
      <c r="CJ1127"/>
      <c r="CK1127"/>
    </row>
    <row r="1128" spans="1:89">
      <c r="A1128" s="9">
        <v>1015</v>
      </c>
      <c r="B1128" s="9" t="s">
        <v>383</v>
      </c>
      <c r="C1128" s="9">
        <v>337</v>
      </c>
      <c r="D1128" s="9">
        <v>10.4</v>
      </c>
      <c r="E1128" s="9">
        <v>9.1999999999999993</v>
      </c>
      <c r="F1128" s="9">
        <v>137.41399999999999</v>
      </c>
      <c r="G1128" s="9">
        <v>0</v>
      </c>
      <c r="H1128" s="9">
        <v>0</v>
      </c>
      <c r="I1128" s="9">
        <v>6.2</v>
      </c>
      <c r="J1128" s="9">
        <v>67</v>
      </c>
      <c r="K1128" s="158">
        <v>0.77708333333333302</v>
      </c>
      <c r="L1128" s="9"/>
      <c r="M1128" s="9"/>
      <c r="N1128" s="9"/>
      <c r="O1128" s="9"/>
      <c r="P1128" s="278" t="str">
        <f t="shared" si="37"/>
        <v/>
      </c>
      <c r="Q1128" s="276">
        <f t="shared" si="38"/>
        <v>60</v>
      </c>
      <c r="R1128" s="9"/>
      <c r="S1128" s="9"/>
      <c r="U1128" s="367"/>
      <c r="AS1128" s="9"/>
      <c r="AT1128" s="9"/>
      <c r="AU1128" s="426"/>
      <c r="AW1128" s="9"/>
      <c r="AX1128" s="470"/>
      <c r="AY1128" s="467"/>
      <c r="BG1128" s="373"/>
      <c r="BH1128" s="373"/>
      <c r="BI1128" s="9"/>
      <c r="BJ1128" s="9"/>
      <c r="CJ1128"/>
      <c r="CK1128"/>
    </row>
    <row r="1129" spans="1:89">
      <c r="A1129" s="9">
        <v>1015</v>
      </c>
      <c r="B1129" s="9" t="s">
        <v>383</v>
      </c>
      <c r="C1129" s="9">
        <v>0</v>
      </c>
      <c r="D1129" s="9">
        <v>14</v>
      </c>
      <c r="E1129" s="9">
        <v>10.8</v>
      </c>
      <c r="F1129" s="9">
        <v>137.41399999999999</v>
      </c>
      <c r="G1129" s="9">
        <v>0</v>
      </c>
      <c r="H1129" s="9">
        <v>0</v>
      </c>
      <c r="I1129" s="9">
        <v>6</v>
      </c>
      <c r="J1129" s="9">
        <v>68</v>
      </c>
      <c r="K1129" s="158">
        <v>0.77777777777777801</v>
      </c>
      <c r="L1129" s="9"/>
      <c r="M1129" s="9"/>
      <c r="N1129" s="9"/>
      <c r="O1129" s="9"/>
      <c r="P1129" s="278" t="str">
        <f t="shared" si="37"/>
        <v/>
      </c>
      <c r="Q1129" s="276">
        <f t="shared" si="38"/>
        <v>60</v>
      </c>
      <c r="R1129" s="9"/>
      <c r="S1129" s="9"/>
      <c r="U1129" s="367"/>
      <c r="AS1129" s="9"/>
      <c r="AT1129" s="9"/>
      <c r="AU1129" s="426"/>
      <c r="AW1129" s="9"/>
      <c r="AX1129" s="470"/>
      <c r="AY1129" s="467"/>
      <c r="BG1129" s="373"/>
      <c r="BH1129" s="373"/>
      <c r="BI1129" s="9"/>
      <c r="BJ1129" s="9"/>
      <c r="CJ1129"/>
      <c r="CK1129"/>
    </row>
    <row r="1130" spans="1:89">
      <c r="A1130" s="9">
        <v>1015</v>
      </c>
      <c r="B1130" s="9" t="s">
        <v>383</v>
      </c>
      <c r="C1130" s="9">
        <v>0</v>
      </c>
      <c r="D1130" s="9">
        <v>12</v>
      </c>
      <c r="E1130" s="9">
        <v>10.8</v>
      </c>
      <c r="F1130" s="9">
        <v>137.41399999999999</v>
      </c>
      <c r="G1130" s="9">
        <v>0</v>
      </c>
      <c r="H1130" s="9">
        <v>0</v>
      </c>
      <c r="I1130" s="9">
        <v>5.9</v>
      </c>
      <c r="J1130" s="9">
        <v>68</v>
      </c>
      <c r="K1130" s="158">
        <v>0.77847222222222201</v>
      </c>
      <c r="L1130" s="9"/>
      <c r="M1130" s="9"/>
      <c r="N1130" s="9"/>
      <c r="O1130" s="9"/>
      <c r="P1130" s="278" t="str">
        <f t="shared" si="37"/>
        <v/>
      </c>
      <c r="Q1130" s="276">
        <f t="shared" si="38"/>
        <v>60</v>
      </c>
      <c r="R1130" s="9"/>
      <c r="S1130" s="9"/>
      <c r="U1130" s="367"/>
      <c r="AS1130" s="9"/>
      <c r="AT1130" s="9"/>
      <c r="AU1130" s="426"/>
      <c r="AW1130" s="9"/>
      <c r="AX1130" s="470"/>
      <c r="AY1130" s="467"/>
      <c r="BG1130" s="373"/>
      <c r="BH1130" s="373"/>
      <c r="BI1130" s="9"/>
      <c r="BJ1130" s="9"/>
      <c r="CJ1130"/>
      <c r="CK1130"/>
    </row>
    <row r="1131" spans="1:89">
      <c r="A1131" s="9">
        <v>1015</v>
      </c>
      <c r="B1131" s="9" t="s">
        <v>383</v>
      </c>
      <c r="C1131" s="9">
        <v>22</v>
      </c>
      <c r="D1131" s="9">
        <v>12.4</v>
      </c>
      <c r="E1131" s="9">
        <v>13.2</v>
      </c>
      <c r="F1131" s="9">
        <v>137.41399999999999</v>
      </c>
      <c r="G1131" s="9">
        <v>0</v>
      </c>
      <c r="H1131" s="9">
        <v>0</v>
      </c>
      <c r="I1131" s="9">
        <v>5.8</v>
      </c>
      <c r="J1131" s="9">
        <v>68</v>
      </c>
      <c r="K1131" s="158">
        <v>0.77916666666666701</v>
      </c>
      <c r="L1131" s="9"/>
      <c r="M1131" s="9"/>
      <c r="N1131" s="9"/>
      <c r="O1131" s="9"/>
      <c r="P1131" s="278" t="str">
        <f t="shared" si="37"/>
        <v/>
      </c>
      <c r="Q1131" s="276">
        <f t="shared" si="38"/>
        <v>60</v>
      </c>
      <c r="R1131" s="9"/>
      <c r="S1131" s="9"/>
      <c r="U1131" s="367"/>
      <c r="AS1131" s="9"/>
      <c r="AT1131" s="9"/>
      <c r="AU1131" s="426"/>
      <c r="AW1131" s="9"/>
      <c r="AX1131" s="470"/>
      <c r="AY1131" s="467"/>
      <c r="BG1131" s="373"/>
      <c r="BH1131" s="373"/>
      <c r="BI1131" s="9"/>
      <c r="BJ1131" s="9"/>
      <c r="CJ1131"/>
      <c r="CK1131"/>
    </row>
    <row r="1132" spans="1:89">
      <c r="A1132" s="9">
        <v>1015</v>
      </c>
      <c r="B1132" s="9" t="s">
        <v>383</v>
      </c>
      <c r="C1132" s="9">
        <v>337</v>
      </c>
      <c r="D1132" s="9">
        <v>12</v>
      </c>
      <c r="E1132" s="9">
        <v>10.8</v>
      </c>
      <c r="F1132" s="9">
        <v>137.41399999999999</v>
      </c>
      <c r="G1132" s="9">
        <v>0</v>
      </c>
      <c r="H1132" s="9">
        <v>0</v>
      </c>
      <c r="I1132" s="9">
        <v>5.7</v>
      </c>
      <c r="J1132" s="9">
        <v>68</v>
      </c>
      <c r="K1132" s="158">
        <v>0.77986111111111101</v>
      </c>
      <c r="L1132" s="9"/>
      <c r="M1132" s="9"/>
      <c r="N1132" s="9"/>
      <c r="O1132" s="9"/>
      <c r="P1132" s="278" t="str">
        <f t="shared" si="37"/>
        <v/>
      </c>
      <c r="Q1132" s="276">
        <f t="shared" si="38"/>
        <v>60</v>
      </c>
      <c r="R1132" s="9"/>
      <c r="S1132" s="9"/>
      <c r="U1132" s="367"/>
      <c r="AS1132" s="9"/>
      <c r="AT1132" s="9"/>
      <c r="AU1132" s="426"/>
      <c r="AW1132" s="9"/>
      <c r="AX1132" s="470"/>
      <c r="AY1132" s="467"/>
      <c r="BG1132" s="373"/>
      <c r="BH1132" s="373"/>
      <c r="BI1132" s="9"/>
      <c r="BJ1132" s="9"/>
      <c r="CJ1132"/>
      <c r="CK1132"/>
    </row>
    <row r="1133" spans="1:89">
      <c r="A1133" s="9">
        <v>1015</v>
      </c>
      <c r="B1133" s="9" t="s">
        <v>383</v>
      </c>
      <c r="C1133" s="9">
        <v>337</v>
      </c>
      <c r="D1133" s="9">
        <v>12.4</v>
      </c>
      <c r="E1133" s="9">
        <v>12.8</v>
      </c>
      <c r="F1133" s="9">
        <v>137.41399999999999</v>
      </c>
      <c r="G1133" s="9">
        <v>0</v>
      </c>
      <c r="H1133" s="9">
        <v>0</v>
      </c>
      <c r="I1133" s="9">
        <v>5.6</v>
      </c>
      <c r="J1133" s="9">
        <v>68</v>
      </c>
      <c r="K1133" s="158">
        <v>0.780555555555556</v>
      </c>
      <c r="L1133" s="9"/>
      <c r="M1133" s="9"/>
      <c r="N1133" s="9"/>
      <c r="O1133" s="9"/>
      <c r="P1133" s="278" t="str">
        <f t="shared" si="37"/>
        <v/>
      </c>
      <c r="Q1133" s="276">
        <f t="shared" si="38"/>
        <v>60</v>
      </c>
      <c r="R1133" s="9"/>
      <c r="S1133" s="9"/>
      <c r="U1133" s="367"/>
      <c r="AS1133" s="9"/>
      <c r="AT1133" s="9"/>
      <c r="AU1133" s="426"/>
      <c r="AW1133" s="9"/>
      <c r="AX1133" s="470"/>
      <c r="AY1133" s="467"/>
      <c r="BG1133" s="373"/>
      <c r="BH1133" s="373"/>
      <c r="BI1133" s="9"/>
      <c r="BJ1133" s="9"/>
      <c r="CJ1133"/>
      <c r="CK1133"/>
    </row>
    <row r="1134" spans="1:89">
      <c r="A1134" s="9">
        <v>1015</v>
      </c>
      <c r="B1134" s="9" t="s">
        <v>383</v>
      </c>
      <c r="C1134" s="9">
        <v>0</v>
      </c>
      <c r="D1134" s="9">
        <v>11.2</v>
      </c>
      <c r="E1134" s="9">
        <v>12</v>
      </c>
      <c r="F1134" s="9">
        <v>137.41399999999999</v>
      </c>
      <c r="G1134" s="9">
        <v>0</v>
      </c>
      <c r="H1134" s="9">
        <v>0</v>
      </c>
      <c r="I1134" s="9">
        <v>5.6</v>
      </c>
      <c r="J1134" s="9">
        <v>69</v>
      </c>
      <c r="K1134" s="158">
        <v>0.78125</v>
      </c>
      <c r="L1134" s="9"/>
      <c r="M1134" s="9"/>
      <c r="N1134" s="9"/>
      <c r="O1134" s="9"/>
      <c r="P1134" s="278" t="str">
        <f t="shared" si="37"/>
        <v/>
      </c>
      <c r="Q1134" s="276">
        <f t="shared" si="38"/>
        <v>60</v>
      </c>
      <c r="R1134" s="9"/>
      <c r="S1134" s="9"/>
      <c r="U1134" s="367"/>
      <c r="AS1134" s="9"/>
      <c r="AT1134" s="9"/>
      <c r="AU1134" s="426"/>
      <c r="AW1134" s="9"/>
      <c r="AX1134" s="470"/>
      <c r="AY1134" s="467"/>
      <c r="BG1134" s="373"/>
      <c r="BH1134" s="373"/>
      <c r="BI1134" s="9"/>
      <c r="BJ1134" s="9"/>
      <c r="CJ1134"/>
      <c r="CK1134"/>
    </row>
    <row r="1135" spans="1:89">
      <c r="A1135" s="9">
        <v>1015</v>
      </c>
      <c r="B1135" s="9" t="s">
        <v>383</v>
      </c>
      <c r="C1135" s="9">
        <v>0</v>
      </c>
      <c r="D1135" s="9">
        <v>12.4</v>
      </c>
      <c r="E1135" s="9">
        <v>11.6</v>
      </c>
      <c r="F1135" s="9">
        <v>137.41399999999999</v>
      </c>
      <c r="G1135" s="9">
        <v>0</v>
      </c>
      <c r="H1135" s="9">
        <v>0</v>
      </c>
      <c r="I1135" s="9">
        <v>5.6</v>
      </c>
      <c r="J1135" s="9">
        <v>69</v>
      </c>
      <c r="K1135" s="158">
        <v>0.781944444444444</v>
      </c>
      <c r="L1135" s="9"/>
      <c r="M1135" s="9"/>
      <c r="N1135" s="9"/>
      <c r="O1135" s="9"/>
      <c r="P1135" s="278" t="str">
        <f t="shared" si="37"/>
        <v/>
      </c>
      <c r="Q1135" s="276">
        <f t="shared" si="38"/>
        <v>60</v>
      </c>
      <c r="R1135" s="9"/>
      <c r="S1135" s="9"/>
      <c r="U1135" s="367"/>
      <c r="AS1135" s="9"/>
      <c r="AT1135" s="9"/>
      <c r="AU1135" s="426"/>
      <c r="AW1135" s="9"/>
      <c r="AX1135" s="470"/>
      <c r="AY1135" s="467"/>
      <c r="BG1135" s="373"/>
      <c r="BH1135" s="373"/>
      <c r="BI1135" s="9"/>
      <c r="BJ1135" s="9"/>
      <c r="CJ1135"/>
      <c r="CK1135"/>
    </row>
    <row r="1136" spans="1:89">
      <c r="A1136" s="9">
        <v>1016</v>
      </c>
      <c r="B1136" s="9" t="s">
        <v>383</v>
      </c>
      <c r="C1136" s="9">
        <v>0</v>
      </c>
      <c r="D1136" s="9">
        <v>10</v>
      </c>
      <c r="E1136" s="9">
        <v>10.8</v>
      </c>
      <c r="F1136" s="9">
        <v>137.41399999999999</v>
      </c>
      <c r="G1136" s="9">
        <v>0</v>
      </c>
      <c r="H1136" s="9">
        <v>0</v>
      </c>
      <c r="I1136" s="9">
        <v>5.5</v>
      </c>
      <c r="J1136" s="9">
        <v>69</v>
      </c>
      <c r="K1136" s="158">
        <v>0.78263888888888899</v>
      </c>
      <c r="L1136" s="9"/>
      <c r="M1136" s="9"/>
      <c r="N1136" s="9"/>
      <c r="O1136" s="9"/>
      <c r="P1136" s="278" t="str">
        <f t="shared" si="37"/>
        <v/>
      </c>
      <c r="Q1136" s="276">
        <f t="shared" si="38"/>
        <v>60</v>
      </c>
      <c r="R1136" s="9"/>
      <c r="S1136" s="9"/>
      <c r="U1136" s="367"/>
      <c r="AS1136" s="9"/>
      <c r="AT1136" s="9"/>
      <c r="AU1136" s="426"/>
      <c r="AW1136" s="9"/>
      <c r="AX1136" s="470"/>
      <c r="AY1136" s="467"/>
      <c r="BG1136" s="373"/>
      <c r="BH1136" s="373"/>
      <c r="BI1136" s="9"/>
      <c r="BJ1136" s="9"/>
      <c r="CJ1136"/>
      <c r="CK1136"/>
    </row>
    <row r="1137" spans="1:89">
      <c r="A1137" s="9">
        <v>1016</v>
      </c>
      <c r="B1137" s="9" t="s">
        <v>383</v>
      </c>
      <c r="C1137" s="9">
        <v>337</v>
      </c>
      <c r="D1137" s="9">
        <v>14.8</v>
      </c>
      <c r="E1137" s="9">
        <v>12.4</v>
      </c>
      <c r="F1137" s="9">
        <v>137.41399999999999</v>
      </c>
      <c r="G1137" s="9">
        <v>0</v>
      </c>
      <c r="H1137" s="9">
        <v>0</v>
      </c>
      <c r="I1137" s="9">
        <v>5.5</v>
      </c>
      <c r="J1137" s="9">
        <v>69</v>
      </c>
      <c r="K1137" s="158">
        <v>0.78333333333333299</v>
      </c>
      <c r="L1137" s="9"/>
      <c r="M1137" s="9"/>
      <c r="N1137" s="9"/>
      <c r="O1137" s="9"/>
      <c r="P1137" s="278" t="str">
        <f t="shared" si="37"/>
        <v/>
      </c>
      <c r="Q1137" s="276">
        <f t="shared" si="38"/>
        <v>60</v>
      </c>
      <c r="R1137" s="9"/>
      <c r="S1137" s="9"/>
      <c r="U1137" s="367"/>
      <c r="AS1137" s="9"/>
      <c r="AT1137" s="9"/>
      <c r="AU1137" s="426"/>
      <c r="AW1137" s="9"/>
      <c r="AX1137" s="470"/>
      <c r="AY1137" s="467"/>
      <c r="BG1137" s="373"/>
      <c r="BH1137" s="373"/>
      <c r="BI1137" s="9"/>
      <c r="BJ1137" s="9"/>
      <c r="CJ1137"/>
      <c r="CK1137"/>
    </row>
    <row r="1138" spans="1:89">
      <c r="A1138" s="9">
        <v>1016</v>
      </c>
      <c r="B1138" s="9" t="s">
        <v>383</v>
      </c>
      <c r="C1138" s="9">
        <v>22</v>
      </c>
      <c r="D1138" s="9">
        <v>10</v>
      </c>
      <c r="E1138" s="9">
        <v>10.8</v>
      </c>
      <c r="F1138" s="9">
        <v>137.41399999999999</v>
      </c>
      <c r="G1138" s="9">
        <v>0</v>
      </c>
      <c r="H1138" s="9">
        <v>0</v>
      </c>
      <c r="I1138" s="9">
        <v>5.4</v>
      </c>
      <c r="J1138" s="9">
        <v>69</v>
      </c>
      <c r="K1138" s="158">
        <v>0.78402777777777799</v>
      </c>
      <c r="L1138" s="9"/>
      <c r="M1138" s="9"/>
      <c r="N1138" s="9"/>
      <c r="O1138" s="9"/>
      <c r="P1138" s="278" t="str">
        <f t="shared" si="37"/>
        <v/>
      </c>
      <c r="Q1138" s="276">
        <f t="shared" si="38"/>
        <v>60</v>
      </c>
      <c r="R1138" s="9"/>
      <c r="S1138" s="9"/>
      <c r="U1138" s="367"/>
      <c r="AS1138" s="9"/>
      <c r="AT1138" s="9"/>
      <c r="AU1138" s="426"/>
      <c r="AW1138" s="9"/>
      <c r="AX1138" s="470"/>
      <c r="AY1138" s="467"/>
      <c r="BG1138" s="373"/>
      <c r="BH1138" s="373"/>
      <c r="BI1138" s="9"/>
      <c r="BJ1138" s="9"/>
      <c r="CJ1138"/>
      <c r="CK1138"/>
    </row>
    <row r="1139" spans="1:89">
      <c r="A1139" s="9">
        <v>1016</v>
      </c>
      <c r="B1139" s="9" t="s">
        <v>383</v>
      </c>
      <c r="C1139" s="9">
        <v>22</v>
      </c>
      <c r="D1139" s="9">
        <v>11.2</v>
      </c>
      <c r="E1139" s="9">
        <v>9.6</v>
      </c>
      <c r="F1139" s="9">
        <v>137.41399999999999</v>
      </c>
      <c r="G1139" s="9">
        <v>0</v>
      </c>
      <c r="H1139" s="9">
        <v>0</v>
      </c>
      <c r="I1139" s="9">
        <v>5.3</v>
      </c>
      <c r="J1139" s="9">
        <v>69</v>
      </c>
      <c r="K1139" s="158">
        <v>0.78472222222222199</v>
      </c>
      <c r="L1139" s="9"/>
      <c r="M1139" s="9"/>
      <c r="N1139" s="9"/>
      <c r="O1139" s="9"/>
      <c r="P1139" s="278" t="str">
        <f t="shared" si="37"/>
        <v/>
      </c>
      <c r="Q1139" s="276">
        <f t="shared" si="38"/>
        <v>60</v>
      </c>
      <c r="R1139" s="9"/>
      <c r="S1139" s="9"/>
      <c r="U1139" s="367"/>
      <c r="AS1139" s="9"/>
      <c r="AT1139" s="9"/>
      <c r="AU1139" s="426"/>
      <c r="AW1139" s="9"/>
      <c r="AX1139" s="470"/>
      <c r="AY1139" s="467"/>
      <c r="BG1139" s="373"/>
      <c r="BH1139" s="373"/>
      <c r="BI1139" s="9"/>
      <c r="BJ1139" s="9"/>
      <c r="CJ1139"/>
      <c r="CK1139"/>
    </row>
    <row r="1140" spans="1:89">
      <c r="A1140" s="9">
        <v>1016</v>
      </c>
      <c r="B1140" s="9" t="s">
        <v>383</v>
      </c>
      <c r="C1140" s="9">
        <v>0</v>
      </c>
      <c r="D1140" s="9">
        <v>10.4</v>
      </c>
      <c r="E1140" s="9">
        <v>9.1999999999999993</v>
      </c>
      <c r="F1140" s="9">
        <v>137.41399999999999</v>
      </c>
      <c r="G1140" s="9">
        <v>0</v>
      </c>
      <c r="H1140" s="9">
        <v>0</v>
      </c>
      <c r="I1140" s="9">
        <v>5.3</v>
      </c>
      <c r="J1140" s="9">
        <v>69</v>
      </c>
      <c r="K1140" s="158">
        <v>0.78541666666666698</v>
      </c>
      <c r="L1140" s="9"/>
      <c r="M1140" s="9"/>
      <c r="N1140" s="9"/>
      <c r="O1140" s="9"/>
      <c r="P1140" s="278" t="str">
        <f t="shared" si="37"/>
        <v/>
      </c>
      <c r="Q1140" s="276">
        <f t="shared" si="38"/>
        <v>60</v>
      </c>
      <c r="R1140" s="9"/>
      <c r="S1140" s="9"/>
      <c r="U1140" s="367"/>
      <c r="AS1140" s="9"/>
      <c r="AT1140" s="9"/>
      <c r="AU1140" s="426"/>
      <c r="AW1140" s="9"/>
      <c r="AX1140" s="470"/>
      <c r="AY1140" s="467"/>
      <c r="BG1140" s="373"/>
      <c r="BH1140" s="373"/>
      <c r="BI1140" s="9"/>
      <c r="BJ1140" s="9"/>
      <c r="CJ1140"/>
      <c r="CK1140"/>
    </row>
    <row r="1141" spans="1:89">
      <c r="A1141" s="9">
        <v>1016</v>
      </c>
      <c r="B1141" s="9" t="s">
        <v>383</v>
      </c>
      <c r="C1141" s="9">
        <v>0</v>
      </c>
      <c r="D1141" s="9">
        <v>10.8</v>
      </c>
      <c r="E1141" s="9">
        <v>8.4</v>
      </c>
      <c r="F1141" s="9">
        <v>137.41399999999999</v>
      </c>
      <c r="G1141" s="9">
        <v>0</v>
      </c>
      <c r="H1141" s="9">
        <v>0</v>
      </c>
      <c r="I1141" s="9">
        <v>5.3</v>
      </c>
      <c r="J1141" s="9">
        <v>70</v>
      </c>
      <c r="K1141" s="158">
        <v>0.78611111111111098</v>
      </c>
      <c r="L1141" s="9"/>
      <c r="M1141" s="9"/>
      <c r="N1141" s="9"/>
      <c r="O1141" s="9"/>
      <c r="P1141" s="278" t="str">
        <f t="shared" si="37"/>
        <v/>
      </c>
      <c r="Q1141" s="276">
        <f t="shared" si="38"/>
        <v>60</v>
      </c>
      <c r="R1141" s="9"/>
      <c r="S1141" s="9"/>
      <c r="U1141" s="367"/>
      <c r="AS1141" s="9"/>
      <c r="AT1141" s="9"/>
      <c r="AU1141" s="426"/>
      <c r="AW1141" s="9"/>
      <c r="AX1141" s="470"/>
      <c r="AY1141" s="467"/>
      <c r="BG1141" s="373"/>
      <c r="BH1141" s="373"/>
      <c r="BI1141" s="9"/>
      <c r="BJ1141" s="9"/>
      <c r="CJ1141"/>
      <c r="CK1141"/>
    </row>
    <row r="1142" spans="1:89">
      <c r="A1142" s="9">
        <v>1016</v>
      </c>
      <c r="B1142" s="9" t="s">
        <v>383</v>
      </c>
      <c r="C1142" s="9">
        <v>0</v>
      </c>
      <c r="D1142" s="9">
        <v>10.8</v>
      </c>
      <c r="E1142" s="9">
        <v>10</v>
      </c>
      <c r="F1142" s="9">
        <v>137.41399999999999</v>
      </c>
      <c r="G1142" s="9">
        <v>0</v>
      </c>
      <c r="H1142" s="9">
        <v>0</v>
      </c>
      <c r="I1142" s="9">
        <v>5.2</v>
      </c>
      <c r="J1142" s="9">
        <v>70</v>
      </c>
      <c r="K1142" s="158">
        <v>0.78680555555555598</v>
      </c>
      <c r="L1142" s="9"/>
      <c r="M1142" s="9"/>
      <c r="N1142" s="9"/>
      <c r="O1142" s="9"/>
      <c r="P1142" s="278" t="str">
        <f t="shared" si="37"/>
        <v/>
      </c>
      <c r="Q1142" s="276">
        <f t="shared" si="38"/>
        <v>60</v>
      </c>
      <c r="R1142" s="9"/>
      <c r="S1142" s="9"/>
      <c r="U1142" s="367"/>
      <c r="AS1142" s="9"/>
      <c r="AT1142" s="9"/>
      <c r="AU1142" s="426"/>
      <c r="AW1142" s="9"/>
      <c r="AX1142" s="470"/>
      <c r="AY1142" s="467"/>
      <c r="BG1142" s="373"/>
      <c r="BH1142" s="373"/>
      <c r="BI1142" s="9"/>
      <c r="BJ1142" s="9"/>
      <c r="CJ1142"/>
      <c r="CK1142"/>
    </row>
    <row r="1143" spans="1:89">
      <c r="A1143" s="9">
        <v>1016</v>
      </c>
      <c r="B1143" s="9" t="s">
        <v>383</v>
      </c>
      <c r="C1143" s="9">
        <v>337</v>
      </c>
      <c r="D1143" s="9">
        <v>7.2</v>
      </c>
      <c r="E1143" s="9">
        <v>8.4</v>
      </c>
      <c r="F1143" s="9">
        <v>137.41399999999999</v>
      </c>
      <c r="G1143" s="9">
        <v>0</v>
      </c>
      <c r="H1143" s="9">
        <v>0</v>
      </c>
      <c r="I1143" s="9">
        <v>5.3</v>
      </c>
      <c r="J1143" s="9">
        <v>70</v>
      </c>
      <c r="K1143" s="158">
        <v>0.78749999999999998</v>
      </c>
      <c r="L1143" s="9"/>
      <c r="M1143" s="9"/>
      <c r="N1143" s="9"/>
      <c r="O1143" s="9"/>
      <c r="P1143" s="278" t="str">
        <f t="shared" si="37"/>
        <v/>
      </c>
      <c r="Q1143" s="276">
        <f t="shared" si="38"/>
        <v>60</v>
      </c>
      <c r="R1143" s="9"/>
      <c r="S1143" s="9"/>
      <c r="U1143" s="367"/>
      <c r="AS1143" s="9"/>
      <c r="AT1143" s="9"/>
      <c r="AU1143" s="426"/>
      <c r="AW1143" s="9"/>
      <c r="AX1143" s="470"/>
      <c r="AY1143" s="467"/>
      <c r="BG1143" s="373"/>
      <c r="BH1143" s="373"/>
      <c r="BI1143" s="9"/>
      <c r="BJ1143" s="9"/>
      <c r="CJ1143"/>
      <c r="CK1143"/>
    </row>
    <row r="1144" spans="1:89">
      <c r="A1144" s="9">
        <v>1016</v>
      </c>
      <c r="B1144" s="9" t="s">
        <v>383</v>
      </c>
      <c r="C1144" s="9">
        <v>0</v>
      </c>
      <c r="D1144" s="9">
        <v>8.8000000000000007</v>
      </c>
      <c r="E1144" s="9">
        <v>7.2</v>
      </c>
      <c r="F1144" s="9">
        <v>137.41399999999999</v>
      </c>
      <c r="G1144" s="9">
        <v>0</v>
      </c>
      <c r="H1144" s="9">
        <v>0</v>
      </c>
      <c r="I1144" s="9">
        <v>5.2</v>
      </c>
      <c r="J1144" s="9">
        <v>70</v>
      </c>
      <c r="K1144" s="158">
        <v>0.78819444444444398</v>
      </c>
      <c r="L1144" s="9"/>
      <c r="M1144" s="9"/>
      <c r="N1144" s="9"/>
      <c r="O1144" s="9"/>
      <c r="P1144" s="278" t="str">
        <f t="shared" si="37"/>
        <v/>
      </c>
      <c r="Q1144" s="276">
        <f t="shared" si="38"/>
        <v>60</v>
      </c>
      <c r="R1144" s="9"/>
      <c r="S1144" s="9"/>
      <c r="U1144" s="367"/>
      <c r="AS1144" s="9"/>
      <c r="AT1144" s="9"/>
      <c r="AU1144" s="426"/>
      <c r="AW1144" s="9"/>
      <c r="AX1144" s="470"/>
      <c r="AY1144" s="467"/>
      <c r="BG1144" s="373"/>
      <c r="BH1144" s="373"/>
      <c r="BI1144" s="9"/>
      <c r="BJ1144" s="9"/>
      <c r="CJ1144"/>
      <c r="CK1144"/>
    </row>
    <row r="1145" spans="1:89">
      <c r="A1145" s="9">
        <v>1016</v>
      </c>
      <c r="B1145" s="9" t="s">
        <v>383</v>
      </c>
      <c r="C1145" s="9">
        <v>0</v>
      </c>
      <c r="D1145" s="9">
        <v>10</v>
      </c>
      <c r="E1145" s="9">
        <v>9.1999999999999993</v>
      </c>
      <c r="F1145" s="9">
        <v>137.41399999999999</v>
      </c>
      <c r="G1145" s="9">
        <v>0</v>
      </c>
      <c r="H1145" s="9">
        <v>0</v>
      </c>
      <c r="I1145" s="9">
        <v>5.2</v>
      </c>
      <c r="J1145" s="9">
        <v>70</v>
      </c>
      <c r="K1145" s="158">
        <v>0.78888888888888897</v>
      </c>
      <c r="L1145" s="9"/>
      <c r="M1145" s="9"/>
      <c r="N1145" s="9"/>
      <c r="O1145" s="9"/>
      <c r="P1145" s="278" t="str">
        <f t="shared" si="37"/>
        <v/>
      </c>
      <c r="Q1145" s="276">
        <f t="shared" si="38"/>
        <v>60</v>
      </c>
      <c r="R1145" s="9"/>
      <c r="S1145" s="9"/>
      <c r="U1145" s="367"/>
      <c r="AS1145" s="9"/>
      <c r="AT1145" s="9"/>
      <c r="AU1145" s="426"/>
      <c r="AW1145" s="9"/>
      <c r="AX1145" s="470"/>
      <c r="AY1145" s="467"/>
      <c r="BG1145" s="373"/>
      <c r="BH1145" s="373"/>
      <c r="BI1145" s="9"/>
      <c r="BJ1145" s="9"/>
      <c r="CJ1145"/>
      <c r="CK1145"/>
    </row>
    <row r="1146" spans="1:89">
      <c r="A1146" s="9">
        <v>1016</v>
      </c>
      <c r="B1146" s="9" t="s">
        <v>383</v>
      </c>
      <c r="C1146" s="9">
        <v>337</v>
      </c>
      <c r="D1146" s="9">
        <v>6.8</v>
      </c>
      <c r="E1146" s="9">
        <v>8</v>
      </c>
      <c r="F1146" s="9">
        <v>137.41399999999999</v>
      </c>
      <c r="G1146" s="9">
        <v>0</v>
      </c>
      <c r="H1146" s="9">
        <v>0</v>
      </c>
      <c r="I1146" s="9">
        <v>5.2</v>
      </c>
      <c r="J1146" s="9">
        <v>70</v>
      </c>
      <c r="K1146" s="158">
        <v>0.78958333333333297</v>
      </c>
      <c r="L1146" s="9"/>
      <c r="M1146" s="9"/>
      <c r="N1146" s="9"/>
      <c r="O1146" s="9"/>
      <c r="P1146" s="278" t="str">
        <f t="shared" si="37"/>
        <v/>
      </c>
      <c r="Q1146" s="276">
        <f t="shared" si="38"/>
        <v>60</v>
      </c>
      <c r="R1146" s="9"/>
      <c r="S1146" s="9"/>
      <c r="U1146" s="367"/>
      <c r="AS1146" s="9"/>
      <c r="AT1146" s="9"/>
      <c r="AU1146" s="426"/>
      <c r="AW1146" s="9"/>
      <c r="AX1146" s="470"/>
      <c r="AY1146" s="467"/>
      <c r="BG1146" s="373"/>
      <c r="BH1146" s="373"/>
      <c r="BI1146" s="9"/>
      <c r="BJ1146" s="9"/>
      <c r="CJ1146"/>
      <c r="CK1146"/>
    </row>
    <row r="1147" spans="1:89">
      <c r="A1147" s="9">
        <v>1016</v>
      </c>
      <c r="B1147" s="9" t="s">
        <v>383</v>
      </c>
      <c r="C1147" s="9">
        <v>292</v>
      </c>
      <c r="D1147" s="9">
        <v>6.4</v>
      </c>
      <c r="E1147" s="9">
        <v>6.4</v>
      </c>
      <c r="F1147" s="9">
        <v>137.41399999999999</v>
      </c>
      <c r="G1147" s="9">
        <v>0</v>
      </c>
      <c r="H1147" s="9">
        <v>0</v>
      </c>
      <c r="I1147" s="9">
        <v>5.2</v>
      </c>
      <c r="J1147" s="9">
        <v>70</v>
      </c>
      <c r="K1147" s="158">
        <v>0.79027777777777797</v>
      </c>
      <c r="L1147" s="9"/>
      <c r="M1147" s="9"/>
      <c r="N1147" s="9"/>
      <c r="O1147" s="9"/>
      <c r="P1147" s="278" t="str">
        <f t="shared" si="37"/>
        <v/>
      </c>
      <c r="Q1147" s="276">
        <f t="shared" si="38"/>
        <v>60</v>
      </c>
      <c r="R1147" s="9"/>
      <c r="S1147" s="9"/>
      <c r="U1147" s="367"/>
      <c r="AS1147" s="9"/>
      <c r="AT1147" s="9"/>
      <c r="AU1147" s="426"/>
      <c r="AW1147" s="9"/>
      <c r="AX1147" s="470"/>
      <c r="AY1147" s="467"/>
      <c r="BG1147" s="373"/>
      <c r="BH1147" s="373"/>
      <c r="BI1147" s="9"/>
      <c r="BJ1147" s="9"/>
      <c r="CJ1147"/>
      <c r="CK1147"/>
    </row>
    <row r="1148" spans="1:89">
      <c r="A1148" s="9">
        <v>1016</v>
      </c>
      <c r="B1148" s="9" t="s">
        <v>383</v>
      </c>
      <c r="C1148" s="9">
        <v>292</v>
      </c>
      <c r="D1148" s="9">
        <v>5.2</v>
      </c>
      <c r="E1148" s="9">
        <v>5.6</v>
      </c>
      <c r="F1148" s="9">
        <v>137.41399999999999</v>
      </c>
      <c r="G1148" s="9">
        <v>0</v>
      </c>
      <c r="H1148" s="9">
        <v>0</v>
      </c>
      <c r="I1148" s="9">
        <v>5.2</v>
      </c>
      <c r="J1148" s="9">
        <v>70</v>
      </c>
      <c r="K1148" s="158">
        <v>0.79097222222222197</v>
      </c>
      <c r="L1148" s="9"/>
      <c r="M1148" s="9"/>
      <c r="N1148" s="9"/>
      <c r="O1148" s="9"/>
      <c r="P1148" s="278" t="str">
        <f t="shared" si="37"/>
        <v/>
      </c>
      <c r="Q1148" s="276">
        <f t="shared" si="38"/>
        <v>60</v>
      </c>
      <c r="R1148" s="9"/>
      <c r="S1148" s="9"/>
      <c r="U1148" s="367"/>
      <c r="AS1148" s="9"/>
      <c r="AT1148" s="9"/>
      <c r="AU1148" s="426"/>
      <c r="AW1148" s="9"/>
      <c r="AX1148" s="470"/>
      <c r="AY1148" s="467"/>
      <c r="BG1148" s="373"/>
      <c r="BH1148" s="373"/>
      <c r="BI1148" s="9"/>
      <c r="BJ1148" s="9"/>
      <c r="CJ1148"/>
      <c r="CK1148"/>
    </row>
    <row r="1149" spans="1:89">
      <c r="A1149" s="9">
        <v>1016</v>
      </c>
      <c r="B1149" s="9" t="s">
        <v>383</v>
      </c>
      <c r="C1149" s="9">
        <v>337</v>
      </c>
      <c r="D1149" s="9">
        <v>7.6</v>
      </c>
      <c r="E1149" s="9">
        <v>6.4</v>
      </c>
      <c r="F1149" s="9">
        <v>137.41399999999999</v>
      </c>
      <c r="G1149" s="9">
        <v>0</v>
      </c>
      <c r="H1149" s="9">
        <v>0</v>
      </c>
      <c r="I1149" s="9">
        <v>5.2</v>
      </c>
      <c r="J1149" s="9">
        <v>70</v>
      </c>
      <c r="K1149" s="158">
        <v>0.79166666666666696</v>
      </c>
      <c r="L1149" s="9"/>
      <c r="M1149" s="9"/>
      <c r="N1149" s="9"/>
      <c r="O1149" s="9"/>
      <c r="P1149" s="278" t="str">
        <f t="shared" si="37"/>
        <v/>
      </c>
      <c r="Q1149" s="276">
        <f t="shared" si="38"/>
        <v>60</v>
      </c>
      <c r="R1149" s="9"/>
      <c r="S1149" s="9"/>
      <c r="U1149" s="367"/>
      <c r="AS1149" s="9"/>
      <c r="AT1149" s="9"/>
      <c r="AU1149" s="426"/>
      <c r="AW1149" s="9"/>
      <c r="AX1149" s="470"/>
      <c r="AY1149" s="467"/>
      <c r="BG1149" s="373"/>
      <c r="BH1149" s="373"/>
      <c r="BI1149" s="9"/>
      <c r="BJ1149" s="9"/>
      <c r="CJ1149"/>
      <c r="CK1149"/>
    </row>
    <row r="1150" spans="1:89">
      <c r="A1150" s="9">
        <v>1016</v>
      </c>
      <c r="B1150" s="9" t="s">
        <v>383</v>
      </c>
      <c r="C1150" s="9">
        <v>0</v>
      </c>
      <c r="D1150" s="9">
        <v>6.8</v>
      </c>
      <c r="E1150" s="9">
        <v>7.2</v>
      </c>
      <c r="F1150" s="9">
        <v>137.41399999999999</v>
      </c>
      <c r="G1150" s="9">
        <v>0</v>
      </c>
      <c r="H1150" s="9">
        <v>0</v>
      </c>
      <c r="I1150" s="9">
        <v>5.0999999999999996</v>
      </c>
      <c r="J1150" s="9">
        <v>70</v>
      </c>
      <c r="K1150" s="158">
        <v>0.79236111111111096</v>
      </c>
      <c r="L1150" s="9"/>
      <c r="M1150" s="9"/>
      <c r="N1150" s="9"/>
      <c r="O1150" s="9"/>
      <c r="P1150" s="278" t="str">
        <f t="shared" si="37"/>
        <v/>
      </c>
      <c r="Q1150" s="276">
        <f t="shared" si="38"/>
        <v>60</v>
      </c>
      <c r="R1150" s="9"/>
      <c r="S1150" s="9"/>
      <c r="U1150" s="367"/>
      <c r="AS1150" s="9"/>
      <c r="AT1150" s="9"/>
      <c r="AU1150" s="426"/>
      <c r="AW1150" s="9"/>
      <c r="AX1150" s="470"/>
      <c r="AY1150" s="467"/>
      <c r="BG1150" s="373"/>
      <c r="BH1150" s="373"/>
      <c r="BI1150" s="9"/>
      <c r="BJ1150" s="9"/>
      <c r="CJ1150"/>
      <c r="CK1150"/>
    </row>
    <row r="1151" spans="1:89">
      <c r="A1151" s="9">
        <v>1016</v>
      </c>
      <c r="B1151" s="9" t="s">
        <v>383</v>
      </c>
      <c r="C1151" s="9">
        <v>292</v>
      </c>
      <c r="D1151" s="9">
        <v>7.2</v>
      </c>
      <c r="E1151" s="9">
        <v>6.4</v>
      </c>
      <c r="F1151" s="9">
        <v>137.41399999999999</v>
      </c>
      <c r="G1151" s="9">
        <v>0</v>
      </c>
      <c r="H1151" s="9">
        <v>0</v>
      </c>
      <c r="I1151" s="9">
        <v>5.0999999999999996</v>
      </c>
      <c r="J1151" s="9">
        <v>70</v>
      </c>
      <c r="K1151" s="158">
        <v>0.79305555555555596</v>
      </c>
      <c r="L1151" s="9"/>
      <c r="M1151" s="9"/>
      <c r="N1151" s="9"/>
      <c r="O1151" s="9"/>
      <c r="P1151" s="278" t="str">
        <f t="shared" si="37"/>
        <v/>
      </c>
      <c r="Q1151" s="276">
        <f t="shared" si="38"/>
        <v>60</v>
      </c>
      <c r="R1151" s="9"/>
      <c r="S1151" s="9"/>
      <c r="U1151" s="367"/>
      <c r="AS1151" s="9"/>
      <c r="AT1151" s="9"/>
      <c r="AU1151" s="426"/>
      <c r="AW1151" s="9"/>
      <c r="AX1151" s="470"/>
      <c r="AY1151" s="467"/>
      <c r="BG1151" s="373"/>
      <c r="BH1151" s="373"/>
      <c r="BI1151" s="9"/>
      <c r="BJ1151" s="9"/>
      <c r="CJ1151"/>
      <c r="CK1151"/>
    </row>
    <row r="1152" spans="1:89">
      <c r="A1152" s="9">
        <v>1016</v>
      </c>
      <c r="B1152" s="9" t="s">
        <v>383</v>
      </c>
      <c r="C1152" s="9">
        <v>337</v>
      </c>
      <c r="D1152" s="9">
        <v>6.4</v>
      </c>
      <c r="E1152" s="9">
        <v>6.4</v>
      </c>
      <c r="F1152" s="9">
        <v>137.41399999999999</v>
      </c>
      <c r="G1152" s="9">
        <v>0</v>
      </c>
      <c r="H1152" s="9">
        <v>0</v>
      </c>
      <c r="I1152" s="9">
        <v>5.0999999999999996</v>
      </c>
      <c r="J1152" s="9">
        <v>71</v>
      </c>
      <c r="K1152" s="158">
        <v>0.79374999999999996</v>
      </c>
      <c r="L1152" s="9"/>
      <c r="M1152" s="9"/>
      <c r="N1152" s="9"/>
      <c r="O1152" s="9"/>
      <c r="P1152" s="278" t="str">
        <f t="shared" si="37"/>
        <v/>
      </c>
      <c r="Q1152" s="276">
        <f t="shared" si="38"/>
        <v>60</v>
      </c>
      <c r="R1152" s="9"/>
      <c r="S1152" s="9"/>
      <c r="U1152" s="367"/>
      <c r="AS1152" s="9"/>
      <c r="AT1152" s="9"/>
      <c r="AU1152" s="426"/>
      <c r="AW1152" s="9"/>
      <c r="AX1152" s="470"/>
      <c r="AY1152" s="467"/>
      <c r="BG1152" s="373"/>
      <c r="BH1152" s="373"/>
      <c r="BI1152" s="9"/>
      <c r="BJ1152" s="9"/>
      <c r="CJ1152"/>
      <c r="CK1152"/>
    </row>
    <row r="1153" spans="1:89">
      <c r="A1153" s="9">
        <v>1016</v>
      </c>
      <c r="B1153" s="9" t="s">
        <v>383</v>
      </c>
      <c r="C1153" s="9">
        <v>337</v>
      </c>
      <c r="D1153" s="9">
        <v>6.4</v>
      </c>
      <c r="E1153" s="9">
        <v>6</v>
      </c>
      <c r="F1153" s="9">
        <v>137.41399999999999</v>
      </c>
      <c r="G1153" s="9">
        <v>0</v>
      </c>
      <c r="H1153" s="9">
        <v>0</v>
      </c>
      <c r="I1153" s="9">
        <v>5.0999999999999996</v>
      </c>
      <c r="J1153" s="9">
        <v>71</v>
      </c>
      <c r="K1153" s="158">
        <v>0.79444444444444495</v>
      </c>
      <c r="L1153" s="9"/>
      <c r="M1153" s="9"/>
      <c r="N1153" s="9"/>
      <c r="O1153" s="9"/>
      <c r="P1153" s="278" t="str">
        <f t="shared" si="37"/>
        <v/>
      </c>
      <c r="Q1153" s="276">
        <f t="shared" si="38"/>
        <v>60</v>
      </c>
      <c r="R1153" s="9"/>
      <c r="S1153" s="9"/>
      <c r="U1153" s="367"/>
      <c r="AS1153" s="9"/>
      <c r="AT1153" s="9"/>
      <c r="AU1153" s="426"/>
      <c r="AW1153" s="9"/>
      <c r="AX1153" s="470"/>
      <c r="AY1153" s="467"/>
      <c r="BG1153" s="373"/>
      <c r="BH1153" s="373"/>
      <c r="BI1153" s="9"/>
      <c r="BJ1153" s="9"/>
      <c r="CJ1153"/>
      <c r="CK1153"/>
    </row>
    <row r="1154" spans="1:89">
      <c r="A1154" s="9">
        <v>1016</v>
      </c>
      <c r="B1154" s="9" t="s">
        <v>383</v>
      </c>
      <c r="C1154" s="9">
        <v>315</v>
      </c>
      <c r="D1154" s="9">
        <v>6.4</v>
      </c>
      <c r="E1154" s="9">
        <v>6</v>
      </c>
      <c r="F1154" s="9">
        <v>137.41399999999999</v>
      </c>
      <c r="G1154" s="9">
        <v>0</v>
      </c>
      <c r="H1154" s="9">
        <v>0</v>
      </c>
      <c r="I1154" s="9">
        <v>5.0999999999999996</v>
      </c>
      <c r="J1154" s="9">
        <v>70</v>
      </c>
      <c r="K1154" s="158">
        <v>0.79513888888888895</v>
      </c>
      <c r="L1154" s="9"/>
      <c r="M1154" s="9"/>
      <c r="N1154" s="9"/>
      <c r="O1154" s="9"/>
      <c r="P1154" s="278" t="str">
        <f t="shared" si="37"/>
        <v/>
      </c>
      <c r="Q1154" s="276">
        <f t="shared" si="38"/>
        <v>60</v>
      </c>
      <c r="R1154" s="9"/>
      <c r="S1154" s="9"/>
      <c r="U1154" s="367"/>
      <c r="AS1154" s="9"/>
      <c r="AT1154" s="9"/>
      <c r="AU1154" s="426"/>
      <c r="AW1154" s="9"/>
      <c r="AX1154" s="470"/>
      <c r="AY1154" s="467"/>
      <c r="BG1154" s="373"/>
      <c r="BH1154" s="373"/>
      <c r="BI1154" s="9"/>
      <c r="BJ1154" s="9"/>
      <c r="CJ1154"/>
      <c r="CK1154"/>
    </row>
    <row r="1155" spans="1:89">
      <c r="A1155" s="9">
        <v>1016</v>
      </c>
      <c r="B1155" s="9" t="s">
        <v>383</v>
      </c>
      <c r="C1155" s="9">
        <v>315</v>
      </c>
      <c r="D1155" s="9">
        <v>6.8</v>
      </c>
      <c r="E1155" s="9">
        <v>6.4</v>
      </c>
      <c r="F1155" s="9">
        <v>137.41399999999999</v>
      </c>
      <c r="G1155" s="9">
        <v>0</v>
      </c>
      <c r="H1155" s="9">
        <v>0</v>
      </c>
      <c r="I1155" s="9">
        <v>5.0999999999999996</v>
      </c>
      <c r="J1155" s="9">
        <v>71</v>
      </c>
      <c r="K1155" s="158">
        <v>0.79583333333333295</v>
      </c>
      <c r="L1155" s="9"/>
      <c r="M1155" s="9"/>
      <c r="N1155" s="9"/>
      <c r="O1155" s="9"/>
      <c r="P1155" s="278" t="str">
        <f t="shared" si="37"/>
        <v/>
      </c>
      <c r="Q1155" s="276">
        <f t="shared" si="38"/>
        <v>60</v>
      </c>
      <c r="R1155" s="9"/>
      <c r="S1155" s="9"/>
      <c r="U1155" s="367"/>
      <c r="AS1155" s="9"/>
      <c r="AT1155" s="9"/>
      <c r="AU1155" s="426"/>
      <c r="AW1155" s="9"/>
      <c r="AX1155" s="470"/>
      <c r="AY1155" s="467"/>
      <c r="BG1155" s="373"/>
      <c r="BH1155" s="373"/>
      <c r="BI1155" s="9"/>
      <c r="BJ1155" s="9"/>
      <c r="CJ1155"/>
      <c r="CK1155"/>
    </row>
    <row r="1156" spans="1:89">
      <c r="A1156" s="9">
        <v>1016</v>
      </c>
      <c r="B1156" s="9" t="s">
        <v>383</v>
      </c>
      <c r="C1156" s="9">
        <v>315</v>
      </c>
      <c r="D1156" s="9">
        <v>5.6</v>
      </c>
      <c r="E1156" s="9">
        <v>5.6</v>
      </c>
      <c r="F1156" s="9">
        <v>137.41399999999999</v>
      </c>
      <c r="G1156" s="9">
        <v>0</v>
      </c>
      <c r="H1156" s="9">
        <v>0</v>
      </c>
      <c r="I1156" s="9">
        <v>5.0999999999999996</v>
      </c>
      <c r="J1156" s="9">
        <v>71</v>
      </c>
      <c r="K1156" s="158">
        <v>0.79652777777777795</v>
      </c>
      <c r="L1156" s="9"/>
      <c r="M1156" s="9"/>
      <c r="N1156" s="9"/>
      <c r="O1156" s="9"/>
      <c r="P1156" s="278" t="str">
        <f t="shared" si="37"/>
        <v/>
      </c>
      <c r="Q1156" s="276">
        <f t="shared" si="38"/>
        <v>60</v>
      </c>
      <c r="R1156" s="9"/>
      <c r="S1156" s="9"/>
      <c r="U1156" s="367"/>
      <c r="AS1156" s="9"/>
      <c r="AT1156" s="9"/>
      <c r="AU1156" s="426"/>
      <c r="AW1156" s="9"/>
      <c r="AX1156" s="470"/>
      <c r="AY1156" s="467"/>
      <c r="BG1156" s="373"/>
      <c r="BH1156" s="373"/>
      <c r="BI1156" s="9"/>
      <c r="BJ1156" s="9"/>
      <c r="CJ1156"/>
      <c r="CK1156"/>
    </row>
    <row r="1157" spans="1:89">
      <c r="A1157" s="9">
        <v>1016</v>
      </c>
      <c r="B1157" s="9" t="s">
        <v>383</v>
      </c>
      <c r="C1157" s="9">
        <v>315</v>
      </c>
      <c r="D1157" s="9">
        <v>4.4000000000000004</v>
      </c>
      <c r="E1157" s="9">
        <v>4.4000000000000004</v>
      </c>
      <c r="F1157" s="9">
        <v>137.41399999999999</v>
      </c>
      <c r="G1157" s="9">
        <v>0</v>
      </c>
      <c r="H1157" s="9">
        <v>0</v>
      </c>
      <c r="I1157" s="9">
        <v>5.0999999999999996</v>
      </c>
      <c r="J1157" s="9">
        <v>71</v>
      </c>
      <c r="K1157" s="158">
        <v>0.79722222222222205</v>
      </c>
      <c r="L1157" s="9"/>
      <c r="M1157" s="9"/>
      <c r="N1157" s="9"/>
      <c r="O1157" s="9"/>
      <c r="P1157" s="278" t="str">
        <f t="shared" si="37"/>
        <v/>
      </c>
      <c r="Q1157" s="276">
        <f t="shared" si="38"/>
        <v>60</v>
      </c>
      <c r="R1157" s="9"/>
      <c r="S1157" s="9"/>
      <c r="U1157" s="367"/>
      <c r="AS1157" s="9"/>
      <c r="AT1157" s="9"/>
      <c r="AU1157" s="426"/>
      <c r="AW1157" s="9"/>
      <c r="AX1157" s="470"/>
      <c r="AY1157" s="467"/>
      <c r="BG1157" s="373"/>
      <c r="BH1157" s="373"/>
      <c r="BI1157" s="9"/>
      <c r="BJ1157" s="9"/>
      <c r="CJ1157"/>
      <c r="CK1157"/>
    </row>
    <row r="1158" spans="1:89">
      <c r="A1158" s="9">
        <v>1016</v>
      </c>
      <c r="B1158" s="9" t="s">
        <v>383</v>
      </c>
      <c r="C1158" s="9">
        <v>315</v>
      </c>
      <c r="D1158" s="9">
        <v>4.8</v>
      </c>
      <c r="E1158" s="9">
        <v>4.4000000000000004</v>
      </c>
      <c r="F1158" s="9">
        <v>137.41399999999999</v>
      </c>
      <c r="G1158" s="9">
        <v>0</v>
      </c>
      <c r="H1158" s="9">
        <v>0</v>
      </c>
      <c r="I1158" s="9">
        <v>5</v>
      </c>
      <c r="J1158" s="9">
        <v>71</v>
      </c>
      <c r="K1158" s="158">
        <v>0.79791666666666705</v>
      </c>
      <c r="L1158" s="9"/>
      <c r="M1158" s="9"/>
      <c r="N1158" s="9"/>
      <c r="O1158" s="9"/>
      <c r="P1158" s="278" t="str">
        <f t="shared" si="37"/>
        <v/>
      </c>
      <c r="Q1158" s="276">
        <f t="shared" si="38"/>
        <v>60</v>
      </c>
      <c r="R1158" s="9"/>
      <c r="S1158" s="9"/>
      <c r="U1158" s="367"/>
      <c r="AS1158" s="9"/>
      <c r="AT1158" s="9"/>
      <c r="AU1158" s="426"/>
      <c r="AW1158" s="9"/>
      <c r="AX1158" s="470"/>
      <c r="AY1158" s="467"/>
      <c r="BG1158" s="373"/>
      <c r="BH1158" s="373"/>
      <c r="BI1158" s="9"/>
      <c r="BJ1158" s="9"/>
      <c r="CJ1158"/>
      <c r="CK1158"/>
    </row>
    <row r="1159" spans="1:89">
      <c r="A1159" s="9">
        <v>1016</v>
      </c>
      <c r="B1159" s="9" t="s">
        <v>383</v>
      </c>
      <c r="C1159" s="9">
        <v>315</v>
      </c>
      <c r="D1159" s="9">
        <v>4.4000000000000004</v>
      </c>
      <c r="E1159" s="9">
        <v>3.6</v>
      </c>
      <c r="F1159" s="9">
        <v>137.41399999999999</v>
      </c>
      <c r="G1159" s="9">
        <v>0</v>
      </c>
      <c r="H1159" s="9">
        <v>0</v>
      </c>
      <c r="I1159" s="9">
        <v>5</v>
      </c>
      <c r="J1159" s="9">
        <v>71</v>
      </c>
      <c r="K1159" s="158">
        <v>0.79861111111111105</v>
      </c>
      <c r="L1159" s="9"/>
      <c r="M1159" s="9"/>
      <c r="N1159" s="9"/>
      <c r="O1159" s="9"/>
      <c r="P1159" s="278" t="str">
        <f t="shared" si="37"/>
        <v/>
      </c>
      <c r="Q1159" s="276">
        <f t="shared" si="38"/>
        <v>60</v>
      </c>
      <c r="R1159" s="9"/>
      <c r="S1159" s="9"/>
      <c r="U1159" s="367"/>
      <c r="AS1159" s="9"/>
      <c r="AT1159" s="9"/>
      <c r="AU1159" s="426"/>
      <c r="AW1159" s="9"/>
      <c r="AX1159" s="470"/>
      <c r="AY1159" s="467"/>
      <c r="BG1159" s="373"/>
      <c r="BH1159" s="373"/>
      <c r="BI1159" s="9"/>
      <c r="BJ1159" s="9"/>
      <c r="CJ1159"/>
      <c r="CK1159"/>
    </row>
    <row r="1160" spans="1:89">
      <c r="A1160" s="9">
        <v>1016</v>
      </c>
      <c r="B1160" s="9" t="s">
        <v>383</v>
      </c>
      <c r="C1160" s="9">
        <v>315</v>
      </c>
      <c r="D1160" s="9">
        <v>4.8</v>
      </c>
      <c r="E1160" s="9">
        <v>4</v>
      </c>
      <c r="F1160" s="9">
        <v>137.41399999999999</v>
      </c>
      <c r="G1160" s="9">
        <v>0</v>
      </c>
      <c r="H1160" s="9">
        <v>0</v>
      </c>
      <c r="I1160" s="9">
        <v>5</v>
      </c>
      <c r="J1160" s="9">
        <v>71</v>
      </c>
      <c r="K1160" s="158">
        <v>0.79930555555555605</v>
      </c>
      <c r="L1160" s="9"/>
      <c r="M1160" s="9"/>
      <c r="N1160" s="9"/>
      <c r="O1160" s="9"/>
      <c r="P1160" s="278" t="str">
        <f t="shared" si="37"/>
        <v/>
      </c>
      <c r="Q1160" s="276">
        <f t="shared" si="38"/>
        <v>60</v>
      </c>
      <c r="R1160" s="9"/>
      <c r="S1160" s="9"/>
      <c r="U1160" s="367"/>
      <c r="AS1160" s="9"/>
      <c r="AT1160" s="9"/>
      <c r="AU1160" s="426"/>
      <c r="AW1160" s="9"/>
      <c r="AX1160" s="470"/>
      <c r="AY1160" s="467"/>
      <c r="BG1160" s="373"/>
      <c r="BH1160" s="373"/>
      <c r="BI1160" s="9"/>
      <c r="BJ1160" s="9"/>
      <c r="CJ1160"/>
      <c r="CK1160"/>
    </row>
    <row r="1161" spans="1:89">
      <c r="A1161" s="9">
        <v>1016</v>
      </c>
      <c r="B1161" s="9" t="s">
        <v>383</v>
      </c>
      <c r="C1161" s="9">
        <v>315</v>
      </c>
      <c r="D1161" s="9">
        <v>4.4000000000000004</v>
      </c>
      <c r="E1161" s="9">
        <v>4</v>
      </c>
      <c r="F1161" s="9">
        <v>137.41399999999999</v>
      </c>
      <c r="G1161" s="9">
        <v>0</v>
      </c>
      <c r="H1161" s="9">
        <v>0</v>
      </c>
      <c r="I1161" s="9">
        <v>5</v>
      </c>
      <c r="J1161" s="9">
        <v>71</v>
      </c>
      <c r="K1161" s="158">
        <v>0.8</v>
      </c>
      <c r="L1161" s="9"/>
      <c r="M1161" s="9"/>
      <c r="N1161" s="9"/>
      <c r="O1161" s="9"/>
      <c r="P1161" s="278" t="str">
        <f t="shared" ref="P1161:P1224" si="39">IF(F1161&lt;1.1,60,"")</f>
        <v/>
      </c>
      <c r="Q1161" s="276">
        <f t="shared" si="38"/>
        <v>60</v>
      </c>
      <c r="R1161" s="9"/>
      <c r="S1161" s="9"/>
      <c r="U1161" s="367"/>
      <c r="AS1161" s="9"/>
      <c r="AT1161" s="9"/>
      <c r="AU1161" s="426"/>
      <c r="AW1161" s="9"/>
      <c r="AX1161" s="470"/>
      <c r="AY1161" s="467"/>
      <c r="BG1161" s="373"/>
      <c r="BH1161" s="373"/>
      <c r="BI1161" s="9"/>
      <c r="BJ1161" s="9"/>
      <c r="CJ1161"/>
      <c r="CK1161"/>
    </row>
    <row r="1162" spans="1:89">
      <c r="A1162" s="9">
        <v>1016</v>
      </c>
      <c r="B1162" s="9" t="s">
        <v>383</v>
      </c>
      <c r="C1162" s="9">
        <v>315</v>
      </c>
      <c r="D1162" s="9">
        <v>5.2</v>
      </c>
      <c r="E1162" s="9">
        <v>4.4000000000000004</v>
      </c>
      <c r="F1162" s="9">
        <v>137.41399999999999</v>
      </c>
      <c r="G1162" s="9">
        <v>0</v>
      </c>
      <c r="H1162" s="9">
        <v>0</v>
      </c>
      <c r="I1162" s="9">
        <v>5</v>
      </c>
      <c r="J1162" s="9">
        <v>71</v>
      </c>
      <c r="K1162" s="158">
        <v>0.80069444444444404</v>
      </c>
      <c r="L1162" s="9"/>
      <c r="M1162" s="9"/>
      <c r="N1162" s="9"/>
      <c r="O1162" s="9"/>
      <c r="P1162" s="278" t="str">
        <f t="shared" si="39"/>
        <v/>
      </c>
      <c r="Q1162" s="276">
        <f t="shared" ref="Q1162:Q1225" si="40">IF(J1162&gt;0,60,"")</f>
        <v>60</v>
      </c>
      <c r="R1162" s="9"/>
      <c r="S1162" s="9"/>
      <c r="U1162" s="367"/>
      <c r="AS1162" s="9"/>
      <c r="AT1162" s="9"/>
      <c r="AU1162" s="426"/>
      <c r="AW1162" s="9"/>
      <c r="AX1162" s="470"/>
      <c r="AY1162" s="467"/>
      <c r="BG1162" s="373"/>
      <c r="BH1162" s="373"/>
      <c r="BI1162" s="9"/>
      <c r="BJ1162" s="9"/>
      <c r="CJ1162"/>
      <c r="CK1162"/>
    </row>
    <row r="1163" spans="1:89">
      <c r="A1163" s="9">
        <v>1016</v>
      </c>
      <c r="B1163" s="9" t="s">
        <v>383</v>
      </c>
      <c r="C1163" s="9">
        <v>315</v>
      </c>
      <c r="D1163" s="9">
        <v>4.4000000000000004</v>
      </c>
      <c r="E1163" s="9">
        <v>4.8</v>
      </c>
      <c r="F1163" s="9">
        <v>137.41399999999999</v>
      </c>
      <c r="G1163" s="9">
        <v>0</v>
      </c>
      <c r="H1163" s="9">
        <v>0</v>
      </c>
      <c r="I1163" s="9">
        <v>5</v>
      </c>
      <c r="J1163" s="9">
        <v>71</v>
      </c>
      <c r="K1163" s="158">
        <v>0.80138888888888904</v>
      </c>
      <c r="L1163" s="9"/>
      <c r="M1163" s="9"/>
      <c r="N1163" s="9"/>
      <c r="O1163" s="9"/>
      <c r="P1163" s="278" t="str">
        <f t="shared" si="39"/>
        <v/>
      </c>
      <c r="Q1163" s="276">
        <f t="shared" si="40"/>
        <v>60</v>
      </c>
      <c r="R1163" s="9"/>
      <c r="S1163" s="9"/>
      <c r="U1163" s="367"/>
      <c r="AS1163" s="9"/>
      <c r="AT1163" s="9"/>
      <c r="AU1163" s="426"/>
      <c r="AW1163" s="9"/>
      <c r="AX1163" s="470"/>
      <c r="AY1163" s="467"/>
      <c r="BG1163" s="373"/>
      <c r="BH1163" s="373"/>
      <c r="BI1163" s="9"/>
      <c r="BJ1163" s="9"/>
      <c r="CJ1163"/>
      <c r="CK1163"/>
    </row>
    <row r="1164" spans="1:89">
      <c r="A1164" s="9">
        <v>1016</v>
      </c>
      <c r="B1164" s="9" t="s">
        <v>383</v>
      </c>
      <c r="C1164" s="9">
        <v>315</v>
      </c>
      <c r="D1164" s="9">
        <v>4.8</v>
      </c>
      <c r="E1164" s="9">
        <v>4</v>
      </c>
      <c r="F1164" s="9">
        <v>137.41399999999999</v>
      </c>
      <c r="G1164" s="9">
        <v>0</v>
      </c>
      <c r="H1164" s="9">
        <v>0</v>
      </c>
      <c r="I1164" s="9">
        <v>5</v>
      </c>
      <c r="J1164" s="9">
        <v>71</v>
      </c>
      <c r="K1164" s="158">
        <v>0.80208333333333304</v>
      </c>
      <c r="L1164" s="9"/>
      <c r="M1164" s="9"/>
      <c r="N1164" s="9"/>
      <c r="O1164" s="9"/>
      <c r="P1164" s="278" t="str">
        <f t="shared" si="39"/>
        <v/>
      </c>
      <c r="Q1164" s="276">
        <f t="shared" si="40"/>
        <v>60</v>
      </c>
      <c r="R1164" s="9"/>
      <c r="S1164" s="9"/>
      <c r="U1164" s="367"/>
      <c r="AS1164" s="9"/>
      <c r="AT1164" s="9"/>
      <c r="AU1164" s="426"/>
      <c r="AW1164" s="9"/>
      <c r="AX1164" s="470"/>
      <c r="AY1164" s="467"/>
      <c r="BG1164" s="373"/>
      <c r="BH1164" s="373"/>
      <c r="BI1164" s="9"/>
      <c r="BJ1164" s="9"/>
      <c r="CJ1164"/>
      <c r="CK1164"/>
    </row>
    <row r="1165" spans="1:89">
      <c r="A1165" s="9">
        <v>1017</v>
      </c>
      <c r="B1165" s="9" t="s">
        <v>383</v>
      </c>
      <c r="C1165" s="9">
        <v>315</v>
      </c>
      <c r="D1165" s="9">
        <v>3.6</v>
      </c>
      <c r="E1165" s="9">
        <v>3.6</v>
      </c>
      <c r="F1165" s="9">
        <v>137.41399999999999</v>
      </c>
      <c r="G1165" s="9">
        <v>0</v>
      </c>
      <c r="H1165" s="9">
        <v>0</v>
      </c>
      <c r="I1165" s="9">
        <v>5</v>
      </c>
      <c r="J1165" s="9">
        <v>71</v>
      </c>
      <c r="K1165" s="158">
        <v>0.80277777777777803</v>
      </c>
      <c r="L1165" s="9"/>
      <c r="M1165" s="9"/>
      <c r="N1165" s="9"/>
      <c r="O1165" s="9"/>
      <c r="P1165" s="278" t="str">
        <f t="shared" si="39"/>
        <v/>
      </c>
      <c r="Q1165" s="276">
        <f t="shared" si="40"/>
        <v>60</v>
      </c>
      <c r="R1165" s="9"/>
      <c r="S1165" s="9"/>
      <c r="U1165" s="367"/>
      <c r="AS1165" s="9"/>
      <c r="AT1165" s="9"/>
      <c r="AU1165" s="426"/>
      <c r="AW1165" s="9"/>
      <c r="AX1165" s="470"/>
      <c r="AY1165" s="467"/>
      <c r="BG1165" s="373"/>
      <c r="BH1165" s="373"/>
      <c r="BI1165" s="9"/>
      <c r="BJ1165" s="9"/>
      <c r="CJ1165"/>
      <c r="CK1165"/>
    </row>
    <row r="1166" spans="1:89">
      <c r="A1166" s="9">
        <v>1017</v>
      </c>
      <c r="B1166" s="9" t="s">
        <v>383</v>
      </c>
      <c r="C1166" s="9">
        <v>315</v>
      </c>
      <c r="D1166" s="9">
        <v>4.8</v>
      </c>
      <c r="E1166" s="9">
        <v>4</v>
      </c>
      <c r="F1166" s="9">
        <v>137.41399999999999</v>
      </c>
      <c r="G1166" s="9">
        <v>0</v>
      </c>
      <c r="H1166" s="9">
        <v>0</v>
      </c>
      <c r="I1166" s="9">
        <v>5</v>
      </c>
      <c r="J1166" s="9">
        <v>71</v>
      </c>
      <c r="K1166" s="158">
        <v>0.80347222222222203</v>
      </c>
      <c r="L1166" s="9"/>
      <c r="M1166" s="9"/>
      <c r="N1166" s="9"/>
      <c r="O1166" s="9"/>
      <c r="P1166" s="278" t="str">
        <f t="shared" si="39"/>
        <v/>
      </c>
      <c r="Q1166" s="276">
        <f t="shared" si="40"/>
        <v>60</v>
      </c>
      <c r="R1166" s="9"/>
      <c r="S1166" s="9"/>
      <c r="U1166" s="367"/>
      <c r="AS1166" s="9"/>
      <c r="AT1166" s="9"/>
      <c r="AU1166" s="426"/>
      <c r="AW1166" s="9"/>
      <c r="AX1166" s="470"/>
      <c r="AY1166" s="467"/>
      <c r="BG1166" s="373"/>
      <c r="BH1166" s="373"/>
      <c r="BI1166" s="9"/>
      <c r="BJ1166" s="9"/>
      <c r="CJ1166"/>
      <c r="CK1166"/>
    </row>
    <row r="1167" spans="1:89">
      <c r="A1167" s="9">
        <v>1017</v>
      </c>
      <c r="B1167" s="9" t="s">
        <v>383</v>
      </c>
      <c r="C1167" s="9">
        <v>315</v>
      </c>
      <c r="D1167" s="9">
        <v>4.4000000000000004</v>
      </c>
      <c r="E1167" s="9">
        <v>3.6</v>
      </c>
      <c r="F1167" s="9">
        <v>137.41399999999999</v>
      </c>
      <c r="G1167" s="9">
        <v>0</v>
      </c>
      <c r="H1167" s="9">
        <v>0</v>
      </c>
      <c r="I1167" s="9">
        <v>5</v>
      </c>
      <c r="J1167" s="9">
        <v>71</v>
      </c>
      <c r="K1167" s="158">
        <v>0.80416666666666703</v>
      </c>
      <c r="L1167" s="9"/>
      <c r="M1167" s="9"/>
      <c r="N1167" s="9"/>
      <c r="O1167" s="9"/>
      <c r="P1167" s="278" t="str">
        <f t="shared" si="39"/>
        <v/>
      </c>
      <c r="Q1167" s="276">
        <f t="shared" si="40"/>
        <v>60</v>
      </c>
      <c r="R1167" s="9"/>
      <c r="S1167" s="9"/>
      <c r="U1167" s="367"/>
      <c r="AS1167" s="9"/>
      <c r="AT1167" s="9"/>
      <c r="AU1167" s="426"/>
      <c r="AW1167" s="9"/>
      <c r="AX1167" s="470"/>
      <c r="AY1167" s="467"/>
      <c r="BG1167" s="373"/>
      <c r="BH1167" s="373"/>
      <c r="BI1167" s="9"/>
      <c r="BJ1167" s="9"/>
      <c r="CJ1167"/>
      <c r="CK1167"/>
    </row>
    <row r="1168" spans="1:89">
      <c r="A1168" s="9">
        <v>1017</v>
      </c>
      <c r="B1168" s="9" t="s">
        <v>383</v>
      </c>
      <c r="C1168" s="9">
        <v>315</v>
      </c>
      <c r="D1168" s="9">
        <v>6.4</v>
      </c>
      <c r="E1168" s="9">
        <v>2</v>
      </c>
      <c r="F1168" s="9">
        <v>137.41399999999999</v>
      </c>
      <c r="G1168" s="9">
        <v>0</v>
      </c>
      <c r="H1168" s="9">
        <v>0</v>
      </c>
      <c r="I1168" s="9">
        <v>5</v>
      </c>
      <c r="J1168" s="9">
        <v>71</v>
      </c>
      <c r="K1168" s="158">
        <v>0.80486111111111103</v>
      </c>
      <c r="L1168" s="9"/>
      <c r="M1168" s="9"/>
      <c r="N1168" s="9"/>
      <c r="O1168" s="9"/>
      <c r="P1168" s="278" t="str">
        <f t="shared" si="39"/>
        <v/>
      </c>
      <c r="Q1168" s="276">
        <f t="shared" si="40"/>
        <v>60</v>
      </c>
      <c r="R1168" s="9"/>
      <c r="S1168" s="9"/>
      <c r="U1168" s="367"/>
      <c r="AS1168" s="9"/>
      <c r="AT1168" s="9"/>
      <c r="AU1168" s="426"/>
      <c r="AW1168" s="9"/>
      <c r="AX1168" s="470"/>
      <c r="AY1168" s="467"/>
      <c r="BG1168" s="373"/>
      <c r="BH1168" s="373"/>
      <c r="BI1168" s="9"/>
      <c r="BJ1168" s="9"/>
      <c r="CJ1168"/>
      <c r="CK1168"/>
    </row>
    <row r="1169" spans="1:89">
      <c r="A1169" s="9">
        <v>1017</v>
      </c>
      <c r="B1169" s="9" t="s">
        <v>383</v>
      </c>
      <c r="C1169" s="9">
        <v>315</v>
      </c>
      <c r="D1169" s="9">
        <v>4.4000000000000004</v>
      </c>
      <c r="E1169" s="9">
        <v>4.8</v>
      </c>
      <c r="F1169" s="9">
        <v>137.41399999999999</v>
      </c>
      <c r="G1169" s="9">
        <v>0</v>
      </c>
      <c r="H1169" s="9">
        <v>0</v>
      </c>
      <c r="I1169" s="9">
        <v>5</v>
      </c>
      <c r="J1169" s="9">
        <v>71</v>
      </c>
      <c r="K1169" s="158">
        <v>0.80555555555555602</v>
      </c>
      <c r="L1169" s="9"/>
      <c r="M1169" s="9"/>
      <c r="N1169" s="9"/>
      <c r="O1169" s="9"/>
      <c r="P1169" s="278" t="str">
        <f t="shared" si="39"/>
        <v/>
      </c>
      <c r="Q1169" s="276">
        <f t="shared" si="40"/>
        <v>60</v>
      </c>
      <c r="R1169" s="9"/>
      <c r="S1169" s="9"/>
      <c r="U1169" s="367"/>
      <c r="AS1169" s="9"/>
      <c r="AT1169" s="9"/>
      <c r="AU1169" s="426"/>
      <c r="AW1169" s="9"/>
      <c r="AX1169" s="470"/>
      <c r="AY1169" s="467"/>
      <c r="BG1169" s="373"/>
      <c r="BH1169" s="373"/>
      <c r="BI1169" s="9"/>
      <c r="BJ1169" s="9"/>
      <c r="CJ1169"/>
      <c r="CK1169"/>
    </row>
    <row r="1170" spans="1:89">
      <c r="A1170" s="9">
        <v>1017</v>
      </c>
      <c r="B1170" s="9" t="s">
        <v>383</v>
      </c>
      <c r="C1170" s="9">
        <v>315</v>
      </c>
      <c r="D1170" s="9">
        <v>4.4000000000000004</v>
      </c>
      <c r="E1170" s="9">
        <v>4</v>
      </c>
      <c r="F1170" s="9">
        <v>137.41399999999999</v>
      </c>
      <c r="G1170" s="9">
        <v>0</v>
      </c>
      <c r="H1170" s="9">
        <v>0</v>
      </c>
      <c r="I1170" s="9">
        <v>5</v>
      </c>
      <c r="J1170" s="9">
        <v>71</v>
      </c>
      <c r="K1170" s="158">
        <v>0.80625000000000002</v>
      </c>
      <c r="L1170" s="9"/>
      <c r="M1170" s="9"/>
      <c r="N1170" s="9"/>
      <c r="O1170" s="9"/>
      <c r="P1170" s="278" t="str">
        <f t="shared" si="39"/>
        <v/>
      </c>
      <c r="Q1170" s="276">
        <f t="shared" si="40"/>
        <v>60</v>
      </c>
      <c r="R1170" s="9"/>
      <c r="S1170" s="9"/>
      <c r="U1170" s="367"/>
      <c r="AS1170" s="9"/>
      <c r="AT1170" s="9"/>
      <c r="AU1170" s="426"/>
      <c r="AW1170" s="9"/>
      <c r="AX1170" s="470"/>
      <c r="AY1170" s="467"/>
      <c r="BG1170" s="373"/>
      <c r="BH1170" s="373"/>
      <c r="BI1170" s="9"/>
      <c r="BJ1170" s="9"/>
      <c r="CJ1170"/>
      <c r="CK1170"/>
    </row>
    <row r="1171" spans="1:89">
      <c r="A1171" s="9">
        <v>1017</v>
      </c>
      <c r="B1171" s="9" t="s">
        <v>383</v>
      </c>
      <c r="C1171" s="9">
        <v>315</v>
      </c>
      <c r="D1171" s="9">
        <v>2.4</v>
      </c>
      <c r="E1171" s="9">
        <v>1.6</v>
      </c>
      <c r="F1171" s="9">
        <v>137.41399999999999</v>
      </c>
      <c r="G1171" s="9">
        <v>0</v>
      </c>
      <c r="H1171" s="9">
        <v>0</v>
      </c>
      <c r="I1171" s="9">
        <v>5</v>
      </c>
      <c r="J1171" s="9">
        <v>71</v>
      </c>
      <c r="K1171" s="158">
        <v>0.80694444444444402</v>
      </c>
      <c r="L1171" s="9"/>
      <c r="M1171" s="9"/>
      <c r="N1171" s="9"/>
      <c r="O1171" s="9"/>
      <c r="P1171" s="278" t="str">
        <f t="shared" si="39"/>
        <v/>
      </c>
      <c r="Q1171" s="276">
        <f t="shared" si="40"/>
        <v>60</v>
      </c>
      <c r="R1171" s="9"/>
      <c r="S1171" s="9"/>
      <c r="U1171" s="367"/>
      <c r="AS1171" s="9"/>
      <c r="AT1171" s="9"/>
      <c r="AU1171" s="426"/>
      <c r="AW1171" s="9"/>
      <c r="AX1171" s="470"/>
      <c r="AY1171" s="467"/>
      <c r="BG1171" s="373"/>
      <c r="BH1171" s="373"/>
      <c r="BI1171" s="9"/>
      <c r="BJ1171" s="9"/>
      <c r="CJ1171"/>
      <c r="CK1171"/>
    </row>
    <row r="1172" spans="1:89">
      <c r="A1172" s="9">
        <v>1017</v>
      </c>
      <c r="B1172" s="9" t="s">
        <v>383</v>
      </c>
      <c r="C1172" s="9">
        <v>315</v>
      </c>
      <c r="D1172" s="9">
        <v>4.4000000000000004</v>
      </c>
      <c r="E1172" s="9">
        <v>4</v>
      </c>
      <c r="F1172" s="9">
        <v>137.41399999999999</v>
      </c>
      <c r="G1172" s="9">
        <v>0</v>
      </c>
      <c r="H1172" s="9">
        <v>0</v>
      </c>
      <c r="I1172" s="9">
        <v>5</v>
      </c>
      <c r="J1172" s="9">
        <v>71</v>
      </c>
      <c r="K1172" s="158">
        <v>0.80763888888888902</v>
      </c>
      <c r="L1172" s="9"/>
      <c r="M1172" s="9"/>
      <c r="N1172" s="9"/>
      <c r="O1172" s="9"/>
      <c r="P1172" s="278" t="str">
        <f t="shared" si="39"/>
        <v/>
      </c>
      <c r="Q1172" s="276">
        <f t="shared" si="40"/>
        <v>60</v>
      </c>
      <c r="R1172" s="9"/>
      <c r="S1172" s="9"/>
      <c r="U1172" s="367"/>
      <c r="AS1172" s="9"/>
      <c r="AT1172" s="9"/>
      <c r="AU1172" s="426"/>
      <c r="AW1172" s="9"/>
      <c r="AX1172" s="470"/>
      <c r="AY1172" s="467"/>
      <c r="BG1172" s="373"/>
      <c r="BH1172" s="373"/>
      <c r="BI1172" s="9"/>
      <c r="BJ1172" s="9"/>
      <c r="CJ1172"/>
      <c r="CK1172"/>
    </row>
    <row r="1173" spans="1:89">
      <c r="A1173" s="9">
        <v>1017</v>
      </c>
      <c r="B1173" s="9" t="s">
        <v>383</v>
      </c>
      <c r="C1173" s="9">
        <v>315</v>
      </c>
      <c r="D1173" s="9">
        <v>6</v>
      </c>
      <c r="E1173" s="9">
        <v>5.2</v>
      </c>
      <c r="F1173" s="9">
        <v>137.41399999999999</v>
      </c>
      <c r="G1173" s="9">
        <v>0</v>
      </c>
      <c r="H1173" s="9">
        <v>0</v>
      </c>
      <c r="I1173" s="9">
        <v>5</v>
      </c>
      <c r="J1173" s="9">
        <v>71</v>
      </c>
      <c r="K1173" s="158">
        <v>0.80833333333333302</v>
      </c>
      <c r="L1173" s="9"/>
      <c r="M1173" s="9"/>
      <c r="N1173" s="9"/>
      <c r="O1173" s="9"/>
      <c r="P1173" s="278" t="str">
        <f t="shared" si="39"/>
        <v/>
      </c>
      <c r="Q1173" s="276">
        <f t="shared" si="40"/>
        <v>60</v>
      </c>
      <c r="R1173" s="9"/>
      <c r="S1173" s="9"/>
      <c r="U1173" s="367"/>
      <c r="AS1173" s="9"/>
      <c r="AT1173" s="9"/>
      <c r="AU1173" s="426"/>
      <c r="AW1173" s="9"/>
      <c r="AX1173" s="470"/>
      <c r="AY1173" s="467"/>
      <c r="BG1173" s="373"/>
      <c r="BH1173" s="373"/>
      <c r="BI1173" s="9"/>
      <c r="BJ1173" s="9"/>
      <c r="CJ1173"/>
      <c r="CK1173"/>
    </row>
    <row r="1174" spans="1:89">
      <c r="A1174" s="9">
        <v>1017</v>
      </c>
      <c r="B1174" s="9" t="s">
        <v>383</v>
      </c>
      <c r="C1174" s="9">
        <v>292</v>
      </c>
      <c r="D1174" s="9">
        <v>5.6</v>
      </c>
      <c r="E1174" s="9">
        <v>5.6</v>
      </c>
      <c r="F1174" s="9">
        <v>137.41399999999999</v>
      </c>
      <c r="G1174" s="9">
        <v>0</v>
      </c>
      <c r="H1174" s="9">
        <v>0</v>
      </c>
      <c r="I1174" s="9">
        <v>5</v>
      </c>
      <c r="J1174" s="9">
        <v>71</v>
      </c>
      <c r="K1174" s="158">
        <v>0.80902777777777801</v>
      </c>
      <c r="L1174" s="9"/>
      <c r="M1174" s="9"/>
      <c r="N1174" s="9"/>
      <c r="O1174" s="9"/>
      <c r="P1174" s="278" t="str">
        <f t="shared" si="39"/>
        <v/>
      </c>
      <c r="Q1174" s="276">
        <f t="shared" si="40"/>
        <v>60</v>
      </c>
      <c r="R1174" s="9"/>
      <c r="S1174" s="9"/>
      <c r="U1174" s="367"/>
      <c r="AS1174" s="9"/>
      <c r="AT1174" s="9"/>
      <c r="AU1174" s="426"/>
      <c r="AW1174" s="9"/>
      <c r="AX1174" s="470"/>
      <c r="AY1174" s="467"/>
      <c r="BG1174" s="373"/>
      <c r="BH1174" s="373"/>
      <c r="BI1174" s="9"/>
      <c r="BJ1174" s="9"/>
      <c r="CJ1174"/>
      <c r="CK1174"/>
    </row>
    <row r="1175" spans="1:89">
      <c r="A1175" s="9">
        <v>1017</v>
      </c>
      <c r="B1175" s="9" t="s">
        <v>383</v>
      </c>
      <c r="C1175" s="9">
        <v>292</v>
      </c>
      <c r="D1175" s="9">
        <v>4.4000000000000004</v>
      </c>
      <c r="E1175" s="9">
        <v>4.8</v>
      </c>
      <c r="F1175" s="9">
        <v>137.41399999999999</v>
      </c>
      <c r="G1175" s="9">
        <v>0</v>
      </c>
      <c r="H1175" s="9">
        <v>0</v>
      </c>
      <c r="I1175" s="9">
        <v>5.0999999999999996</v>
      </c>
      <c r="J1175" s="9">
        <v>71</v>
      </c>
      <c r="K1175" s="158">
        <v>0.80972222222222201</v>
      </c>
      <c r="L1175" s="9"/>
      <c r="M1175" s="9"/>
      <c r="N1175" s="9"/>
      <c r="O1175" s="9"/>
      <c r="P1175" s="278" t="str">
        <f t="shared" si="39"/>
        <v/>
      </c>
      <c r="Q1175" s="276">
        <f t="shared" si="40"/>
        <v>60</v>
      </c>
      <c r="R1175" s="9"/>
      <c r="S1175" s="9"/>
      <c r="U1175" s="367"/>
      <c r="AS1175" s="9"/>
      <c r="AT1175" s="9"/>
      <c r="AU1175" s="426"/>
      <c r="AW1175" s="9"/>
      <c r="AX1175" s="470"/>
      <c r="AY1175" s="467"/>
      <c r="BG1175" s="373"/>
      <c r="BH1175" s="373"/>
      <c r="BI1175" s="9"/>
      <c r="BJ1175" s="9"/>
      <c r="CJ1175"/>
      <c r="CK1175"/>
    </row>
    <row r="1176" spans="1:89">
      <c r="A1176" s="9">
        <v>1017</v>
      </c>
      <c r="B1176" s="9" t="s">
        <v>383</v>
      </c>
      <c r="C1176" s="9">
        <v>292</v>
      </c>
      <c r="D1176" s="9">
        <v>3.6</v>
      </c>
      <c r="E1176" s="9">
        <v>4</v>
      </c>
      <c r="F1176" s="9">
        <v>137.41399999999999</v>
      </c>
      <c r="G1176" s="9">
        <v>0</v>
      </c>
      <c r="H1176" s="9">
        <v>0</v>
      </c>
      <c r="I1176" s="9">
        <v>5</v>
      </c>
      <c r="J1176" s="9">
        <v>71</v>
      </c>
      <c r="K1176" s="158">
        <v>0.81041666666666701</v>
      </c>
      <c r="L1176" s="9"/>
      <c r="M1176" s="9"/>
      <c r="N1176" s="9"/>
      <c r="O1176" s="9"/>
      <c r="P1176" s="278" t="str">
        <f t="shared" si="39"/>
        <v/>
      </c>
      <c r="Q1176" s="276">
        <f t="shared" si="40"/>
        <v>60</v>
      </c>
      <c r="R1176" s="9"/>
      <c r="S1176" s="9"/>
      <c r="U1176" s="367"/>
      <c r="AS1176" s="9"/>
      <c r="AT1176" s="9"/>
      <c r="AU1176" s="426"/>
      <c r="AW1176" s="9"/>
      <c r="AX1176" s="470"/>
      <c r="AY1176" s="467"/>
      <c r="BG1176" s="373"/>
      <c r="BH1176" s="373"/>
      <c r="BI1176" s="9"/>
      <c r="BJ1176" s="9"/>
      <c r="CJ1176"/>
      <c r="CK1176"/>
    </row>
    <row r="1177" spans="1:89">
      <c r="A1177" s="9">
        <v>1017</v>
      </c>
      <c r="B1177" s="9" t="s">
        <v>383</v>
      </c>
      <c r="C1177" s="9">
        <v>292</v>
      </c>
      <c r="D1177" s="9">
        <v>4.4000000000000004</v>
      </c>
      <c r="E1177" s="9">
        <v>4.4000000000000004</v>
      </c>
      <c r="F1177" s="9">
        <v>137.41399999999999</v>
      </c>
      <c r="G1177" s="9">
        <v>0</v>
      </c>
      <c r="H1177" s="9">
        <v>0</v>
      </c>
      <c r="I1177" s="9">
        <v>5</v>
      </c>
      <c r="J1177" s="9">
        <v>71</v>
      </c>
      <c r="K1177" s="158">
        <v>0.81111111111111101</v>
      </c>
      <c r="L1177" s="9"/>
      <c r="M1177" s="9"/>
      <c r="N1177" s="9"/>
      <c r="O1177" s="9"/>
      <c r="P1177" s="278" t="str">
        <f t="shared" si="39"/>
        <v/>
      </c>
      <c r="Q1177" s="276">
        <f t="shared" si="40"/>
        <v>60</v>
      </c>
      <c r="R1177" s="9"/>
      <c r="S1177" s="9"/>
      <c r="U1177" s="367"/>
      <c r="AS1177" s="9"/>
      <c r="AT1177" s="9"/>
      <c r="AU1177" s="426"/>
      <c r="AW1177" s="9"/>
      <c r="AX1177" s="470"/>
      <c r="AY1177" s="467"/>
      <c r="BG1177" s="373"/>
      <c r="BH1177" s="373"/>
      <c r="BI1177" s="9"/>
      <c r="BJ1177" s="9"/>
      <c r="CJ1177"/>
      <c r="CK1177"/>
    </row>
    <row r="1178" spans="1:89">
      <c r="A1178" s="9">
        <v>1017</v>
      </c>
      <c r="B1178" s="9" t="s">
        <v>383</v>
      </c>
      <c r="C1178" s="9">
        <v>292</v>
      </c>
      <c r="D1178" s="9">
        <v>0</v>
      </c>
      <c r="E1178" s="9">
        <v>0.4</v>
      </c>
      <c r="F1178" s="9">
        <v>137.41399999999999</v>
      </c>
      <c r="G1178" s="9">
        <v>0</v>
      </c>
      <c r="H1178" s="9">
        <v>0</v>
      </c>
      <c r="I1178" s="9">
        <v>5</v>
      </c>
      <c r="J1178" s="9">
        <v>71</v>
      </c>
      <c r="K1178" s="158">
        <v>0.811805555555556</v>
      </c>
      <c r="L1178" s="9"/>
      <c r="M1178" s="9"/>
      <c r="N1178" s="9"/>
      <c r="O1178" s="9"/>
      <c r="P1178" s="278" t="str">
        <f t="shared" si="39"/>
        <v/>
      </c>
      <c r="Q1178" s="276">
        <f t="shared" si="40"/>
        <v>60</v>
      </c>
      <c r="R1178" s="9"/>
      <c r="S1178" s="9"/>
      <c r="U1178" s="367"/>
      <c r="AS1178" s="9"/>
      <c r="AT1178" s="9"/>
      <c r="AU1178" s="426"/>
      <c r="AW1178" s="9"/>
      <c r="AX1178" s="470"/>
      <c r="AY1178" s="467"/>
      <c r="BG1178" s="373"/>
      <c r="BH1178" s="373"/>
      <c r="BI1178" s="9"/>
      <c r="BJ1178" s="9"/>
      <c r="CJ1178"/>
      <c r="CK1178"/>
    </row>
    <row r="1179" spans="1:89">
      <c r="A1179" s="9">
        <v>1017</v>
      </c>
      <c r="B1179" s="9" t="s">
        <v>383</v>
      </c>
      <c r="C1179" s="9">
        <v>292</v>
      </c>
      <c r="D1179" s="9">
        <v>4.8</v>
      </c>
      <c r="E1179" s="9">
        <v>1.2</v>
      </c>
      <c r="F1179" s="9">
        <v>137.41399999999999</v>
      </c>
      <c r="G1179" s="9">
        <v>0</v>
      </c>
      <c r="H1179" s="9">
        <v>0</v>
      </c>
      <c r="I1179" s="9">
        <v>5</v>
      </c>
      <c r="J1179" s="9">
        <v>72</v>
      </c>
      <c r="K1179" s="158">
        <v>0.8125</v>
      </c>
      <c r="L1179" s="9"/>
      <c r="M1179" s="9"/>
      <c r="N1179" s="9"/>
      <c r="O1179" s="9"/>
      <c r="P1179" s="278" t="str">
        <f t="shared" si="39"/>
        <v/>
      </c>
      <c r="Q1179" s="276">
        <f t="shared" si="40"/>
        <v>60</v>
      </c>
      <c r="R1179" s="9"/>
      <c r="S1179" s="9"/>
      <c r="U1179" s="367"/>
      <c r="AS1179" s="9"/>
      <c r="AT1179" s="9"/>
      <c r="AU1179" s="426"/>
      <c r="AW1179" s="9"/>
      <c r="AX1179" s="470"/>
      <c r="AY1179" s="467"/>
      <c r="BG1179" s="373"/>
      <c r="BH1179" s="373"/>
      <c r="BI1179" s="9"/>
      <c r="BJ1179" s="9"/>
      <c r="CJ1179"/>
      <c r="CK1179"/>
    </row>
    <row r="1180" spans="1:89">
      <c r="A1180" s="9">
        <v>1017</v>
      </c>
      <c r="B1180" s="9" t="s">
        <v>383</v>
      </c>
      <c r="C1180" s="9">
        <v>292</v>
      </c>
      <c r="D1180" s="9">
        <v>4.8</v>
      </c>
      <c r="E1180" s="9">
        <v>4.4000000000000004</v>
      </c>
      <c r="F1180" s="9">
        <v>137.41399999999999</v>
      </c>
      <c r="G1180" s="9">
        <v>0</v>
      </c>
      <c r="H1180" s="9">
        <v>0</v>
      </c>
      <c r="I1180" s="9">
        <v>5.0999999999999996</v>
      </c>
      <c r="J1180" s="9">
        <v>72</v>
      </c>
      <c r="K1180" s="158">
        <v>0.813194444444444</v>
      </c>
      <c r="L1180" s="9"/>
      <c r="M1180" s="9"/>
      <c r="N1180" s="9"/>
      <c r="O1180" s="9"/>
      <c r="P1180" s="278" t="str">
        <f t="shared" si="39"/>
        <v/>
      </c>
      <c r="Q1180" s="276">
        <f t="shared" si="40"/>
        <v>60</v>
      </c>
      <c r="R1180" s="9"/>
      <c r="S1180" s="9"/>
      <c r="U1180" s="367"/>
      <c r="AS1180" s="9"/>
      <c r="AT1180" s="9"/>
      <c r="AU1180" s="426"/>
      <c r="AW1180" s="9"/>
      <c r="AX1180" s="470"/>
      <c r="AY1180" s="467"/>
      <c r="BG1180" s="373"/>
      <c r="BH1180" s="373"/>
      <c r="BI1180" s="9"/>
      <c r="BJ1180" s="9"/>
      <c r="CJ1180"/>
      <c r="CK1180"/>
    </row>
    <row r="1181" spans="1:89">
      <c r="A1181" s="9">
        <v>1017</v>
      </c>
      <c r="B1181" s="9" t="s">
        <v>383</v>
      </c>
      <c r="C1181" s="9">
        <v>292</v>
      </c>
      <c r="D1181" s="9">
        <v>3.2</v>
      </c>
      <c r="E1181" s="9">
        <v>3.2</v>
      </c>
      <c r="F1181" s="9">
        <v>137.41399999999999</v>
      </c>
      <c r="G1181" s="9">
        <v>0</v>
      </c>
      <c r="H1181" s="9">
        <v>0</v>
      </c>
      <c r="I1181" s="9">
        <v>5.0999999999999996</v>
      </c>
      <c r="J1181" s="9">
        <v>72</v>
      </c>
      <c r="K1181" s="158">
        <v>0.81388888888888899</v>
      </c>
      <c r="L1181" s="9"/>
      <c r="M1181" s="9"/>
      <c r="N1181" s="9"/>
      <c r="O1181" s="9"/>
      <c r="P1181" s="278" t="str">
        <f t="shared" si="39"/>
        <v/>
      </c>
      <c r="Q1181" s="276">
        <f t="shared" si="40"/>
        <v>60</v>
      </c>
      <c r="R1181" s="9"/>
      <c r="S1181" s="9"/>
      <c r="U1181" s="367"/>
      <c r="AS1181" s="9"/>
      <c r="AT1181" s="9"/>
      <c r="AU1181" s="426"/>
      <c r="AW1181" s="9"/>
      <c r="AX1181" s="470"/>
      <c r="AY1181" s="467"/>
      <c r="BG1181" s="373"/>
      <c r="BH1181" s="373"/>
      <c r="BI1181" s="9"/>
      <c r="BJ1181" s="9"/>
      <c r="CJ1181"/>
      <c r="CK1181"/>
    </row>
    <row r="1182" spans="1:89">
      <c r="A1182" s="9">
        <v>1017</v>
      </c>
      <c r="B1182" s="9" t="s">
        <v>383</v>
      </c>
      <c r="C1182" s="9">
        <v>292</v>
      </c>
      <c r="D1182" s="9">
        <v>6</v>
      </c>
      <c r="E1182" s="9">
        <v>4.4000000000000004</v>
      </c>
      <c r="F1182" s="9">
        <v>137.41399999999999</v>
      </c>
      <c r="G1182" s="9">
        <v>0</v>
      </c>
      <c r="H1182" s="9">
        <v>0</v>
      </c>
      <c r="I1182" s="9">
        <v>5.0999999999999996</v>
      </c>
      <c r="J1182" s="9">
        <v>72</v>
      </c>
      <c r="K1182" s="158">
        <v>0.81458333333333299</v>
      </c>
      <c r="L1182" s="9"/>
      <c r="M1182" s="9"/>
      <c r="N1182" s="9"/>
      <c r="O1182" s="9"/>
      <c r="P1182" s="278" t="str">
        <f t="shared" si="39"/>
        <v/>
      </c>
      <c r="Q1182" s="276">
        <f t="shared" si="40"/>
        <v>60</v>
      </c>
      <c r="R1182" s="9"/>
      <c r="S1182" s="9"/>
      <c r="U1182" s="367"/>
      <c r="AS1182" s="9"/>
      <c r="AT1182" s="9"/>
      <c r="AU1182" s="426"/>
      <c r="AW1182" s="9"/>
      <c r="AX1182" s="470"/>
      <c r="AY1182" s="467"/>
      <c r="BG1182" s="373"/>
      <c r="BH1182" s="373"/>
      <c r="BI1182" s="9"/>
      <c r="BJ1182" s="9"/>
      <c r="CJ1182"/>
      <c r="CK1182"/>
    </row>
    <row r="1183" spans="1:89">
      <c r="A1183" s="9">
        <v>1017</v>
      </c>
      <c r="B1183" s="9" t="s">
        <v>383</v>
      </c>
      <c r="C1183" s="9">
        <v>0</v>
      </c>
      <c r="D1183" s="9">
        <v>6.8</v>
      </c>
      <c r="E1183" s="9">
        <v>5.2</v>
      </c>
      <c r="F1183" s="9">
        <v>137.41399999999999</v>
      </c>
      <c r="G1183" s="9">
        <v>0</v>
      </c>
      <c r="H1183" s="9">
        <v>0</v>
      </c>
      <c r="I1183" s="9">
        <v>5.0999999999999996</v>
      </c>
      <c r="J1183" s="9">
        <v>72</v>
      </c>
      <c r="K1183" s="158">
        <v>0.81527777777777799</v>
      </c>
      <c r="L1183" s="9"/>
      <c r="M1183" s="9"/>
      <c r="N1183" s="9"/>
      <c r="O1183" s="9"/>
      <c r="P1183" s="278" t="str">
        <f t="shared" si="39"/>
        <v/>
      </c>
      <c r="Q1183" s="276">
        <f t="shared" si="40"/>
        <v>60</v>
      </c>
      <c r="R1183" s="9"/>
      <c r="S1183" s="9"/>
      <c r="U1183" s="367"/>
      <c r="AS1183" s="9"/>
      <c r="AT1183" s="9"/>
      <c r="AU1183" s="426"/>
      <c r="AW1183" s="9"/>
      <c r="AX1183" s="470"/>
      <c r="AY1183" s="467"/>
      <c r="BG1183" s="373"/>
      <c r="BH1183" s="373"/>
      <c r="BI1183" s="9"/>
      <c r="BJ1183" s="9"/>
      <c r="CJ1183"/>
      <c r="CK1183"/>
    </row>
    <row r="1184" spans="1:89">
      <c r="A1184" s="9">
        <v>1017</v>
      </c>
      <c r="B1184" s="9" t="s">
        <v>383</v>
      </c>
      <c r="C1184" s="9">
        <v>337</v>
      </c>
      <c r="D1184" s="9">
        <v>6.8</v>
      </c>
      <c r="E1184" s="9">
        <v>6.8</v>
      </c>
      <c r="F1184" s="9">
        <v>137.41399999999999</v>
      </c>
      <c r="G1184" s="9">
        <v>0</v>
      </c>
      <c r="H1184" s="9">
        <v>0</v>
      </c>
      <c r="I1184" s="9">
        <v>5.0999999999999996</v>
      </c>
      <c r="J1184" s="9">
        <v>72</v>
      </c>
      <c r="K1184" s="158">
        <v>0.81597222222222199</v>
      </c>
      <c r="L1184" s="9"/>
      <c r="M1184" s="9"/>
      <c r="N1184" s="9"/>
      <c r="O1184" s="9"/>
      <c r="P1184" s="278" t="str">
        <f t="shared" si="39"/>
        <v/>
      </c>
      <c r="Q1184" s="276">
        <f t="shared" si="40"/>
        <v>60</v>
      </c>
      <c r="R1184" s="9"/>
      <c r="S1184" s="9"/>
      <c r="U1184" s="367"/>
      <c r="AS1184" s="9"/>
      <c r="AT1184" s="9"/>
      <c r="AU1184" s="426"/>
      <c r="AW1184" s="9"/>
      <c r="AX1184" s="470"/>
      <c r="AY1184" s="467"/>
      <c r="BG1184" s="373"/>
      <c r="BH1184" s="373"/>
      <c r="BI1184" s="9"/>
      <c r="BJ1184" s="9"/>
      <c r="CJ1184"/>
      <c r="CK1184"/>
    </row>
    <row r="1185" spans="1:89">
      <c r="A1185" s="9">
        <v>1017</v>
      </c>
      <c r="B1185" s="9" t="s">
        <v>383</v>
      </c>
      <c r="C1185" s="9">
        <v>337</v>
      </c>
      <c r="D1185" s="9">
        <v>6</v>
      </c>
      <c r="E1185" s="9">
        <v>5.2</v>
      </c>
      <c r="F1185" s="9">
        <v>137.41399999999999</v>
      </c>
      <c r="G1185" s="9">
        <v>0</v>
      </c>
      <c r="H1185" s="9">
        <v>0</v>
      </c>
      <c r="I1185" s="9">
        <v>5.0999999999999996</v>
      </c>
      <c r="J1185" s="9">
        <v>72</v>
      </c>
      <c r="K1185" s="158">
        <v>0.81666666666666698</v>
      </c>
      <c r="L1185" s="9"/>
      <c r="M1185" s="9"/>
      <c r="N1185" s="9"/>
      <c r="O1185" s="9"/>
      <c r="P1185" s="278" t="str">
        <f t="shared" si="39"/>
        <v/>
      </c>
      <c r="Q1185" s="276">
        <f t="shared" si="40"/>
        <v>60</v>
      </c>
      <c r="R1185" s="9"/>
      <c r="S1185" s="9"/>
      <c r="U1185" s="367"/>
      <c r="AS1185" s="9"/>
      <c r="AT1185" s="9"/>
      <c r="AU1185" s="426"/>
      <c r="AW1185" s="9"/>
      <c r="AX1185" s="470"/>
      <c r="AY1185" s="467"/>
      <c r="BG1185" s="373"/>
      <c r="BH1185" s="373"/>
      <c r="BI1185" s="9"/>
      <c r="BJ1185" s="9"/>
      <c r="CJ1185"/>
      <c r="CK1185"/>
    </row>
    <row r="1186" spans="1:89">
      <c r="A1186" s="9">
        <v>1017</v>
      </c>
      <c r="B1186" s="9" t="s">
        <v>383</v>
      </c>
      <c r="C1186" s="9">
        <v>337</v>
      </c>
      <c r="D1186" s="9">
        <v>4.4000000000000004</v>
      </c>
      <c r="E1186" s="9">
        <v>5.2</v>
      </c>
      <c r="F1186" s="9">
        <v>137.41399999999999</v>
      </c>
      <c r="G1186" s="9">
        <v>0</v>
      </c>
      <c r="H1186" s="9">
        <v>0</v>
      </c>
      <c r="I1186" s="9">
        <v>5.0999999999999996</v>
      </c>
      <c r="J1186" s="9">
        <v>72</v>
      </c>
      <c r="K1186" s="158">
        <v>0.81736111111111098</v>
      </c>
      <c r="L1186" s="9"/>
      <c r="M1186" s="9"/>
      <c r="N1186" s="9"/>
      <c r="O1186" s="9"/>
      <c r="P1186" s="278" t="str">
        <f t="shared" si="39"/>
        <v/>
      </c>
      <c r="Q1186" s="276">
        <f t="shared" si="40"/>
        <v>60</v>
      </c>
      <c r="R1186" s="9"/>
      <c r="S1186" s="9"/>
      <c r="U1186" s="367"/>
      <c r="AS1186" s="9"/>
      <c r="AT1186" s="9"/>
      <c r="AU1186" s="426"/>
      <c r="AW1186" s="9"/>
      <c r="AX1186" s="470"/>
      <c r="AY1186" s="467"/>
      <c r="BG1186" s="373"/>
      <c r="BH1186" s="373"/>
      <c r="BI1186" s="9"/>
      <c r="BJ1186" s="9"/>
      <c r="CJ1186"/>
      <c r="CK1186"/>
    </row>
    <row r="1187" spans="1:89">
      <c r="A1187" s="9">
        <v>1017</v>
      </c>
      <c r="B1187" s="9" t="s">
        <v>383</v>
      </c>
      <c r="C1187" s="9">
        <v>337</v>
      </c>
      <c r="D1187" s="9">
        <v>5.6</v>
      </c>
      <c r="E1187" s="9">
        <v>5.2</v>
      </c>
      <c r="F1187" s="9">
        <v>137.41399999999999</v>
      </c>
      <c r="G1187" s="9">
        <v>0</v>
      </c>
      <c r="H1187" s="9">
        <v>0</v>
      </c>
      <c r="I1187" s="9">
        <v>5.0999999999999996</v>
      </c>
      <c r="J1187" s="9">
        <v>72</v>
      </c>
      <c r="K1187" s="158">
        <v>0.81805555555555598</v>
      </c>
      <c r="L1187" s="9"/>
      <c r="M1187" s="9"/>
      <c r="N1187" s="9"/>
      <c r="O1187" s="9"/>
      <c r="P1187" s="278" t="str">
        <f t="shared" si="39"/>
        <v/>
      </c>
      <c r="Q1187" s="276">
        <f t="shared" si="40"/>
        <v>60</v>
      </c>
      <c r="R1187" s="9"/>
      <c r="S1187" s="9"/>
      <c r="U1187" s="367"/>
      <c r="AS1187" s="9"/>
      <c r="AT1187" s="9"/>
      <c r="AU1187" s="426"/>
      <c r="AW1187" s="9"/>
      <c r="AX1187" s="470"/>
      <c r="AY1187" s="467"/>
      <c r="BG1187" s="373"/>
      <c r="BH1187" s="373"/>
      <c r="BI1187" s="9"/>
      <c r="BJ1187" s="9"/>
      <c r="CJ1187"/>
      <c r="CK1187"/>
    </row>
    <row r="1188" spans="1:89">
      <c r="A1188" s="9">
        <v>1017</v>
      </c>
      <c r="B1188" s="9" t="s">
        <v>383</v>
      </c>
      <c r="C1188" s="9">
        <v>337</v>
      </c>
      <c r="D1188" s="9">
        <v>6</v>
      </c>
      <c r="E1188" s="9">
        <v>5.2</v>
      </c>
      <c r="F1188" s="9">
        <v>137.41399999999999</v>
      </c>
      <c r="G1188" s="9">
        <v>0</v>
      </c>
      <c r="H1188" s="9">
        <v>0</v>
      </c>
      <c r="I1188" s="9">
        <v>5.2</v>
      </c>
      <c r="J1188" s="9">
        <v>72</v>
      </c>
      <c r="K1188" s="158">
        <v>0.81874999999999998</v>
      </c>
      <c r="L1188" s="9"/>
      <c r="M1188" s="9"/>
      <c r="N1188" s="9"/>
      <c r="O1188" s="9"/>
      <c r="P1188" s="278" t="str">
        <f t="shared" si="39"/>
        <v/>
      </c>
      <c r="Q1188" s="276">
        <f t="shared" si="40"/>
        <v>60</v>
      </c>
      <c r="R1188" s="9"/>
      <c r="S1188" s="9"/>
      <c r="U1188" s="367"/>
      <c r="AS1188" s="9"/>
      <c r="AT1188" s="9"/>
      <c r="AU1188" s="426"/>
      <c r="AW1188" s="9"/>
      <c r="AX1188" s="470"/>
      <c r="AY1188" s="467"/>
      <c r="BG1188" s="373"/>
      <c r="BH1188" s="373"/>
      <c r="BI1188" s="9"/>
      <c r="BJ1188" s="9"/>
      <c r="CJ1188"/>
      <c r="CK1188"/>
    </row>
    <row r="1189" spans="1:89">
      <c r="A1189" s="9">
        <v>1017</v>
      </c>
      <c r="B1189" s="9" t="s">
        <v>383</v>
      </c>
      <c r="C1189" s="9">
        <v>0</v>
      </c>
      <c r="D1189" s="9">
        <v>6.4</v>
      </c>
      <c r="E1189" s="9">
        <v>6.8</v>
      </c>
      <c r="F1189" s="9">
        <v>137.41399999999999</v>
      </c>
      <c r="G1189" s="9">
        <v>0</v>
      </c>
      <c r="H1189" s="9">
        <v>0</v>
      </c>
      <c r="I1189" s="9">
        <v>5.2</v>
      </c>
      <c r="J1189" s="9">
        <v>71</v>
      </c>
      <c r="K1189" s="158">
        <v>0.81944444444444497</v>
      </c>
      <c r="L1189" s="9"/>
      <c r="M1189" s="9"/>
      <c r="N1189" s="9"/>
      <c r="O1189" s="9"/>
      <c r="P1189" s="278" t="str">
        <f t="shared" si="39"/>
        <v/>
      </c>
      <c r="Q1189" s="276">
        <f t="shared" si="40"/>
        <v>60</v>
      </c>
      <c r="R1189" s="9"/>
      <c r="S1189" s="9"/>
      <c r="U1189" s="367"/>
      <c r="AS1189" s="9"/>
      <c r="AT1189" s="9"/>
      <c r="AU1189" s="426"/>
      <c r="AW1189" s="9"/>
      <c r="AX1189" s="470"/>
      <c r="AY1189" s="467"/>
      <c r="BG1189" s="373"/>
      <c r="BH1189" s="373"/>
      <c r="BI1189" s="9"/>
      <c r="BJ1189" s="9"/>
      <c r="CJ1189"/>
      <c r="CK1189"/>
    </row>
    <row r="1190" spans="1:89">
      <c r="A1190" s="9">
        <v>1017</v>
      </c>
      <c r="B1190" s="9" t="s">
        <v>383</v>
      </c>
      <c r="C1190" s="9">
        <v>337</v>
      </c>
      <c r="D1190" s="9">
        <v>6</v>
      </c>
      <c r="E1190" s="9">
        <v>5.2</v>
      </c>
      <c r="F1190" s="9">
        <v>137.41399999999999</v>
      </c>
      <c r="G1190" s="9">
        <v>0</v>
      </c>
      <c r="H1190" s="9">
        <v>0</v>
      </c>
      <c r="I1190" s="9">
        <v>5.2</v>
      </c>
      <c r="J1190" s="9">
        <v>72</v>
      </c>
      <c r="K1190" s="158">
        <v>0.82013888888888897</v>
      </c>
      <c r="L1190" s="9"/>
      <c r="M1190" s="9"/>
      <c r="N1190" s="9"/>
      <c r="O1190" s="9"/>
      <c r="P1190" s="278" t="str">
        <f t="shared" si="39"/>
        <v/>
      </c>
      <c r="Q1190" s="276">
        <f t="shared" si="40"/>
        <v>60</v>
      </c>
      <c r="R1190" s="9"/>
      <c r="S1190" s="9"/>
      <c r="U1190" s="367"/>
      <c r="AS1190" s="9"/>
      <c r="AT1190" s="9"/>
      <c r="AU1190" s="426"/>
      <c r="AW1190" s="9"/>
      <c r="AX1190" s="470"/>
      <c r="AY1190" s="467"/>
      <c r="BG1190" s="373"/>
      <c r="BH1190" s="373"/>
      <c r="BI1190" s="9"/>
      <c r="BJ1190" s="9"/>
      <c r="CJ1190"/>
      <c r="CK1190"/>
    </row>
    <row r="1191" spans="1:89">
      <c r="A1191" s="9">
        <v>1017</v>
      </c>
      <c r="B1191" s="9" t="s">
        <v>383</v>
      </c>
      <c r="C1191" s="9">
        <v>337</v>
      </c>
      <c r="D1191" s="9">
        <v>6.4</v>
      </c>
      <c r="E1191" s="9">
        <v>7.2</v>
      </c>
      <c r="F1191" s="9">
        <v>137.41399999999999</v>
      </c>
      <c r="G1191" s="9">
        <v>0</v>
      </c>
      <c r="H1191" s="9">
        <v>0</v>
      </c>
      <c r="I1191" s="9">
        <v>5.2</v>
      </c>
      <c r="J1191" s="9">
        <v>72</v>
      </c>
      <c r="K1191" s="158">
        <v>0.82083333333333297</v>
      </c>
      <c r="L1191" s="9"/>
      <c r="M1191" s="9"/>
      <c r="N1191" s="9"/>
      <c r="O1191" s="9"/>
      <c r="P1191" s="278" t="str">
        <f t="shared" si="39"/>
        <v/>
      </c>
      <c r="Q1191" s="276">
        <f t="shared" si="40"/>
        <v>60</v>
      </c>
      <c r="R1191" s="9"/>
      <c r="S1191" s="9"/>
      <c r="U1191" s="367"/>
      <c r="AS1191" s="9"/>
      <c r="AT1191" s="9"/>
      <c r="AU1191" s="426"/>
      <c r="AW1191" s="9"/>
      <c r="AX1191" s="470"/>
      <c r="AY1191" s="467"/>
      <c r="BG1191" s="373"/>
      <c r="BH1191" s="373"/>
      <c r="BI1191" s="9"/>
      <c r="BJ1191" s="9"/>
      <c r="CJ1191"/>
      <c r="CK1191"/>
    </row>
    <row r="1192" spans="1:89">
      <c r="A1192" s="9">
        <v>1017</v>
      </c>
      <c r="B1192" s="9" t="s">
        <v>383</v>
      </c>
      <c r="C1192" s="9">
        <v>337</v>
      </c>
      <c r="D1192" s="9">
        <v>5.6</v>
      </c>
      <c r="E1192" s="9">
        <v>6.4</v>
      </c>
      <c r="F1192" s="9">
        <v>137.41399999999999</v>
      </c>
      <c r="G1192" s="9">
        <v>0</v>
      </c>
      <c r="H1192" s="9">
        <v>0</v>
      </c>
      <c r="I1192" s="9">
        <v>5.2</v>
      </c>
      <c r="J1192" s="9">
        <v>72</v>
      </c>
      <c r="K1192" s="158">
        <v>0.82152777777777797</v>
      </c>
      <c r="L1192" s="9"/>
      <c r="M1192" s="9"/>
      <c r="N1192" s="9"/>
      <c r="O1192" s="9"/>
      <c r="P1192" s="278" t="str">
        <f t="shared" si="39"/>
        <v/>
      </c>
      <c r="Q1192" s="276">
        <f t="shared" si="40"/>
        <v>60</v>
      </c>
      <c r="R1192" s="9"/>
      <c r="S1192" s="9"/>
      <c r="U1192" s="367"/>
      <c r="AS1192" s="9"/>
      <c r="AT1192" s="9"/>
      <c r="AU1192" s="426"/>
      <c r="AW1192" s="9"/>
      <c r="AX1192" s="470"/>
      <c r="AY1192" s="467"/>
      <c r="BG1192" s="373"/>
      <c r="BH1192" s="373"/>
      <c r="BI1192" s="9"/>
      <c r="BJ1192" s="9"/>
      <c r="CJ1192"/>
      <c r="CK1192"/>
    </row>
    <row r="1193" spans="1:89">
      <c r="A1193" s="9">
        <v>1017</v>
      </c>
      <c r="B1193" s="9" t="s">
        <v>383</v>
      </c>
      <c r="C1193" s="9">
        <v>337</v>
      </c>
      <c r="D1193" s="9">
        <v>3.6</v>
      </c>
      <c r="E1193" s="9">
        <v>4</v>
      </c>
      <c r="F1193" s="9">
        <v>137.41399999999999</v>
      </c>
      <c r="G1193" s="9">
        <v>0</v>
      </c>
      <c r="H1193" s="9">
        <v>0</v>
      </c>
      <c r="I1193" s="9">
        <v>5.2</v>
      </c>
      <c r="J1193" s="9">
        <v>72</v>
      </c>
      <c r="K1193" s="158">
        <v>0.82222222222222197</v>
      </c>
      <c r="L1193" s="9"/>
      <c r="M1193" s="9"/>
      <c r="N1193" s="9"/>
      <c r="O1193" s="9"/>
      <c r="P1193" s="278" t="str">
        <f t="shared" si="39"/>
        <v/>
      </c>
      <c r="Q1193" s="276">
        <f t="shared" si="40"/>
        <v>60</v>
      </c>
      <c r="R1193" s="9"/>
      <c r="S1193" s="9"/>
      <c r="U1193" s="367"/>
      <c r="AS1193" s="9"/>
      <c r="AT1193" s="9"/>
      <c r="AU1193" s="426"/>
      <c r="AW1193" s="9"/>
      <c r="AX1193" s="470"/>
      <c r="AY1193" s="467"/>
      <c r="BG1193" s="373"/>
      <c r="BH1193" s="373"/>
      <c r="BI1193" s="9"/>
      <c r="BJ1193" s="9"/>
      <c r="CJ1193"/>
      <c r="CK1193"/>
    </row>
    <row r="1194" spans="1:89">
      <c r="A1194" s="9">
        <v>1017</v>
      </c>
      <c r="B1194" s="9" t="s">
        <v>383</v>
      </c>
      <c r="C1194" s="9">
        <v>337</v>
      </c>
      <c r="D1194" s="9">
        <v>5.2</v>
      </c>
      <c r="E1194" s="9">
        <v>4.4000000000000004</v>
      </c>
      <c r="F1194" s="9">
        <v>137.41399999999999</v>
      </c>
      <c r="G1194" s="9">
        <v>0</v>
      </c>
      <c r="H1194" s="9">
        <v>0</v>
      </c>
      <c r="I1194" s="9">
        <v>5.2</v>
      </c>
      <c r="J1194" s="9">
        <v>72</v>
      </c>
      <c r="K1194" s="158">
        <v>0.82291666666666696</v>
      </c>
      <c r="L1194" s="9"/>
      <c r="M1194" s="9"/>
      <c r="N1194" s="9"/>
      <c r="O1194" s="9"/>
      <c r="P1194" s="278" t="str">
        <f t="shared" si="39"/>
        <v/>
      </c>
      <c r="Q1194" s="276">
        <f t="shared" si="40"/>
        <v>60</v>
      </c>
      <c r="R1194" s="9"/>
      <c r="S1194" s="9"/>
      <c r="U1194" s="367"/>
      <c r="AS1194" s="9"/>
      <c r="AT1194" s="9"/>
      <c r="AU1194" s="426"/>
      <c r="AW1194" s="9"/>
      <c r="AX1194" s="470"/>
      <c r="AY1194" s="467"/>
      <c r="BG1194" s="373"/>
      <c r="BH1194" s="373"/>
      <c r="BI1194" s="9"/>
      <c r="BJ1194" s="9"/>
      <c r="CJ1194"/>
      <c r="CK1194"/>
    </row>
    <row r="1195" spans="1:89">
      <c r="A1195" s="9">
        <v>1018</v>
      </c>
      <c r="B1195" s="9" t="s">
        <v>383</v>
      </c>
      <c r="C1195" s="9">
        <v>337</v>
      </c>
      <c r="D1195" s="9">
        <v>3.2</v>
      </c>
      <c r="E1195" s="9">
        <v>4.4000000000000004</v>
      </c>
      <c r="F1195" s="9">
        <v>137.41399999999999</v>
      </c>
      <c r="G1195" s="9">
        <v>0</v>
      </c>
      <c r="H1195" s="9">
        <v>0</v>
      </c>
      <c r="I1195" s="9">
        <v>5.3</v>
      </c>
      <c r="J1195" s="9">
        <v>72</v>
      </c>
      <c r="K1195" s="158">
        <v>0.82361111111111096</v>
      </c>
      <c r="L1195" s="9"/>
      <c r="M1195" s="9"/>
      <c r="N1195" s="9"/>
      <c r="O1195" s="9"/>
      <c r="P1195" s="278" t="str">
        <f t="shared" si="39"/>
        <v/>
      </c>
      <c r="Q1195" s="276">
        <f t="shared" si="40"/>
        <v>60</v>
      </c>
      <c r="R1195" s="9"/>
      <c r="S1195" s="9"/>
      <c r="U1195" s="367"/>
      <c r="AS1195" s="9"/>
      <c r="AT1195" s="9"/>
      <c r="AU1195" s="426"/>
      <c r="AW1195" s="9"/>
      <c r="AX1195" s="470"/>
      <c r="AY1195" s="467"/>
      <c r="BG1195" s="373"/>
      <c r="BH1195" s="373"/>
      <c r="BI1195" s="9"/>
      <c r="BJ1195" s="9"/>
      <c r="CJ1195"/>
      <c r="CK1195"/>
    </row>
    <row r="1196" spans="1:89">
      <c r="A1196" s="9">
        <v>1018</v>
      </c>
      <c r="B1196" s="9" t="s">
        <v>383</v>
      </c>
      <c r="C1196" s="9">
        <v>337</v>
      </c>
      <c r="D1196" s="9">
        <v>7.6</v>
      </c>
      <c r="E1196" s="9">
        <v>5.6</v>
      </c>
      <c r="F1196" s="9">
        <v>137.41399999999999</v>
      </c>
      <c r="G1196" s="9">
        <v>0</v>
      </c>
      <c r="H1196" s="9">
        <v>0</v>
      </c>
      <c r="I1196" s="9">
        <v>5.3</v>
      </c>
      <c r="J1196" s="9">
        <v>72</v>
      </c>
      <c r="K1196" s="158">
        <v>0.82430555555555596</v>
      </c>
      <c r="L1196" s="9"/>
      <c r="M1196" s="9"/>
      <c r="N1196" s="9"/>
      <c r="O1196" s="9"/>
      <c r="P1196" s="278" t="str">
        <f t="shared" si="39"/>
        <v/>
      </c>
      <c r="Q1196" s="276">
        <f t="shared" si="40"/>
        <v>60</v>
      </c>
      <c r="R1196" s="9"/>
      <c r="S1196" s="9"/>
      <c r="U1196" s="367"/>
      <c r="AS1196" s="9"/>
      <c r="AT1196" s="9"/>
      <c r="AU1196" s="426"/>
      <c r="AW1196" s="9"/>
      <c r="AX1196" s="470"/>
      <c r="AY1196" s="467"/>
      <c r="BG1196" s="373"/>
      <c r="BH1196" s="373"/>
      <c r="BI1196" s="9"/>
      <c r="BJ1196" s="9"/>
      <c r="CJ1196"/>
      <c r="CK1196"/>
    </row>
    <row r="1197" spans="1:89">
      <c r="A1197" s="9">
        <v>1018</v>
      </c>
      <c r="B1197" s="9" t="s">
        <v>383</v>
      </c>
      <c r="C1197" s="9">
        <v>337</v>
      </c>
      <c r="D1197" s="9">
        <v>5.6</v>
      </c>
      <c r="E1197" s="9">
        <v>5.2</v>
      </c>
      <c r="F1197" s="9">
        <v>137.41399999999999</v>
      </c>
      <c r="G1197" s="9">
        <v>0</v>
      </c>
      <c r="H1197" s="9">
        <v>0</v>
      </c>
      <c r="I1197" s="9">
        <v>5.3</v>
      </c>
      <c r="J1197" s="9">
        <v>72</v>
      </c>
      <c r="K1197" s="158">
        <v>0.82499999999999996</v>
      </c>
      <c r="L1197" s="9"/>
      <c r="M1197" s="9"/>
      <c r="N1197" s="9"/>
      <c r="O1197" s="9"/>
      <c r="P1197" s="278" t="str">
        <f t="shared" si="39"/>
        <v/>
      </c>
      <c r="Q1197" s="276">
        <f t="shared" si="40"/>
        <v>60</v>
      </c>
      <c r="R1197" s="9"/>
      <c r="S1197" s="9"/>
      <c r="U1197" s="367"/>
      <c r="AS1197" s="9"/>
      <c r="AT1197" s="9"/>
      <c r="AU1197" s="426"/>
      <c r="AW1197" s="9"/>
      <c r="AX1197" s="470"/>
      <c r="AY1197" s="467"/>
      <c r="BG1197" s="373"/>
      <c r="BH1197" s="373"/>
      <c r="BI1197" s="9"/>
      <c r="BJ1197" s="9"/>
      <c r="CJ1197"/>
      <c r="CK1197"/>
    </row>
    <row r="1198" spans="1:89">
      <c r="A1198" s="9">
        <v>1018</v>
      </c>
      <c r="B1198" s="9" t="s">
        <v>383</v>
      </c>
      <c r="C1198" s="9">
        <v>337</v>
      </c>
      <c r="D1198" s="9">
        <v>5.6</v>
      </c>
      <c r="E1198" s="9">
        <v>5.2</v>
      </c>
      <c r="F1198" s="9">
        <v>137.41399999999999</v>
      </c>
      <c r="G1198" s="9">
        <v>0</v>
      </c>
      <c r="H1198" s="9">
        <v>0</v>
      </c>
      <c r="I1198" s="9">
        <v>5.3</v>
      </c>
      <c r="J1198" s="9">
        <v>72</v>
      </c>
      <c r="K1198" s="158">
        <v>0.82569444444444495</v>
      </c>
      <c r="L1198" s="9"/>
      <c r="M1198" s="9"/>
      <c r="N1198" s="9"/>
      <c r="O1198" s="9"/>
      <c r="P1198" s="278" t="str">
        <f t="shared" si="39"/>
        <v/>
      </c>
      <c r="Q1198" s="276">
        <f t="shared" si="40"/>
        <v>60</v>
      </c>
      <c r="R1198" s="9"/>
      <c r="S1198" s="9"/>
      <c r="U1198" s="367"/>
      <c r="AS1198" s="9"/>
      <c r="AT1198" s="9"/>
      <c r="AU1198" s="426"/>
      <c r="AW1198" s="9"/>
      <c r="AX1198" s="470"/>
      <c r="AY1198" s="467"/>
      <c r="BG1198" s="373"/>
      <c r="BH1198" s="373"/>
      <c r="BI1198" s="9"/>
      <c r="BJ1198" s="9"/>
      <c r="CJ1198"/>
      <c r="CK1198"/>
    </row>
    <row r="1199" spans="1:89">
      <c r="A1199" s="9">
        <v>1018</v>
      </c>
      <c r="B1199" s="9" t="s">
        <v>383</v>
      </c>
      <c r="C1199" s="9">
        <v>337</v>
      </c>
      <c r="D1199" s="9">
        <v>3.6</v>
      </c>
      <c r="E1199" s="9">
        <v>2.8</v>
      </c>
      <c r="F1199" s="9">
        <v>137.41399999999999</v>
      </c>
      <c r="G1199" s="9">
        <v>0</v>
      </c>
      <c r="H1199" s="9">
        <v>0</v>
      </c>
      <c r="I1199" s="9">
        <v>5.3</v>
      </c>
      <c r="J1199" s="9">
        <v>72</v>
      </c>
      <c r="K1199" s="158">
        <v>0.82638888888888895</v>
      </c>
      <c r="L1199" s="9"/>
      <c r="M1199" s="9"/>
      <c r="N1199" s="9"/>
      <c r="O1199" s="9"/>
      <c r="P1199" s="278" t="str">
        <f t="shared" si="39"/>
        <v/>
      </c>
      <c r="Q1199" s="276">
        <f t="shared" si="40"/>
        <v>60</v>
      </c>
      <c r="R1199" s="9"/>
      <c r="S1199" s="9"/>
      <c r="U1199" s="367"/>
      <c r="AS1199" s="9"/>
      <c r="AT1199" s="9"/>
      <c r="AU1199" s="426"/>
      <c r="AW1199" s="9"/>
      <c r="AX1199" s="470"/>
      <c r="AY1199" s="467"/>
      <c r="BG1199" s="373"/>
      <c r="BH1199" s="373"/>
      <c r="BI1199" s="9"/>
      <c r="BJ1199" s="9"/>
      <c r="CJ1199"/>
      <c r="CK1199"/>
    </row>
    <row r="1200" spans="1:89">
      <c r="A1200" s="9">
        <v>1018</v>
      </c>
      <c r="B1200" s="9" t="s">
        <v>383</v>
      </c>
      <c r="C1200" s="9">
        <v>337</v>
      </c>
      <c r="D1200" s="9">
        <v>5.6</v>
      </c>
      <c r="E1200" s="9">
        <v>4</v>
      </c>
      <c r="F1200" s="9">
        <v>137.41399999999999</v>
      </c>
      <c r="G1200" s="9">
        <v>0</v>
      </c>
      <c r="H1200" s="9">
        <v>0</v>
      </c>
      <c r="I1200" s="9">
        <v>5.3</v>
      </c>
      <c r="J1200" s="9">
        <v>72</v>
      </c>
      <c r="K1200" s="158">
        <v>0.82708333333333295</v>
      </c>
      <c r="L1200" s="9"/>
      <c r="M1200" s="9"/>
      <c r="N1200" s="9"/>
      <c r="O1200" s="9"/>
      <c r="P1200" s="278" t="str">
        <f t="shared" si="39"/>
        <v/>
      </c>
      <c r="Q1200" s="276">
        <f t="shared" si="40"/>
        <v>60</v>
      </c>
      <c r="R1200" s="9"/>
      <c r="S1200" s="9"/>
      <c r="U1200" s="367"/>
      <c r="AS1200" s="9"/>
      <c r="AT1200" s="9"/>
      <c r="AU1200" s="426"/>
      <c r="AW1200" s="9"/>
      <c r="AX1200" s="470"/>
      <c r="AY1200" s="467"/>
      <c r="BG1200" s="373"/>
      <c r="BH1200" s="373"/>
      <c r="BI1200" s="9"/>
      <c r="BJ1200" s="9"/>
      <c r="CJ1200"/>
      <c r="CK1200"/>
    </row>
    <row r="1201" spans="1:89">
      <c r="A1201" s="9">
        <v>1018</v>
      </c>
      <c r="B1201" s="9" t="s">
        <v>383</v>
      </c>
      <c r="C1201" s="9">
        <v>337</v>
      </c>
      <c r="D1201" s="9">
        <v>7.6</v>
      </c>
      <c r="E1201" s="9">
        <v>6.4</v>
      </c>
      <c r="F1201" s="9">
        <v>137.41399999999999</v>
      </c>
      <c r="G1201" s="9">
        <v>0</v>
      </c>
      <c r="H1201" s="9">
        <v>0</v>
      </c>
      <c r="I1201" s="9">
        <v>5.3</v>
      </c>
      <c r="J1201" s="9">
        <v>72</v>
      </c>
      <c r="K1201" s="158">
        <v>0.82777777777777795</v>
      </c>
      <c r="L1201" s="9"/>
      <c r="M1201" s="9"/>
      <c r="N1201" s="9"/>
      <c r="O1201" s="9"/>
      <c r="P1201" s="278" t="str">
        <f t="shared" si="39"/>
        <v/>
      </c>
      <c r="Q1201" s="276">
        <f t="shared" si="40"/>
        <v>60</v>
      </c>
      <c r="R1201" s="9"/>
      <c r="S1201" s="9"/>
      <c r="U1201" s="367"/>
      <c r="AS1201" s="9"/>
      <c r="AT1201" s="9"/>
      <c r="AU1201" s="426"/>
      <c r="AW1201" s="9"/>
      <c r="AX1201" s="470"/>
      <c r="AY1201" s="467"/>
      <c r="BG1201" s="373"/>
      <c r="BH1201" s="373"/>
      <c r="BI1201" s="9"/>
      <c r="BJ1201" s="9"/>
      <c r="CJ1201"/>
      <c r="CK1201"/>
    </row>
    <row r="1202" spans="1:89">
      <c r="A1202" s="9">
        <v>1018</v>
      </c>
      <c r="B1202" s="9" t="s">
        <v>383</v>
      </c>
      <c r="C1202" s="9">
        <v>0</v>
      </c>
      <c r="D1202" s="9">
        <v>9.6</v>
      </c>
      <c r="E1202" s="9">
        <v>7.2</v>
      </c>
      <c r="F1202" s="9">
        <v>137.41399999999999</v>
      </c>
      <c r="G1202" s="9">
        <v>0</v>
      </c>
      <c r="H1202" s="9">
        <v>0</v>
      </c>
      <c r="I1202" s="9">
        <v>5.3</v>
      </c>
      <c r="J1202" s="9">
        <v>72</v>
      </c>
      <c r="K1202" s="158">
        <v>0.82847222222222205</v>
      </c>
      <c r="L1202" s="9"/>
      <c r="M1202" s="9"/>
      <c r="N1202" s="9"/>
      <c r="O1202" s="9"/>
      <c r="P1202" s="278" t="str">
        <f t="shared" si="39"/>
        <v/>
      </c>
      <c r="Q1202" s="276">
        <f t="shared" si="40"/>
        <v>60</v>
      </c>
      <c r="R1202" s="9"/>
      <c r="S1202" s="9"/>
      <c r="U1202" s="367"/>
      <c r="AS1202" s="9"/>
      <c r="AT1202" s="9"/>
      <c r="AU1202" s="426"/>
      <c r="AW1202" s="9"/>
      <c r="AX1202" s="470"/>
      <c r="AY1202" s="467"/>
      <c r="BG1202" s="373"/>
      <c r="BH1202" s="373"/>
      <c r="BI1202" s="9"/>
      <c r="BJ1202" s="9"/>
      <c r="CJ1202"/>
      <c r="CK1202"/>
    </row>
    <row r="1203" spans="1:89">
      <c r="A1203" s="9">
        <v>1018</v>
      </c>
      <c r="B1203" s="9" t="s">
        <v>383</v>
      </c>
      <c r="C1203" s="9">
        <v>337</v>
      </c>
      <c r="D1203" s="9">
        <v>9.1999999999999993</v>
      </c>
      <c r="E1203" s="9">
        <v>9.1999999999999993</v>
      </c>
      <c r="F1203" s="9">
        <v>137.41399999999999</v>
      </c>
      <c r="G1203" s="9">
        <v>0</v>
      </c>
      <c r="H1203" s="9">
        <v>0</v>
      </c>
      <c r="I1203" s="9">
        <v>5.2</v>
      </c>
      <c r="J1203" s="9">
        <v>72</v>
      </c>
      <c r="K1203" s="158">
        <v>0.82916666666666705</v>
      </c>
      <c r="L1203" s="9"/>
      <c r="M1203" s="9"/>
      <c r="N1203" s="9"/>
      <c r="O1203" s="9"/>
      <c r="P1203" s="278" t="str">
        <f t="shared" si="39"/>
        <v/>
      </c>
      <c r="Q1203" s="276">
        <f t="shared" si="40"/>
        <v>60</v>
      </c>
      <c r="R1203" s="9"/>
      <c r="S1203" s="9"/>
      <c r="U1203" s="367"/>
      <c r="AS1203" s="9"/>
      <c r="AT1203" s="9"/>
      <c r="AU1203" s="426"/>
      <c r="AW1203" s="9"/>
      <c r="AX1203" s="470"/>
      <c r="AY1203" s="467"/>
      <c r="BG1203" s="373"/>
      <c r="BH1203" s="373"/>
      <c r="BI1203" s="9"/>
      <c r="BJ1203" s="9"/>
      <c r="CJ1203"/>
      <c r="CK1203"/>
    </row>
    <row r="1204" spans="1:89">
      <c r="A1204" s="9">
        <v>1018</v>
      </c>
      <c r="B1204" s="9" t="s">
        <v>383</v>
      </c>
      <c r="C1204" s="9">
        <v>337</v>
      </c>
      <c r="D1204" s="9">
        <v>6</v>
      </c>
      <c r="E1204" s="9">
        <v>7.2</v>
      </c>
      <c r="F1204" s="9">
        <v>137.41399999999999</v>
      </c>
      <c r="G1204" s="9">
        <v>0</v>
      </c>
      <c r="H1204" s="9">
        <v>0</v>
      </c>
      <c r="I1204" s="9">
        <v>5.3</v>
      </c>
      <c r="J1204" s="9">
        <v>72</v>
      </c>
      <c r="K1204" s="158">
        <v>0.82986111111111105</v>
      </c>
      <c r="L1204" s="9"/>
      <c r="M1204" s="9"/>
      <c r="N1204" s="9"/>
      <c r="O1204" s="9"/>
      <c r="P1204" s="278" t="str">
        <f t="shared" si="39"/>
        <v/>
      </c>
      <c r="Q1204" s="276">
        <f t="shared" si="40"/>
        <v>60</v>
      </c>
      <c r="R1204" s="9"/>
      <c r="S1204" s="9"/>
      <c r="U1204" s="367"/>
      <c r="AS1204" s="9"/>
      <c r="AT1204" s="9"/>
      <c r="AU1204" s="426"/>
      <c r="AW1204" s="9"/>
      <c r="AX1204" s="470"/>
      <c r="AY1204" s="467"/>
      <c r="BG1204" s="373"/>
      <c r="BH1204" s="373"/>
      <c r="BI1204" s="9"/>
      <c r="BJ1204" s="9"/>
      <c r="CJ1204"/>
      <c r="CK1204"/>
    </row>
    <row r="1205" spans="1:89">
      <c r="A1205" s="9">
        <v>1018</v>
      </c>
      <c r="B1205" s="9" t="s">
        <v>383</v>
      </c>
      <c r="C1205" s="9">
        <v>337</v>
      </c>
      <c r="D1205" s="9">
        <v>10.4</v>
      </c>
      <c r="E1205" s="9">
        <v>8.8000000000000007</v>
      </c>
      <c r="F1205" s="9">
        <v>137.41399999999999</v>
      </c>
      <c r="G1205" s="9">
        <v>0</v>
      </c>
      <c r="H1205" s="9">
        <v>0</v>
      </c>
      <c r="I1205" s="9">
        <v>5.3</v>
      </c>
      <c r="J1205" s="9">
        <v>72</v>
      </c>
      <c r="K1205" s="158">
        <v>0.83055555555555605</v>
      </c>
      <c r="L1205" s="9"/>
      <c r="M1205" s="9"/>
      <c r="N1205" s="9"/>
      <c r="O1205" s="9"/>
      <c r="P1205" s="278" t="str">
        <f t="shared" si="39"/>
        <v/>
      </c>
      <c r="Q1205" s="276">
        <f t="shared" si="40"/>
        <v>60</v>
      </c>
      <c r="R1205" s="9"/>
      <c r="S1205" s="9"/>
      <c r="U1205" s="367"/>
      <c r="AS1205" s="9"/>
      <c r="AT1205" s="9"/>
      <c r="AU1205" s="426"/>
      <c r="AW1205" s="9"/>
      <c r="AX1205" s="470"/>
      <c r="AY1205" s="467"/>
      <c r="BG1205" s="373"/>
      <c r="BH1205" s="373"/>
      <c r="BI1205" s="9"/>
      <c r="BJ1205" s="9"/>
      <c r="CJ1205"/>
      <c r="CK1205"/>
    </row>
    <row r="1206" spans="1:89">
      <c r="A1206" s="9">
        <v>1018</v>
      </c>
      <c r="B1206" s="9" t="s">
        <v>383</v>
      </c>
      <c r="C1206" s="9">
        <v>315</v>
      </c>
      <c r="D1206" s="9">
        <v>8.8000000000000007</v>
      </c>
      <c r="E1206" s="9">
        <v>7.6</v>
      </c>
      <c r="F1206" s="9">
        <v>137.41399999999999</v>
      </c>
      <c r="G1206" s="9">
        <v>0</v>
      </c>
      <c r="H1206" s="9">
        <v>0</v>
      </c>
      <c r="I1206" s="9">
        <v>5.3</v>
      </c>
      <c r="J1206" s="9">
        <v>72</v>
      </c>
      <c r="K1206" s="158">
        <v>0.83125000000000004</v>
      </c>
      <c r="L1206" s="9"/>
      <c r="M1206" s="9"/>
      <c r="N1206" s="9"/>
      <c r="O1206" s="9"/>
      <c r="P1206" s="278" t="str">
        <f t="shared" si="39"/>
        <v/>
      </c>
      <c r="Q1206" s="276">
        <f t="shared" si="40"/>
        <v>60</v>
      </c>
      <c r="R1206" s="9"/>
      <c r="S1206" s="9"/>
      <c r="U1206" s="367"/>
      <c r="AS1206" s="9"/>
      <c r="AT1206" s="9"/>
      <c r="AU1206" s="426"/>
      <c r="AW1206" s="9"/>
      <c r="AX1206" s="470"/>
      <c r="AY1206" s="467"/>
      <c r="BG1206" s="373"/>
      <c r="BH1206" s="373"/>
      <c r="BI1206" s="9"/>
      <c r="BJ1206" s="9"/>
      <c r="CJ1206"/>
      <c r="CK1206"/>
    </row>
    <row r="1207" spans="1:89">
      <c r="A1207" s="9">
        <v>1018</v>
      </c>
      <c r="B1207" s="9" t="s">
        <v>383</v>
      </c>
      <c r="C1207" s="9">
        <v>0</v>
      </c>
      <c r="D1207" s="9">
        <v>14</v>
      </c>
      <c r="E1207" s="9">
        <v>9.6</v>
      </c>
      <c r="F1207" s="9">
        <v>137.41399999999999</v>
      </c>
      <c r="G1207" s="9">
        <v>0</v>
      </c>
      <c r="H1207" s="9">
        <v>0</v>
      </c>
      <c r="I1207" s="9">
        <v>5.2</v>
      </c>
      <c r="J1207" s="9">
        <v>72</v>
      </c>
      <c r="K1207" s="158">
        <v>0.83194444444444404</v>
      </c>
      <c r="L1207" s="9"/>
      <c r="M1207" s="9"/>
      <c r="N1207" s="9"/>
      <c r="O1207" s="9"/>
      <c r="P1207" s="278" t="str">
        <f t="shared" si="39"/>
        <v/>
      </c>
      <c r="Q1207" s="276">
        <f t="shared" si="40"/>
        <v>60</v>
      </c>
      <c r="R1207" s="9"/>
      <c r="S1207" s="9"/>
      <c r="U1207" s="367"/>
      <c r="AS1207" s="9"/>
      <c r="AT1207" s="9"/>
      <c r="AU1207" s="426"/>
      <c r="AW1207" s="9"/>
      <c r="AX1207" s="470"/>
      <c r="AY1207" s="467"/>
      <c r="BG1207" s="373"/>
      <c r="BH1207" s="373"/>
      <c r="BI1207" s="9"/>
      <c r="BJ1207" s="9"/>
      <c r="CJ1207"/>
      <c r="CK1207"/>
    </row>
    <row r="1208" spans="1:89">
      <c r="A1208" s="9">
        <v>1018</v>
      </c>
      <c r="B1208" s="9" t="s">
        <v>383</v>
      </c>
      <c r="C1208" s="9">
        <v>0</v>
      </c>
      <c r="D1208" s="9">
        <v>10.4</v>
      </c>
      <c r="E1208" s="9">
        <v>11.2</v>
      </c>
      <c r="F1208" s="9">
        <v>137.41399999999999</v>
      </c>
      <c r="G1208" s="9">
        <v>0</v>
      </c>
      <c r="H1208" s="9">
        <v>0</v>
      </c>
      <c r="I1208" s="9">
        <v>5.2</v>
      </c>
      <c r="J1208" s="9">
        <v>72</v>
      </c>
      <c r="K1208" s="158">
        <v>0.83263888888888904</v>
      </c>
      <c r="L1208" s="9"/>
      <c r="M1208" s="9"/>
      <c r="N1208" s="9"/>
      <c r="O1208" s="9"/>
      <c r="P1208" s="278" t="str">
        <f t="shared" si="39"/>
        <v/>
      </c>
      <c r="Q1208" s="276">
        <f t="shared" si="40"/>
        <v>60</v>
      </c>
      <c r="R1208" s="9"/>
      <c r="S1208" s="9"/>
      <c r="U1208" s="367"/>
      <c r="AS1208" s="9"/>
      <c r="AT1208" s="9"/>
      <c r="AU1208" s="426"/>
      <c r="AW1208" s="9"/>
      <c r="AX1208" s="470"/>
      <c r="AY1208" s="467"/>
      <c r="BG1208" s="373"/>
      <c r="BH1208" s="373"/>
      <c r="BI1208" s="9"/>
      <c r="BJ1208" s="9"/>
      <c r="CJ1208"/>
      <c r="CK1208"/>
    </row>
    <row r="1209" spans="1:89">
      <c r="A1209" s="9">
        <v>1018</v>
      </c>
      <c r="B1209" s="9" t="s">
        <v>383</v>
      </c>
      <c r="C1209" s="9">
        <v>337</v>
      </c>
      <c r="D1209" s="9">
        <v>7.6</v>
      </c>
      <c r="E1209" s="9">
        <v>6.8</v>
      </c>
      <c r="F1209" s="9">
        <v>137.41399999999999</v>
      </c>
      <c r="G1209" s="9">
        <v>0</v>
      </c>
      <c r="H1209" s="9">
        <v>0</v>
      </c>
      <c r="I1209" s="9">
        <v>5.2</v>
      </c>
      <c r="J1209" s="9">
        <v>72</v>
      </c>
      <c r="K1209" s="158">
        <v>0.83333333333333304</v>
      </c>
      <c r="L1209" s="9"/>
      <c r="M1209" s="9"/>
      <c r="N1209" s="9"/>
      <c r="O1209" s="9"/>
      <c r="P1209" s="278" t="str">
        <f t="shared" si="39"/>
        <v/>
      </c>
      <c r="Q1209" s="276">
        <f t="shared" si="40"/>
        <v>60</v>
      </c>
      <c r="R1209" s="9"/>
      <c r="S1209" s="9"/>
      <c r="U1209" s="367"/>
      <c r="AS1209" s="9"/>
      <c r="AT1209" s="9"/>
      <c r="AU1209" s="426"/>
      <c r="AW1209" s="9"/>
      <c r="AX1209" s="470"/>
      <c r="AY1209" s="467"/>
      <c r="BG1209" s="373"/>
      <c r="BH1209" s="373"/>
      <c r="BI1209" s="9"/>
      <c r="BJ1209" s="9"/>
      <c r="CJ1209"/>
      <c r="CK1209"/>
    </row>
    <row r="1210" spans="1:89">
      <c r="A1210" s="9">
        <v>1017</v>
      </c>
      <c r="B1210" s="9" t="s">
        <v>383</v>
      </c>
      <c r="C1210" s="9">
        <v>337</v>
      </c>
      <c r="D1210" s="9">
        <v>6.8</v>
      </c>
      <c r="E1210" s="9">
        <v>6.8</v>
      </c>
      <c r="F1210" s="9">
        <v>137.41399999999999</v>
      </c>
      <c r="G1210" s="9">
        <v>0</v>
      </c>
      <c r="H1210" s="9">
        <v>0</v>
      </c>
      <c r="I1210" s="9">
        <v>5.2</v>
      </c>
      <c r="J1210" s="9">
        <v>72</v>
      </c>
      <c r="K1210" s="158">
        <v>0.83402777777777803</v>
      </c>
      <c r="L1210" s="9"/>
      <c r="M1210" s="9"/>
      <c r="N1210" s="9"/>
      <c r="O1210" s="9"/>
      <c r="P1210" s="278" t="str">
        <f t="shared" si="39"/>
        <v/>
      </c>
      <c r="Q1210" s="276">
        <f t="shared" si="40"/>
        <v>60</v>
      </c>
      <c r="R1210" s="9"/>
      <c r="S1210" s="9"/>
      <c r="U1210" s="367"/>
      <c r="AS1210" s="9"/>
      <c r="AT1210" s="9"/>
      <c r="AU1210" s="426"/>
      <c r="AW1210" s="9"/>
      <c r="AX1210" s="470"/>
      <c r="AY1210" s="467"/>
      <c r="BG1210" s="373"/>
      <c r="BH1210" s="373"/>
      <c r="BI1210" s="9"/>
      <c r="BJ1210" s="9"/>
      <c r="CJ1210"/>
      <c r="CK1210"/>
    </row>
    <row r="1211" spans="1:89">
      <c r="A1211" s="9">
        <v>1017</v>
      </c>
      <c r="B1211" s="9" t="s">
        <v>383</v>
      </c>
      <c r="C1211" s="9">
        <v>337</v>
      </c>
      <c r="D1211" s="9">
        <v>8</v>
      </c>
      <c r="E1211" s="9">
        <v>7.6</v>
      </c>
      <c r="F1211" s="9">
        <v>137.41399999999999</v>
      </c>
      <c r="G1211" s="9">
        <v>0</v>
      </c>
      <c r="H1211" s="9">
        <v>0</v>
      </c>
      <c r="I1211" s="9">
        <v>5.2</v>
      </c>
      <c r="J1211" s="9">
        <v>72</v>
      </c>
      <c r="K1211" s="158">
        <v>0.83472222222222203</v>
      </c>
      <c r="L1211" s="9"/>
      <c r="M1211" s="9"/>
      <c r="N1211" s="9"/>
      <c r="O1211" s="9"/>
      <c r="P1211" s="278" t="str">
        <f t="shared" si="39"/>
        <v/>
      </c>
      <c r="Q1211" s="276">
        <f t="shared" si="40"/>
        <v>60</v>
      </c>
      <c r="R1211" s="9"/>
      <c r="S1211" s="9"/>
      <c r="U1211" s="367"/>
      <c r="AS1211" s="9"/>
      <c r="AT1211" s="9"/>
      <c r="AU1211" s="426"/>
      <c r="AW1211" s="9"/>
      <c r="AX1211" s="470"/>
      <c r="AY1211" s="467"/>
      <c r="BG1211" s="373"/>
      <c r="BH1211" s="373"/>
      <c r="BI1211" s="9"/>
      <c r="BJ1211" s="9"/>
      <c r="CJ1211"/>
      <c r="CK1211"/>
    </row>
    <row r="1212" spans="1:89">
      <c r="A1212" s="9">
        <v>1017</v>
      </c>
      <c r="B1212" s="9" t="s">
        <v>383</v>
      </c>
      <c r="C1212" s="9">
        <v>337</v>
      </c>
      <c r="D1212" s="9">
        <v>6.8</v>
      </c>
      <c r="E1212" s="9">
        <v>6.4</v>
      </c>
      <c r="F1212" s="9">
        <v>137.41399999999999</v>
      </c>
      <c r="G1212" s="9">
        <v>0</v>
      </c>
      <c r="H1212" s="9">
        <v>0</v>
      </c>
      <c r="I1212" s="9">
        <v>5.2</v>
      </c>
      <c r="J1212" s="9">
        <v>72</v>
      </c>
      <c r="K1212" s="158">
        <v>0.83541666666666703</v>
      </c>
      <c r="L1212" s="9"/>
      <c r="M1212" s="9"/>
      <c r="N1212" s="9"/>
      <c r="O1212" s="9"/>
      <c r="P1212" s="278" t="str">
        <f t="shared" si="39"/>
        <v/>
      </c>
      <c r="Q1212" s="276">
        <f t="shared" si="40"/>
        <v>60</v>
      </c>
      <c r="R1212" s="9"/>
      <c r="S1212" s="9"/>
      <c r="U1212" s="367"/>
      <c r="AS1212" s="9"/>
      <c r="AT1212" s="9"/>
      <c r="AU1212" s="426"/>
      <c r="AW1212" s="9"/>
      <c r="AX1212" s="470"/>
      <c r="AY1212" s="467"/>
      <c r="BG1212" s="373"/>
      <c r="BH1212" s="373"/>
      <c r="BI1212" s="9"/>
      <c r="BJ1212" s="9"/>
      <c r="CJ1212"/>
      <c r="CK1212"/>
    </row>
    <row r="1213" spans="1:89">
      <c r="A1213" s="9">
        <v>1017</v>
      </c>
      <c r="B1213" s="9" t="s">
        <v>383</v>
      </c>
      <c r="C1213" s="9">
        <v>337</v>
      </c>
      <c r="D1213" s="9">
        <v>8</v>
      </c>
      <c r="E1213" s="9">
        <v>8</v>
      </c>
      <c r="F1213" s="9">
        <v>137.41399999999999</v>
      </c>
      <c r="G1213" s="9">
        <v>0</v>
      </c>
      <c r="H1213" s="9">
        <v>0</v>
      </c>
      <c r="I1213" s="9">
        <v>5.2</v>
      </c>
      <c r="J1213" s="9">
        <v>72</v>
      </c>
      <c r="K1213" s="158">
        <v>0.83611111111111103</v>
      </c>
      <c r="L1213" s="9"/>
      <c r="M1213" s="9"/>
      <c r="N1213" s="9"/>
      <c r="O1213" s="9"/>
      <c r="P1213" s="278" t="str">
        <f t="shared" si="39"/>
        <v/>
      </c>
      <c r="Q1213" s="276">
        <f t="shared" si="40"/>
        <v>60</v>
      </c>
      <c r="R1213" s="9"/>
      <c r="S1213" s="9"/>
      <c r="U1213" s="367"/>
      <c r="AS1213" s="9"/>
      <c r="AT1213" s="9"/>
      <c r="AU1213" s="426"/>
      <c r="AW1213" s="9"/>
      <c r="AX1213" s="470"/>
      <c r="AY1213" s="467"/>
      <c r="BG1213" s="373"/>
      <c r="BH1213" s="373"/>
      <c r="BI1213" s="9"/>
      <c r="BJ1213" s="9"/>
      <c r="CJ1213"/>
      <c r="CK1213"/>
    </row>
    <row r="1214" spans="1:89">
      <c r="A1214" s="9">
        <v>1017</v>
      </c>
      <c r="B1214" s="9" t="s">
        <v>383</v>
      </c>
      <c r="C1214" s="9">
        <v>337</v>
      </c>
      <c r="D1214" s="9">
        <v>7.6</v>
      </c>
      <c r="E1214" s="9">
        <v>6.4</v>
      </c>
      <c r="F1214" s="9">
        <v>137.41399999999999</v>
      </c>
      <c r="G1214" s="9">
        <v>0</v>
      </c>
      <c r="H1214" s="9">
        <v>0</v>
      </c>
      <c r="I1214" s="9">
        <v>5.0999999999999996</v>
      </c>
      <c r="J1214" s="9">
        <v>72</v>
      </c>
      <c r="K1214" s="158">
        <v>0.83680555555555602</v>
      </c>
      <c r="L1214" s="9"/>
      <c r="M1214" s="9"/>
      <c r="N1214" s="9"/>
      <c r="O1214" s="9"/>
      <c r="P1214" s="278" t="str">
        <f t="shared" si="39"/>
        <v/>
      </c>
      <c r="Q1214" s="276">
        <f t="shared" si="40"/>
        <v>60</v>
      </c>
      <c r="R1214" s="9"/>
      <c r="S1214" s="9"/>
      <c r="U1214" s="367"/>
      <c r="AS1214" s="9"/>
      <c r="AT1214" s="9"/>
      <c r="AU1214" s="426"/>
      <c r="AW1214" s="9"/>
      <c r="AX1214" s="470"/>
      <c r="AY1214" s="467"/>
      <c r="BG1214" s="373"/>
      <c r="BH1214" s="373"/>
      <c r="BI1214" s="9"/>
      <c r="BJ1214" s="9"/>
      <c r="CJ1214"/>
      <c r="CK1214"/>
    </row>
    <row r="1215" spans="1:89">
      <c r="A1215" s="9">
        <v>1017</v>
      </c>
      <c r="B1215" s="9" t="s">
        <v>383</v>
      </c>
      <c r="C1215" s="9">
        <v>337</v>
      </c>
      <c r="D1215" s="9">
        <v>6</v>
      </c>
      <c r="E1215" s="9">
        <v>6</v>
      </c>
      <c r="F1215" s="9">
        <v>137.41399999999999</v>
      </c>
      <c r="G1215" s="9">
        <v>0</v>
      </c>
      <c r="H1215" s="9">
        <v>0</v>
      </c>
      <c r="I1215" s="9">
        <v>5.0999999999999996</v>
      </c>
      <c r="J1215" s="9">
        <v>72</v>
      </c>
      <c r="K1215" s="158">
        <v>0.83750000000000002</v>
      </c>
      <c r="L1215" s="9"/>
      <c r="M1215" s="9"/>
      <c r="N1215" s="9"/>
      <c r="O1215" s="9"/>
      <c r="P1215" s="278" t="str">
        <f t="shared" si="39"/>
        <v/>
      </c>
      <c r="Q1215" s="276">
        <f t="shared" si="40"/>
        <v>60</v>
      </c>
      <c r="R1215" s="9"/>
      <c r="S1215" s="9"/>
      <c r="U1215" s="367"/>
      <c r="AS1215" s="9"/>
      <c r="AT1215" s="9"/>
      <c r="AU1215" s="426"/>
      <c r="AW1215" s="9"/>
      <c r="AX1215" s="470"/>
      <c r="AY1215" s="467"/>
      <c r="BG1215" s="373"/>
      <c r="BH1215" s="373"/>
      <c r="BI1215" s="9"/>
      <c r="BJ1215" s="9"/>
      <c r="CJ1215"/>
      <c r="CK1215"/>
    </row>
    <row r="1216" spans="1:89">
      <c r="A1216" s="9">
        <v>1017</v>
      </c>
      <c r="B1216" s="9" t="s">
        <v>383</v>
      </c>
      <c r="C1216" s="9">
        <v>337</v>
      </c>
      <c r="D1216" s="9">
        <v>5.6</v>
      </c>
      <c r="E1216" s="9">
        <v>4.4000000000000004</v>
      </c>
      <c r="F1216" s="9">
        <v>137.41399999999999</v>
      </c>
      <c r="G1216" s="9">
        <v>0</v>
      </c>
      <c r="H1216" s="9">
        <v>0</v>
      </c>
      <c r="I1216" s="9">
        <v>5.0999999999999996</v>
      </c>
      <c r="J1216" s="9">
        <v>72</v>
      </c>
      <c r="K1216" s="158">
        <v>0.83819444444444402</v>
      </c>
      <c r="L1216" s="9"/>
      <c r="M1216" s="9"/>
      <c r="N1216" s="9"/>
      <c r="O1216" s="9"/>
      <c r="P1216" s="278" t="str">
        <f t="shared" si="39"/>
        <v/>
      </c>
      <c r="Q1216" s="276">
        <f t="shared" si="40"/>
        <v>60</v>
      </c>
      <c r="R1216" s="9"/>
      <c r="S1216" s="9"/>
      <c r="U1216" s="367"/>
      <c r="AS1216" s="9"/>
      <c r="AT1216" s="9"/>
      <c r="AU1216" s="426"/>
      <c r="AW1216" s="9"/>
      <c r="AX1216" s="470"/>
      <c r="AY1216" s="467"/>
      <c r="BG1216" s="373"/>
      <c r="BH1216" s="373"/>
      <c r="BI1216" s="9"/>
      <c r="BJ1216" s="9"/>
      <c r="CJ1216"/>
      <c r="CK1216"/>
    </row>
    <row r="1217" spans="1:89">
      <c r="A1217" s="9">
        <v>1017</v>
      </c>
      <c r="B1217" s="9" t="s">
        <v>383</v>
      </c>
      <c r="C1217" s="9">
        <v>337</v>
      </c>
      <c r="D1217" s="9">
        <v>5.2</v>
      </c>
      <c r="E1217" s="9">
        <v>5.2</v>
      </c>
      <c r="F1217" s="9">
        <v>137.41399999999999</v>
      </c>
      <c r="G1217" s="9">
        <v>0</v>
      </c>
      <c r="H1217" s="9">
        <v>0</v>
      </c>
      <c r="I1217" s="9">
        <v>5.0999999999999996</v>
      </c>
      <c r="J1217" s="9">
        <v>72</v>
      </c>
      <c r="K1217" s="158">
        <v>0.83888888888888902</v>
      </c>
      <c r="L1217" s="9"/>
      <c r="M1217" s="9"/>
      <c r="N1217" s="9"/>
      <c r="O1217" s="9"/>
      <c r="P1217" s="278" t="str">
        <f t="shared" si="39"/>
        <v/>
      </c>
      <c r="Q1217" s="276">
        <f t="shared" si="40"/>
        <v>60</v>
      </c>
      <c r="R1217" s="9"/>
      <c r="S1217" s="9"/>
      <c r="U1217" s="367"/>
      <c r="AS1217" s="9"/>
      <c r="AT1217" s="9"/>
      <c r="AU1217" s="426"/>
      <c r="AW1217" s="9"/>
      <c r="AX1217" s="470"/>
      <c r="AY1217" s="467"/>
      <c r="BG1217" s="373"/>
      <c r="BH1217" s="373"/>
      <c r="BI1217" s="9"/>
      <c r="BJ1217" s="9"/>
      <c r="CJ1217"/>
      <c r="CK1217"/>
    </row>
    <row r="1218" spans="1:89">
      <c r="A1218" s="9">
        <v>1017</v>
      </c>
      <c r="B1218" s="9" t="s">
        <v>383</v>
      </c>
      <c r="C1218" s="9">
        <v>337</v>
      </c>
      <c r="D1218" s="9">
        <v>6.4</v>
      </c>
      <c r="E1218" s="9">
        <v>5.2</v>
      </c>
      <c r="F1218" s="9">
        <v>137.41399999999999</v>
      </c>
      <c r="G1218" s="9">
        <v>0</v>
      </c>
      <c r="H1218" s="9">
        <v>0</v>
      </c>
      <c r="I1218" s="9">
        <v>5</v>
      </c>
      <c r="J1218" s="9">
        <v>72</v>
      </c>
      <c r="K1218" s="158">
        <v>0.83958333333333302</v>
      </c>
      <c r="L1218" s="9"/>
      <c r="M1218" s="9"/>
      <c r="N1218" s="9"/>
      <c r="O1218" s="9"/>
      <c r="P1218" s="278" t="str">
        <f t="shared" si="39"/>
        <v/>
      </c>
      <c r="Q1218" s="276">
        <f t="shared" si="40"/>
        <v>60</v>
      </c>
      <c r="R1218" s="9"/>
      <c r="S1218" s="9"/>
      <c r="U1218" s="367"/>
      <c r="AS1218" s="9"/>
      <c r="AT1218" s="9"/>
      <c r="AU1218" s="426"/>
      <c r="AW1218" s="9"/>
      <c r="AX1218" s="470"/>
      <c r="AY1218" s="467"/>
      <c r="BG1218" s="373"/>
      <c r="BH1218" s="373"/>
      <c r="BI1218" s="9"/>
      <c r="BJ1218" s="9"/>
      <c r="CJ1218"/>
      <c r="CK1218"/>
    </row>
    <row r="1219" spans="1:89">
      <c r="A1219" s="9">
        <v>1017</v>
      </c>
      <c r="B1219" s="9" t="s">
        <v>383</v>
      </c>
      <c r="C1219" s="9">
        <v>337</v>
      </c>
      <c r="D1219" s="9">
        <v>5.6</v>
      </c>
      <c r="E1219" s="9">
        <v>5.6</v>
      </c>
      <c r="F1219" s="9">
        <v>137.41399999999999</v>
      </c>
      <c r="G1219" s="9">
        <v>0</v>
      </c>
      <c r="H1219" s="9">
        <v>0</v>
      </c>
      <c r="I1219" s="9">
        <v>5</v>
      </c>
      <c r="J1219" s="9">
        <v>72</v>
      </c>
      <c r="K1219" s="158">
        <v>0.84027777777777801</v>
      </c>
      <c r="L1219" s="9"/>
      <c r="M1219" s="9"/>
      <c r="N1219" s="9"/>
      <c r="O1219" s="9"/>
      <c r="P1219" s="278" t="str">
        <f t="shared" si="39"/>
        <v/>
      </c>
      <c r="Q1219" s="276">
        <f t="shared" si="40"/>
        <v>60</v>
      </c>
      <c r="R1219" s="9"/>
      <c r="S1219" s="9"/>
      <c r="U1219" s="367"/>
      <c r="AS1219" s="9"/>
      <c r="AT1219" s="9"/>
      <c r="AU1219" s="426"/>
      <c r="AW1219" s="9"/>
      <c r="AX1219" s="470"/>
      <c r="AY1219" s="467"/>
      <c r="BG1219" s="373"/>
      <c r="BH1219" s="373"/>
      <c r="BI1219" s="9"/>
      <c r="BJ1219" s="9"/>
      <c r="CJ1219"/>
      <c r="CK1219"/>
    </row>
    <row r="1220" spans="1:89">
      <c r="A1220" s="9">
        <v>1017</v>
      </c>
      <c r="B1220" s="9" t="s">
        <v>383</v>
      </c>
      <c r="C1220" s="9">
        <v>337</v>
      </c>
      <c r="D1220" s="9">
        <v>5.2</v>
      </c>
      <c r="E1220" s="9">
        <v>5.6</v>
      </c>
      <c r="F1220" s="9">
        <v>137.41399999999999</v>
      </c>
      <c r="G1220" s="9">
        <v>0</v>
      </c>
      <c r="H1220" s="9">
        <v>0</v>
      </c>
      <c r="I1220" s="9">
        <v>5</v>
      </c>
      <c r="J1220" s="9">
        <v>72</v>
      </c>
      <c r="K1220" s="158">
        <v>0.84097222222222201</v>
      </c>
      <c r="L1220" s="9"/>
      <c r="M1220" s="9"/>
      <c r="N1220" s="9"/>
      <c r="O1220" s="9"/>
      <c r="P1220" s="278" t="str">
        <f t="shared" si="39"/>
        <v/>
      </c>
      <c r="Q1220" s="276">
        <f t="shared" si="40"/>
        <v>60</v>
      </c>
      <c r="R1220" s="9"/>
      <c r="S1220" s="9"/>
      <c r="U1220" s="367"/>
      <c r="AS1220" s="9"/>
      <c r="AT1220" s="9"/>
      <c r="AU1220" s="426"/>
      <c r="AW1220" s="9"/>
      <c r="AX1220" s="470"/>
      <c r="AY1220" s="467"/>
      <c r="BG1220" s="373"/>
      <c r="BH1220" s="373"/>
      <c r="BI1220" s="9"/>
      <c r="BJ1220" s="9"/>
      <c r="CJ1220"/>
      <c r="CK1220"/>
    </row>
    <row r="1221" spans="1:89">
      <c r="A1221" s="9">
        <v>1017</v>
      </c>
      <c r="B1221" s="9" t="s">
        <v>383</v>
      </c>
      <c r="C1221" s="9">
        <v>0</v>
      </c>
      <c r="D1221" s="9">
        <v>10.4</v>
      </c>
      <c r="E1221" s="9">
        <v>6.8</v>
      </c>
      <c r="F1221" s="9">
        <v>137.41399999999999</v>
      </c>
      <c r="G1221" s="9">
        <v>0</v>
      </c>
      <c r="H1221" s="9">
        <v>0</v>
      </c>
      <c r="I1221" s="9">
        <v>5</v>
      </c>
      <c r="J1221" s="9">
        <v>72</v>
      </c>
      <c r="K1221" s="158">
        <v>0.84166666666666701</v>
      </c>
      <c r="L1221" s="9"/>
      <c r="M1221" s="9"/>
      <c r="N1221" s="9"/>
      <c r="O1221" s="9"/>
      <c r="P1221" s="278" t="str">
        <f t="shared" si="39"/>
        <v/>
      </c>
      <c r="Q1221" s="276">
        <f t="shared" si="40"/>
        <v>60</v>
      </c>
      <c r="R1221" s="9"/>
      <c r="S1221" s="9"/>
      <c r="U1221" s="367"/>
      <c r="AS1221" s="9"/>
      <c r="AT1221" s="9"/>
      <c r="AU1221" s="426"/>
      <c r="AW1221" s="9"/>
      <c r="AX1221" s="470"/>
      <c r="AY1221" s="467"/>
      <c r="BG1221" s="373"/>
      <c r="BH1221" s="373"/>
      <c r="BI1221" s="9"/>
      <c r="BJ1221" s="9"/>
      <c r="CJ1221"/>
      <c r="CK1221"/>
    </row>
    <row r="1222" spans="1:89">
      <c r="A1222" s="9">
        <v>1017</v>
      </c>
      <c r="B1222" s="9" t="s">
        <v>383</v>
      </c>
      <c r="C1222" s="9">
        <v>337</v>
      </c>
      <c r="D1222" s="9">
        <v>5.6</v>
      </c>
      <c r="E1222" s="9">
        <v>7.2</v>
      </c>
      <c r="F1222" s="9">
        <v>137.41399999999999</v>
      </c>
      <c r="G1222" s="9">
        <v>0</v>
      </c>
      <c r="H1222" s="9">
        <v>0</v>
      </c>
      <c r="I1222" s="9">
        <v>5</v>
      </c>
      <c r="J1222" s="9">
        <v>72</v>
      </c>
      <c r="K1222" s="158">
        <v>0.84236111111111101</v>
      </c>
      <c r="L1222" s="9"/>
      <c r="M1222" s="9"/>
      <c r="N1222" s="9"/>
      <c r="O1222" s="9"/>
      <c r="P1222" s="278" t="str">
        <f t="shared" si="39"/>
        <v/>
      </c>
      <c r="Q1222" s="276">
        <f t="shared" si="40"/>
        <v>60</v>
      </c>
      <c r="R1222" s="9"/>
      <c r="S1222" s="9"/>
      <c r="U1222" s="367"/>
      <c r="AS1222" s="9"/>
      <c r="AT1222" s="9"/>
      <c r="AU1222" s="426"/>
      <c r="AW1222" s="9"/>
      <c r="AX1222" s="470"/>
      <c r="AY1222" s="467"/>
      <c r="BG1222" s="373"/>
      <c r="BH1222" s="373"/>
      <c r="BI1222" s="9"/>
      <c r="BJ1222" s="9"/>
      <c r="CJ1222"/>
      <c r="CK1222"/>
    </row>
    <row r="1223" spans="1:89">
      <c r="A1223" s="9">
        <v>1017</v>
      </c>
      <c r="B1223" s="9" t="s">
        <v>383</v>
      </c>
      <c r="C1223" s="9">
        <v>337</v>
      </c>
      <c r="D1223" s="9">
        <v>6.8</v>
      </c>
      <c r="E1223" s="9">
        <v>6.8</v>
      </c>
      <c r="F1223" s="9">
        <v>137.41399999999999</v>
      </c>
      <c r="G1223" s="9">
        <v>0</v>
      </c>
      <c r="H1223" s="9">
        <v>0</v>
      </c>
      <c r="I1223" s="9">
        <v>4.9000000000000004</v>
      </c>
      <c r="J1223" s="9">
        <v>73</v>
      </c>
      <c r="K1223" s="158">
        <v>0.843055555555556</v>
      </c>
      <c r="L1223" s="9"/>
      <c r="M1223" s="9"/>
      <c r="N1223" s="9"/>
      <c r="O1223" s="9"/>
      <c r="P1223" s="278" t="str">
        <f t="shared" si="39"/>
        <v/>
      </c>
      <c r="Q1223" s="276">
        <f t="shared" si="40"/>
        <v>60</v>
      </c>
      <c r="R1223" s="9"/>
      <c r="S1223" s="9"/>
      <c r="U1223" s="367"/>
      <c r="AS1223" s="9"/>
      <c r="AT1223" s="9"/>
      <c r="AU1223" s="426"/>
      <c r="AW1223" s="9"/>
      <c r="AX1223" s="470"/>
      <c r="AY1223" s="467"/>
      <c r="BG1223" s="373"/>
      <c r="BH1223" s="373"/>
      <c r="BI1223" s="9"/>
      <c r="BJ1223" s="9"/>
      <c r="CJ1223"/>
      <c r="CK1223"/>
    </row>
    <row r="1224" spans="1:89">
      <c r="A1224" s="9">
        <v>1017</v>
      </c>
      <c r="B1224" s="9" t="s">
        <v>383</v>
      </c>
      <c r="C1224" s="9">
        <v>337</v>
      </c>
      <c r="D1224" s="9">
        <v>8</v>
      </c>
      <c r="E1224" s="9">
        <v>7.2</v>
      </c>
      <c r="F1224" s="9">
        <v>137.41399999999999</v>
      </c>
      <c r="G1224" s="9">
        <v>0</v>
      </c>
      <c r="H1224" s="9">
        <v>0</v>
      </c>
      <c r="I1224" s="9">
        <v>4.9000000000000004</v>
      </c>
      <c r="J1224" s="9">
        <v>73</v>
      </c>
      <c r="K1224" s="158">
        <v>0.84375</v>
      </c>
      <c r="L1224" s="9"/>
      <c r="M1224" s="9"/>
      <c r="N1224" s="9"/>
      <c r="O1224" s="9"/>
      <c r="P1224" s="278" t="str">
        <f t="shared" si="39"/>
        <v/>
      </c>
      <c r="Q1224" s="276">
        <f t="shared" si="40"/>
        <v>60</v>
      </c>
      <c r="R1224" s="9"/>
      <c r="S1224" s="9"/>
      <c r="U1224" s="367"/>
      <c r="AS1224" s="9"/>
      <c r="AT1224" s="9"/>
      <c r="AU1224" s="426"/>
      <c r="AW1224" s="9"/>
      <c r="AX1224" s="470"/>
      <c r="AY1224" s="467"/>
      <c r="BG1224" s="373"/>
      <c r="BH1224" s="373"/>
      <c r="BI1224" s="9"/>
      <c r="BJ1224" s="9"/>
      <c r="CJ1224"/>
      <c r="CK1224"/>
    </row>
    <row r="1225" spans="1:89">
      <c r="A1225" s="9">
        <v>1016</v>
      </c>
      <c r="B1225" s="9" t="s">
        <v>383</v>
      </c>
      <c r="C1225" s="9">
        <v>337</v>
      </c>
      <c r="D1225" s="9">
        <v>5.6</v>
      </c>
      <c r="E1225" s="9">
        <v>6</v>
      </c>
      <c r="F1225" s="9">
        <v>137.41399999999999</v>
      </c>
      <c r="G1225" s="9">
        <v>0</v>
      </c>
      <c r="H1225" s="9">
        <v>0</v>
      </c>
      <c r="I1225" s="9">
        <v>4.9000000000000004</v>
      </c>
      <c r="J1225" s="9">
        <v>73</v>
      </c>
      <c r="K1225" s="158">
        <v>0.844444444444444</v>
      </c>
      <c r="L1225" s="9"/>
      <c r="M1225" s="9"/>
      <c r="N1225" s="9"/>
      <c r="O1225" s="9"/>
      <c r="P1225" s="278" t="str">
        <f t="shared" ref="P1225:P1288" si="41">IF(F1225&lt;1.1,60,"")</f>
        <v/>
      </c>
      <c r="Q1225" s="276">
        <f t="shared" si="40"/>
        <v>60</v>
      </c>
      <c r="R1225" s="9"/>
      <c r="S1225" s="9"/>
      <c r="U1225" s="367"/>
      <c r="AS1225" s="9"/>
      <c r="AT1225" s="9"/>
      <c r="AU1225" s="426"/>
      <c r="AW1225" s="9"/>
      <c r="AX1225" s="470"/>
      <c r="AY1225" s="467"/>
      <c r="BG1225" s="373"/>
      <c r="BH1225" s="373"/>
      <c r="BI1225" s="9"/>
      <c r="BJ1225" s="9"/>
      <c r="CJ1225"/>
      <c r="CK1225"/>
    </row>
    <row r="1226" spans="1:89">
      <c r="A1226" s="9">
        <v>1016</v>
      </c>
      <c r="B1226" s="9" t="s">
        <v>383</v>
      </c>
      <c r="C1226" s="9">
        <v>337</v>
      </c>
      <c r="D1226" s="9">
        <v>6</v>
      </c>
      <c r="E1226" s="9">
        <v>6.4</v>
      </c>
      <c r="F1226" s="9">
        <v>137.41399999999999</v>
      </c>
      <c r="G1226" s="9">
        <v>0</v>
      </c>
      <c r="H1226" s="9">
        <v>0</v>
      </c>
      <c r="I1226" s="9">
        <v>4.9000000000000004</v>
      </c>
      <c r="J1226" s="9">
        <v>73</v>
      </c>
      <c r="K1226" s="158">
        <v>0.84513888888888899</v>
      </c>
      <c r="L1226" s="9"/>
      <c r="M1226" s="9"/>
      <c r="N1226" s="9"/>
      <c r="O1226" s="9"/>
      <c r="P1226" s="278" t="str">
        <f t="shared" si="41"/>
        <v/>
      </c>
      <c r="Q1226" s="276">
        <f t="shared" ref="Q1226:Q1289" si="42">IF(J1226&gt;0,60,"")</f>
        <v>60</v>
      </c>
      <c r="R1226" s="9"/>
      <c r="S1226" s="9"/>
      <c r="U1226" s="367"/>
      <c r="AS1226" s="9"/>
      <c r="AT1226" s="9"/>
      <c r="AU1226" s="426"/>
      <c r="AW1226" s="9"/>
      <c r="AX1226" s="470"/>
      <c r="AY1226" s="467"/>
      <c r="BG1226" s="373"/>
      <c r="BH1226" s="373"/>
      <c r="BI1226" s="9"/>
      <c r="BJ1226" s="9"/>
      <c r="CJ1226"/>
      <c r="CK1226"/>
    </row>
    <row r="1227" spans="1:89">
      <c r="A1227" s="9">
        <v>1016</v>
      </c>
      <c r="B1227" s="9" t="s">
        <v>383</v>
      </c>
      <c r="C1227" s="9">
        <v>337</v>
      </c>
      <c r="D1227" s="9">
        <v>6</v>
      </c>
      <c r="E1227" s="9">
        <v>5.6</v>
      </c>
      <c r="F1227" s="9">
        <v>137.41399999999999</v>
      </c>
      <c r="G1227" s="9">
        <v>0</v>
      </c>
      <c r="H1227" s="9">
        <v>0</v>
      </c>
      <c r="I1227" s="9">
        <v>4.9000000000000004</v>
      </c>
      <c r="J1227" s="9">
        <v>73</v>
      </c>
      <c r="K1227" s="158">
        <v>0.84583333333333299</v>
      </c>
      <c r="L1227" s="9"/>
      <c r="M1227" s="9"/>
      <c r="N1227" s="9"/>
      <c r="O1227" s="9"/>
      <c r="P1227" s="278" t="str">
        <f t="shared" si="41"/>
        <v/>
      </c>
      <c r="Q1227" s="276">
        <f t="shared" si="42"/>
        <v>60</v>
      </c>
      <c r="R1227" s="9"/>
      <c r="S1227" s="9"/>
      <c r="U1227" s="367"/>
      <c r="AS1227" s="9"/>
      <c r="AT1227" s="9"/>
      <c r="AU1227" s="426"/>
      <c r="AW1227" s="9"/>
      <c r="AX1227" s="470"/>
      <c r="AY1227" s="467"/>
      <c r="BG1227" s="373"/>
      <c r="BH1227" s="373"/>
      <c r="BI1227" s="9"/>
      <c r="BJ1227" s="9"/>
      <c r="CJ1227"/>
      <c r="CK1227"/>
    </row>
    <row r="1228" spans="1:89">
      <c r="A1228" s="9">
        <v>1016</v>
      </c>
      <c r="B1228" s="9" t="s">
        <v>383</v>
      </c>
      <c r="C1228" s="9">
        <v>337</v>
      </c>
      <c r="D1228" s="9">
        <v>6.8</v>
      </c>
      <c r="E1228" s="9">
        <v>6.4</v>
      </c>
      <c r="F1228" s="9">
        <v>137.41399999999999</v>
      </c>
      <c r="G1228" s="9">
        <v>0</v>
      </c>
      <c r="H1228" s="9">
        <v>0</v>
      </c>
      <c r="I1228" s="9">
        <v>4.9000000000000004</v>
      </c>
      <c r="J1228" s="9">
        <v>73</v>
      </c>
      <c r="K1228" s="158">
        <v>0.84652777777777799</v>
      </c>
      <c r="L1228" s="9"/>
      <c r="M1228" s="9"/>
      <c r="N1228" s="9"/>
      <c r="O1228" s="9"/>
      <c r="P1228" s="278" t="str">
        <f t="shared" si="41"/>
        <v/>
      </c>
      <c r="Q1228" s="276">
        <f t="shared" si="42"/>
        <v>60</v>
      </c>
      <c r="R1228" s="9"/>
      <c r="S1228" s="9"/>
      <c r="U1228" s="367"/>
      <c r="AS1228" s="9"/>
      <c r="AT1228" s="9"/>
      <c r="AU1228" s="426"/>
      <c r="AW1228" s="9"/>
      <c r="AX1228" s="470"/>
      <c r="AY1228" s="467"/>
      <c r="BG1228" s="373"/>
      <c r="BH1228" s="373"/>
      <c r="BI1228" s="9"/>
      <c r="BJ1228" s="9"/>
      <c r="CJ1228"/>
      <c r="CK1228"/>
    </row>
    <row r="1229" spans="1:89">
      <c r="A1229" s="9">
        <v>1016</v>
      </c>
      <c r="B1229" s="9" t="s">
        <v>383</v>
      </c>
      <c r="C1229" s="9">
        <v>337</v>
      </c>
      <c r="D1229" s="9">
        <v>6.4</v>
      </c>
      <c r="E1229" s="9">
        <v>6.4</v>
      </c>
      <c r="F1229" s="9">
        <v>137.41399999999999</v>
      </c>
      <c r="G1229" s="9">
        <v>0</v>
      </c>
      <c r="H1229" s="9">
        <v>0</v>
      </c>
      <c r="I1229" s="9">
        <v>4.8</v>
      </c>
      <c r="J1229" s="9">
        <v>73</v>
      </c>
      <c r="K1229" s="158">
        <v>0.84722222222222199</v>
      </c>
      <c r="L1229" s="9"/>
      <c r="M1229" s="9"/>
      <c r="N1229" s="9"/>
      <c r="O1229" s="9"/>
      <c r="P1229" s="278" t="str">
        <f t="shared" si="41"/>
        <v/>
      </c>
      <c r="Q1229" s="276">
        <f t="shared" si="42"/>
        <v>60</v>
      </c>
      <c r="R1229" s="9"/>
      <c r="S1229" s="9"/>
      <c r="U1229" s="367"/>
      <c r="AS1229" s="9"/>
      <c r="AT1229" s="9"/>
      <c r="AU1229" s="426"/>
      <c r="AW1229" s="9"/>
      <c r="AX1229" s="470"/>
      <c r="AY1229" s="467"/>
      <c r="BG1229" s="373"/>
      <c r="BH1229" s="373"/>
      <c r="BI1229" s="9"/>
      <c r="BJ1229" s="9"/>
      <c r="CJ1229"/>
      <c r="CK1229"/>
    </row>
    <row r="1230" spans="1:89">
      <c r="A1230" s="9">
        <v>1016</v>
      </c>
      <c r="B1230" s="9" t="s">
        <v>383</v>
      </c>
      <c r="C1230" s="9">
        <v>337</v>
      </c>
      <c r="D1230" s="9">
        <v>6.4</v>
      </c>
      <c r="E1230" s="9">
        <v>6</v>
      </c>
      <c r="F1230" s="9">
        <v>137.41399999999999</v>
      </c>
      <c r="G1230" s="9">
        <v>0</v>
      </c>
      <c r="H1230" s="9">
        <v>0</v>
      </c>
      <c r="I1230" s="9">
        <v>4.8</v>
      </c>
      <c r="J1230" s="9">
        <v>73</v>
      </c>
      <c r="K1230" s="158">
        <v>0.84791666666666698</v>
      </c>
      <c r="L1230" s="9"/>
      <c r="M1230" s="9"/>
      <c r="N1230" s="9"/>
      <c r="O1230" s="9"/>
      <c r="P1230" s="278" t="str">
        <f t="shared" si="41"/>
        <v/>
      </c>
      <c r="Q1230" s="276">
        <f t="shared" si="42"/>
        <v>60</v>
      </c>
      <c r="R1230" s="9"/>
      <c r="S1230" s="9"/>
      <c r="U1230" s="367"/>
      <c r="AS1230" s="9"/>
      <c r="AT1230" s="9"/>
      <c r="AU1230" s="426"/>
      <c r="AW1230" s="9"/>
      <c r="AX1230" s="470"/>
      <c r="AY1230" s="467"/>
      <c r="BG1230" s="373"/>
      <c r="BH1230" s="373"/>
      <c r="BI1230" s="9"/>
      <c r="BJ1230" s="9"/>
      <c r="CJ1230"/>
      <c r="CK1230"/>
    </row>
    <row r="1231" spans="1:89">
      <c r="A1231" s="9">
        <v>1016</v>
      </c>
      <c r="B1231" s="9" t="s">
        <v>383</v>
      </c>
      <c r="C1231" s="9">
        <v>337</v>
      </c>
      <c r="D1231" s="9">
        <v>6.4</v>
      </c>
      <c r="E1231" s="9">
        <v>6</v>
      </c>
      <c r="F1231" s="9">
        <v>137.41399999999999</v>
      </c>
      <c r="G1231" s="9">
        <v>0</v>
      </c>
      <c r="H1231" s="9">
        <v>0</v>
      </c>
      <c r="I1231" s="9">
        <v>4.8</v>
      </c>
      <c r="J1231" s="9">
        <v>73</v>
      </c>
      <c r="K1231" s="158">
        <v>0.84861111111111098</v>
      </c>
      <c r="L1231" s="9"/>
      <c r="M1231" s="9"/>
      <c r="N1231" s="9"/>
      <c r="O1231" s="9"/>
      <c r="P1231" s="278" t="str">
        <f t="shared" si="41"/>
        <v/>
      </c>
      <c r="Q1231" s="276">
        <f t="shared" si="42"/>
        <v>60</v>
      </c>
      <c r="R1231" s="9"/>
      <c r="S1231" s="9"/>
      <c r="U1231" s="367"/>
      <c r="AS1231" s="9"/>
      <c r="AT1231" s="9"/>
      <c r="AU1231" s="426"/>
      <c r="AW1231" s="9"/>
      <c r="AX1231" s="470"/>
      <c r="AY1231" s="467"/>
      <c r="BG1231" s="373"/>
      <c r="BH1231" s="373"/>
      <c r="BI1231" s="9"/>
      <c r="BJ1231" s="9"/>
      <c r="CJ1231"/>
      <c r="CK1231"/>
    </row>
    <row r="1232" spans="1:89">
      <c r="A1232" s="9">
        <v>1016</v>
      </c>
      <c r="B1232" s="9" t="s">
        <v>383</v>
      </c>
      <c r="C1232" s="9">
        <v>337</v>
      </c>
      <c r="D1232" s="9">
        <v>6.8</v>
      </c>
      <c r="E1232" s="9">
        <v>6</v>
      </c>
      <c r="F1232" s="9">
        <v>137.41399999999999</v>
      </c>
      <c r="G1232" s="9">
        <v>0</v>
      </c>
      <c r="H1232" s="9">
        <v>0</v>
      </c>
      <c r="I1232" s="9">
        <v>4.8</v>
      </c>
      <c r="J1232" s="9">
        <v>73</v>
      </c>
      <c r="K1232" s="158">
        <v>0.84930555555555598</v>
      </c>
      <c r="L1232" s="9"/>
      <c r="M1232" s="9"/>
      <c r="N1232" s="9"/>
      <c r="O1232" s="9"/>
      <c r="P1232" s="278" t="str">
        <f t="shared" si="41"/>
        <v/>
      </c>
      <c r="Q1232" s="276">
        <f t="shared" si="42"/>
        <v>60</v>
      </c>
      <c r="R1232" s="9"/>
      <c r="S1232" s="9"/>
      <c r="U1232" s="367"/>
      <c r="AS1232" s="9"/>
      <c r="AT1232" s="9"/>
      <c r="AU1232" s="426"/>
      <c r="AW1232" s="9"/>
      <c r="AX1232" s="470"/>
      <c r="AY1232" s="467"/>
      <c r="BG1232" s="373"/>
      <c r="BH1232" s="373"/>
      <c r="BI1232" s="9"/>
      <c r="BJ1232" s="9"/>
      <c r="CJ1232"/>
      <c r="CK1232"/>
    </row>
    <row r="1233" spans="1:89">
      <c r="A1233" s="9">
        <v>1016</v>
      </c>
      <c r="B1233" s="9" t="s">
        <v>383</v>
      </c>
      <c r="C1233" s="9">
        <v>337</v>
      </c>
      <c r="D1233" s="9">
        <v>8</v>
      </c>
      <c r="E1233" s="9">
        <v>9.6</v>
      </c>
      <c r="F1233" s="9">
        <v>137.41399999999999</v>
      </c>
      <c r="G1233" s="9">
        <v>0</v>
      </c>
      <c r="H1233" s="9">
        <v>0</v>
      </c>
      <c r="I1233" s="9">
        <v>4.8</v>
      </c>
      <c r="J1233" s="9">
        <v>73</v>
      </c>
      <c r="K1233" s="158">
        <v>0.85</v>
      </c>
      <c r="L1233" s="9"/>
      <c r="M1233" s="9"/>
      <c r="N1233" s="9"/>
      <c r="O1233" s="9"/>
      <c r="P1233" s="278" t="str">
        <f t="shared" si="41"/>
        <v/>
      </c>
      <c r="Q1233" s="276">
        <f t="shared" si="42"/>
        <v>60</v>
      </c>
      <c r="R1233" s="9"/>
      <c r="S1233" s="9"/>
      <c r="U1233" s="367"/>
      <c r="AS1233" s="9"/>
      <c r="AT1233" s="9"/>
      <c r="AU1233" s="426"/>
      <c r="AW1233" s="9"/>
      <c r="AX1233" s="470"/>
      <c r="AY1233" s="467"/>
      <c r="BG1233" s="373"/>
      <c r="BH1233" s="373"/>
      <c r="BI1233" s="9"/>
      <c r="BJ1233" s="9"/>
      <c r="CJ1233"/>
      <c r="CK1233"/>
    </row>
    <row r="1234" spans="1:89">
      <c r="A1234" s="9">
        <v>1016</v>
      </c>
      <c r="B1234" s="9" t="s">
        <v>383</v>
      </c>
      <c r="C1234" s="9">
        <v>337</v>
      </c>
      <c r="D1234" s="9">
        <v>6.4</v>
      </c>
      <c r="E1234" s="9">
        <v>6.8</v>
      </c>
      <c r="F1234" s="9">
        <v>137.41399999999999</v>
      </c>
      <c r="G1234" s="9">
        <v>0</v>
      </c>
      <c r="H1234" s="9">
        <v>0</v>
      </c>
      <c r="I1234" s="9">
        <v>4.8</v>
      </c>
      <c r="J1234" s="9">
        <v>73</v>
      </c>
      <c r="K1234" s="158">
        <v>0.85069444444444497</v>
      </c>
      <c r="L1234" s="9"/>
      <c r="M1234" s="9"/>
      <c r="N1234" s="9"/>
      <c r="O1234" s="9"/>
      <c r="P1234" s="278" t="str">
        <f t="shared" si="41"/>
        <v/>
      </c>
      <c r="Q1234" s="276">
        <f t="shared" si="42"/>
        <v>60</v>
      </c>
      <c r="R1234" s="9"/>
      <c r="S1234" s="9"/>
      <c r="U1234" s="367"/>
      <c r="AS1234" s="9"/>
      <c r="AT1234" s="9"/>
      <c r="AU1234" s="426"/>
      <c r="AW1234" s="9"/>
      <c r="AX1234" s="470"/>
      <c r="AY1234" s="467"/>
      <c r="BG1234" s="373"/>
      <c r="BH1234" s="373"/>
      <c r="BI1234" s="9"/>
      <c r="BJ1234" s="9"/>
      <c r="CJ1234"/>
      <c r="CK1234"/>
    </row>
    <row r="1235" spans="1:89">
      <c r="A1235" s="9">
        <v>1016</v>
      </c>
      <c r="B1235" s="9" t="s">
        <v>383</v>
      </c>
      <c r="C1235" s="9">
        <v>337</v>
      </c>
      <c r="D1235" s="9">
        <v>8.8000000000000007</v>
      </c>
      <c r="E1235" s="9">
        <v>7.2</v>
      </c>
      <c r="F1235" s="9">
        <v>137.41399999999999</v>
      </c>
      <c r="G1235" s="9">
        <v>0</v>
      </c>
      <c r="H1235" s="9">
        <v>0</v>
      </c>
      <c r="I1235" s="9">
        <v>4.8</v>
      </c>
      <c r="J1235" s="9">
        <v>73</v>
      </c>
      <c r="K1235" s="158">
        <v>0.85138888888888897</v>
      </c>
      <c r="L1235" s="9"/>
      <c r="M1235" s="9"/>
      <c r="N1235" s="9"/>
      <c r="O1235" s="9"/>
      <c r="P1235" s="278" t="str">
        <f t="shared" si="41"/>
        <v/>
      </c>
      <c r="Q1235" s="276">
        <f t="shared" si="42"/>
        <v>60</v>
      </c>
      <c r="R1235" s="9"/>
      <c r="S1235" s="9"/>
      <c r="U1235" s="367"/>
      <c r="AS1235" s="9"/>
      <c r="AT1235" s="9"/>
      <c r="AU1235" s="426"/>
      <c r="AW1235" s="9"/>
      <c r="AX1235" s="470"/>
      <c r="AY1235" s="467"/>
      <c r="BG1235" s="373"/>
      <c r="BH1235" s="373"/>
      <c r="BI1235" s="9"/>
      <c r="BJ1235" s="9"/>
      <c r="CJ1235"/>
      <c r="CK1235"/>
    </row>
    <row r="1236" spans="1:89">
      <c r="A1236" s="9">
        <v>1016</v>
      </c>
      <c r="B1236" s="9" t="s">
        <v>383</v>
      </c>
      <c r="C1236" s="9">
        <v>337</v>
      </c>
      <c r="D1236" s="9">
        <v>7.2</v>
      </c>
      <c r="E1236" s="9">
        <v>6.8</v>
      </c>
      <c r="F1236" s="9">
        <v>137.41399999999999</v>
      </c>
      <c r="G1236" s="9">
        <v>0</v>
      </c>
      <c r="H1236" s="9">
        <v>0</v>
      </c>
      <c r="I1236" s="9">
        <v>4.8</v>
      </c>
      <c r="J1236" s="9">
        <v>73</v>
      </c>
      <c r="K1236" s="158">
        <v>0.85208333333333297</v>
      </c>
      <c r="L1236" s="9"/>
      <c r="M1236" s="9"/>
      <c r="N1236" s="9"/>
      <c r="O1236" s="9"/>
      <c r="P1236" s="278" t="str">
        <f t="shared" si="41"/>
        <v/>
      </c>
      <c r="Q1236" s="276">
        <f t="shared" si="42"/>
        <v>60</v>
      </c>
      <c r="R1236" s="9"/>
      <c r="S1236" s="9"/>
      <c r="U1236" s="367"/>
      <c r="AS1236" s="9"/>
      <c r="AT1236" s="9"/>
      <c r="AU1236" s="426"/>
      <c r="AW1236" s="9"/>
      <c r="AX1236" s="470"/>
      <c r="AY1236" s="467"/>
      <c r="BG1236" s="373"/>
      <c r="BH1236" s="373"/>
      <c r="BI1236" s="9"/>
      <c r="BJ1236" s="9"/>
      <c r="CJ1236"/>
      <c r="CK1236"/>
    </row>
    <row r="1237" spans="1:89">
      <c r="A1237" s="9">
        <v>1016</v>
      </c>
      <c r="B1237" s="9" t="s">
        <v>383</v>
      </c>
      <c r="C1237" s="9">
        <v>337</v>
      </c>
      <c r="D1237" s="9">
        <v>6.8</v>
      </c>
      <c r="E1237" s="9">
        <v>6</v>
      </c>
      <c r="F1237" s="9">
        <v>137.41399999999999</v>
      </c>
      <c r="G1237" s="9">
        <v>0</v>
      </c>
      <c r="H1237" s="9">
        <v>0</v>
      </c>
      <c r="I1237" s="9">
        <v>4.8</v>
      </c>
      <c r="J1237" s="9">
        <v>73</v>
      </c>
      <c r="K1237" s="158">
        <v>0.85277777777777797</v>
      </c>
      <c r="L1237" s="9"/>
      <c r="M1237" s="9"/>
      <c r="N1237" s="9"/>
      <c r="O1237" s="9"/>
      <c r="P1237" s="278" t="str">
        <f t="shared" si="41"/>
        <v/>
      </c>
      <c r="Q1237" s="276">
        <f t="shared" si="42"/>
        <v>60</v>
      </c>
      <c r="R1237" s="9"/>
      <c r="S1237" s="9"/>
      <c r="U1237" s="367"/>
      <c r="AS1237" s="9"/>
      <c r="AT1237" s="9"/>
      <c r="AU1237" s="426"/>
      <c r="AW1237" s="9"/>
      <c r="AX1237" s="470"/>
      <c r="AY1237" s="467"/>
      <c r="BG1237" s="373"/>
      <c r="BH1237" s="373"/>
      <c r="BI1237" s="9"/>
      <c r="BJ1237" s="9"/>
      <c r="CJ1237"/>
      <c r="CK1237"/>
    </row>
    <row r="1238" spans="1:89">
      <c r="A1238" s="9">
        <v>1016</v>
      </c>
      <c r="B1238" s="9" t="s">
        <v>383</v>
      </c>
      <c r="C1238" s="9">
        <v>337</v>
      </c>
      <c r="D1238" s="9">
        <v>7.2</v>
      </c>
      <c r="E1238" s="9">
        <v>5.6</v>
      </c>
      <c r="F1238" s="9">
        <v>137.41399999999999</v>
      </c>
      <c r="G1238" s="9">
        <v>0</v>
      </c>
      <c r="H1238" s="9">
        <v>0</v>
      </c>
      <c r="I1238" s="9">
        <v>4.8</v>
      </c>
      <c r="J1238" s="9">
        <v>73</v>
      </c>
      <c r="K1238" s="158">
        <v>0.85347222222222197</v>
      </c>
      <c r="L1238" s="9"/>
      <c r="M1238" s="9"/>
      <c r="N1238" s="9"/>
      <c r="O1238" s="9"/>
      <c r="P1238" s="278" t="str">
        <f t="shared" si="41"/>
        <v/>
      </c>
      <c r="Q1238" s="276">
        <f t="shared" si="42"/>
        <v>60</v>
      </c>
      <c r="R1238" s="9"/>
      <c r="S1238" s="9"/>
      <c r="U1238" s="367"/>
      <c r="AS1238" s="9"/>
      <c r="AT1238" s="9"/>
      <c r="AU1238" s="426"/>
      <c r="AW1238" s="9"/>
      <c r="AX1238" s="470"/>
      <c r="AY1238" s="467"/>
      <c r="BG1238" s="373"/>
      <c r="BH1238" s="373"/>
      <c r="BI1238" s="9"/>
      <c r="BJ1238" s="9"/>
      <c r="CJ1238"/>
      <c r="CK1238"/>
    </row>
    <row r="1239" spans="1:89">
      <c r="A1239" s="9">
        <v>1016</v>
      </c>
      <c r="B1239" s="9" t="s">
        <v>383</v>
      </c>
      <c r="C1239" s="9">
        <v>337</v>
      </c>
      <c r="D1239" s="9">
        <v>6.8</v>
      </c>
      <c r="E1239" s="9">
        <v>6</v>
      </c>
      <c r="F1239" s="9">
        <v>137.41399999999999</v>
      </c>
      <c r="G1239" s="9">
        <v>0</v>
      </c>
      <c r="H1239" s="9">
        <v>0</v>
      </c>
      <c r="I1239" s="9">
        <v>4.8</v>
      </c>
      <c r="J1239" s="9">
        <v>73</v>
      </c>
      <c r="K1239" s="158">
        <v>0.85416666666666696</v>
      </c>
      <c r="L1239" s="9"/>
      <c r="M1239" s="9"/>
      <c r="N1239" s="9"/>
      <c r="O1239" s="9"/>
      <c r="P1239" s="278" t="str">
        <f t="shared" si="41"/>
        <v/>
      </c>
      <c r="Q1239" s="276">
        <f t="shared" si="42"/>
        <v>60</v>
      </c>
      <c r="R1239" s="9"/>
      <c r="S1239" s="9"/>
      <c r="U1239" s="367"/>
      <c r="AS1239" s="9"/>
      <c r="AT1239" s="9"/>
      <c r="AU1239" s="426"/>
      <c r="AW1239" s="9"/>
      <c r="AX1239" s="470"/>
      <c r="AY1239" s="467"/>
      <c r="BG1239" s="373"/>
      <c r="BH1239" s="373"/>
      <c r="BI1239" s="9"/>
      <c r="BJ1239" s="9"/>
      <c r="CJ1239"/>
      <c r="CK1239"/>
    </row>
    <row r="1240" spans="1:89">
      <c r="A1240" s="9">
        <v>1016</v>
      </c>
      <c r="B1240" s="9" t="s">
        <v>383</v>
      </c>
      <c r="C1240" s="9">
        <v>337</v>
      </c>
      <c r="D1240" s="9">
        <v>6.4</v>
      </c>
      <c r="E1240" s="9">
        <v>6</v>
      </c>
      <c r="F1240" s="9">
        <v>137.41399999999999</v>
      </c>
      <c r="G1240" s="9">
        <v>0</v>
      </c>
      <c r="H1240" s="9">
        <v>0</v>
      </c>
      <c r="I1240" s="9">
        <v>4.7</v>
      </c>
      <c r="J1240" s="9">
        <v>73</v>
      </c>
      <c r="K1240" s="158">
        <v>0.85486111111111096</v>
      </c>
      <c r="L1240" s="9"/>
      <c r="M1240" s="9"/>
      <c r="N1240" s="9"/>
      <c r="O1240" s="9"/>
      <c r="P1240" s="278" t="str">
        <f t="shared" si="41"/>
        <v/>
      </c>
      <c r="Q1240" s="276">
        <f t="shared" si="42"/>
        <v>60</v>
      </c>
      <c r="R1240" s="9"/>
      <c r="S1240" s="9"/>
      <c r="U1240" s="367"/>
      <c r="AS1240" s="9"/>
      <c r="AT1240" s="9"/>
      <c r="AU1240" s="426"/>
      <c r="AW1240" s="9"/>
      <c r="AX1240" s="470"/>
      <c r="AY1240" s="467"/>
      <c r="BG1240" s="373"/>
      <c r="BH1240" s="373"/>
      <c r="BI1240" s="9"/>
      <c r="BJ1240" s="9"/>
      <c r="CJ1240"/>
      <c r="CK1240"/>
    </row>
    <row r="1241" spans="1:89">
      <c r="A1241" s="9">
        <v>1016</v>
      </c>
      <c r="B1241" s="9" t="s">
        <v>383</v>
      </c>
      <c r="C1241" s="9">
        <v>337</v>
      </c>
      <c r="D1241" s="9">
        <v>6.8</v>
      </c>
      <c r="E1241" s="9">
        <v>6</v>
      </c>
      <c r="F1241" s="9">
        <v>137.41399999999999</v>
      </c>
      <c r="G1241" s="9">
        <v>0</v>
      </c>
      <c r="H1241" s="9">
        <v>0</v>
      </c>
      <c r="I1241" s="9">
        <v>4.7</v>
      </c>
      <c r="J1241" s="9">
        <v>73</v>
      </c>
      <c r="K1241" s="158">
        <v>0.85555555555555596</v>
      </c>
      <c r="L1241" s="9"/>
      <c r="M1241" s="9"/>
      <c r="N1241" s="9"/>
      <c r="O1241" s="9"/>
      <c r="P1241" s="278" t="str">
        <f t="shared" si="41"/>
        <v/>
      </c>
      <c r="Q1241" s="276">
        <f t="shared" si="42"/>
        <v>60</v>
      </c>
      <c r="R1241" s="9"/>
      <c r="S1241" s="9"/>
      <c r="U1241" s="367"/>
      <c r="AS1241" s="9"/>
      <c r="AT1241" s="9"/>
      <c r="AU1241" s="426"/>
      <c r="AW1241" s="9"/>
      <c r="AX1241" s="470"/>
      <c r="AY1241" s="467"/>
      <c r="BG1241" s="373"/>
      <c r="BH1241" s="373"/>
      <c r="BI1241" s="9"/>
      <c r="BJ1241" s="9"/>
      <c r="CJ1241"/>
      <c r="CK1241"/>
    </row>
    <row r="1242" spans="1:89">
      <c r="A1242" s="9">
        <v>1016</v>
      </c>
      <c r="B1242" s="9" t="s">
        <v>383</v>
      </c>
      <c r="C1242" s="9">
        <v>337</v>
      </c>
      <c r="D1242" s="9">
        <v>5.6</v>
      </c>
      <c r="E1242" s="9">
        <v>5.6</v>
      </c>
      <c r="F1242" s="9">
        <v>137.41399999999999</v>
      </c>
      <c r="G1242" s="9">
        <v>0</v>
      </c>
      <c r="H1242" s="9">
        <v>0</v>
      </c>
      <c r="I1242" s="9">
        <v>4.7</v>
      </c>
      <c r="J1242" s="9">
        <v>73</v>
      </c>
      <c r="K1242" s="158">
        <v>0.85624999999999996</v>
      </c>
      <c r="L1242" s="9"/>
      <c r="M1242" s="9"/>
      <c r="N1242" s="9"/>
      <c r="O1242" s="9"/>
      <c r="P1242" s="278" t="str">
        <f t="shared" si="41"/>
        <v/>
      </c>
      <c r="Q1242" s="276">
        <f t="shared" si="42"/>
        <v>60</v>
      </c>
      <c r="R1242" s="9"/>
      <c r="S1242" s="9"/>
      <c r="U1242" s="367"/>
      <c r="AS1242" s="9"/>
      <c r="AT1242" s="9"/>
      <c r="AU1242" s="426"/>
      <c r="AW1242" s="9"/>
      <c r="AX1242" s="470"/>
      <c r="AY1242" s="467"/>
      <c r="BG1242" s="373"/>
      <c r="BH1242" s="373"/>
      <c r="BI1242" s="9"/>
      <c r="BJ1242" s="9"/>
      <c r="CJ1242"/>
      <c r="CK1242"/>
    </row>
    <row r="1243" spans="1:89">
      <c r="A1243" s="9">
        <v>1016</v>
      </c>
      <c r="B1243" s="9" t="s">
        <v>383</v>
      </c>
      <c r="C1243" s="9">
        <v>337</v>
      </c>
      <c r="D1243" s="9">
        <v>5.2</v>
      </c>
      <c r="E1243" s="9">
        <v>4.8</v>
      </c>
      <c r="F1243" s="9">
        <v>137.41399999999999</v>
      </c>
      <c r="G1243" s="9">
        <v>0</v>
      </c>
      <c r="H1243" s="9">
        <v>0</v>
      </c>
      <c r="I1243" s="9">
        <v>4.7</v>
      </c>
      <c r="J1243" s="9">
        <v>73</v>
      </c>
      <c r="K1243" s="158">
        <v>0.85694444444444495</v>
      </c>
      <c r="L1243" s="9"/>
      <c r="M1243" s="9"/>
      <c r="N1243" s="9"/>
      <c r="O1243" s="9"/>
      <c r="P1243" s="278" t="str">
        <f t="shared" si="41"/>
        <v/>
      </c>
      <c r="Q1243" s="276">
        <f t="shared" si="42"/>
        <v>60</v>
      </c>
      <c r="R1243" s="9"/>
      <c r="S1243" s="9"/>
      <c r="U1243" s="367"/>
      <c r="AS1243" s="9"/>
      <c r="AT1243" s="9"/>
      <c r="AU1243" s="426"/>
      <c r="AW1243" s="9"/>
      <c r="AX1243" s="470"/>
      <c r="AY1243" s="467"/>
      <c r="BG1243" s="373"/>
      <c r="BH1243" s="373"/>
      <c r="BI1243" s="9"/>
      <c r="BJ1243" s="9"/>
      <c r="CJ1243"/>
      <c r="CK1243"/>
    </row>
    <row r="1244" spans="1:89">
      <c r="A1244" s="9">
        <v>1016</v>
      </c>
      <c r="B1244" s="9" t="s">
        <v>383</v>
      </c>
      <c r="C1244" s="9">
        <v>337</v>
      </c>
      <c r="D1244" s="9">
        <v>4.8</v>
      </c>
      <c r="E1244" s="9">
        <v>3.6</v>
      </c>
      <c r="F1244" s="9">
        <v>137.41399999999999</v>
      </c>
      <c r="G1244" s="9">
        <v>0</v>
      </c>
      <c r="H1244" s="9">
        <v>0</v>
      </c>
      <c r="I1244" s="9">
        <v>4.7</v>
      </c>
      <c r="J1244" s="9">
        <v>73</v>
      </c>
      <c r="K1244" s="158">
        <v>0.85763888888888895</v>
      </c>
      <c r="L1244" s="9"/>
      <c r="M1244" s="9"/>
      <c r="N1244" s="9"/>
      <c r="O1244" s="9"/>
      <c r="P1244" s="278" t="str">
        <f t="shared" si="41"/>
        <v/>
      </c>
      <c r="Q1244" s="276">
        <f t="shared" si="42"/>
        <v>60</v>
      </c>
      <c r="R1244" s="9"/>
      <c r="S1244" s="9"/>
      <c r="U1244" s="367"/>
      <c r="AS1244" s="9"/>
      <c r="AT1244" s="9"/>
      <c r="AU1244" s="426"/>
      <c r="AW1244" s="9"/>
      <c r="AX1244" s="470"/>
      <c r="AY1244" s="467"/>
      <c r="BG1244" s="373"/>
      <c r="BH1244" s="373"/>
      <c r="BI1244" s="9"/>
      <c r="BJ1244" s="9"/>
      <c r="CJ1244"/>
      <c r="CK1244"/>
    </row>
    <row r="1245" spans="1:89">
      <c r="A1245" s="9">
        <v>1016</v>
      </c>
      <c r="B1245" s="9" t="s">
        <v>383</v>
      </c>
      <c r="C1245" s="9">
        <v>337</v>
      </c>
      <c r="D1245" s="9">
        <v>5.2</v>
      </c>
      <c r="E1245" s="9">
        <v>3.6</v>
      </c>
      <c r="F1245" s="9">
        <v>137.41399999999999</v>
      </c>
      <c r="G1245" s="9">
        <v>0</v>
      </c>
      <c r="H1245" s="9">
        <v>0</v>
      </c>
      <c r="I1245" s="9">
        <v>4.7</v>
      </c>
      <c r="J1245" s="9">
        <v>73</v>
      </c>
      <c r="K1245" s="158">
        <v>0.85833333333333295</v>
      </c>
      <c r="L1245" s="9"/>
      <c r="M1245" s="9"/>
      <c r="N1245" s="9"/>
      <c r="O1245" s="9"/>
      <c r="P1245" s="278" t="str">
        <f t="shared" si="41"/>
        <v/>
      </c>
      <c r="Q1245" s="276">
        <f t="shared" si="42"/>
        <v>60</v>
      </c>
      <c r="R1245" s="9"/>
      <c r="S1245" s="9"/>
      <c r="U1245" s="367"/>
      <c r="AS1245" s="9"/>
      <c r="AT1245" s="9"/>
      <c r="AU1245" s="426"/>
      <c r="AW1245" s="9"/>
      <c r="AX1245" s="470"/>
      <c r="AY1245" s="467"/>
      <c r="BG1245" s="373"/>
      <c r="BH1245" s="373"/>
      <c r="BI1245" s="9"/>
      <c r="BJ1245" s="9"/>
      <c r="CJ1245"/>
      <c r="CK1245"/>
    </row>
    <row r="1246" spans="1:89">
      <c r="A1246" s="9">
        <v>1016</v>
      </c>
      <c r="B1246" s="9" t="s">
        <v>383</v>
      </c>
      <c r="C1246" s="9">
        <v>337</v>
      </c>
      <c r="D1246" s="9">
        <v>4.4000000000000004</v>
      </c>
      <c r="E1246" s="9">
        <v>4</v>
      </c>
      <c r="F1246" s="9">
        <v>137.41399999999999</v>
      </c>
      <c r="G1246" s="9">
        <v>0</v>
      </c>
      <c r="H1246" s="9">
        <v>0</v>
      </c>
      <c r="I1246" s="9">
        <v>4.5999999999999996</v>
      </c>
      <c r="J1246" s="9">
        <v>73</v>
      </c>
      <c r="K1246" s="158">
        <v>0.85902777777777795</v>
      </c>
      <c r="L1246" s="9"/>
      <c r="M1246" s="9"/>
      <c r="N1246" s="9"/>
      <c r="O1246" s="9"/>
      <c r="P1246" s="278" t="str">
        <f t="shared" si="41"/>
        <v/>
      </c>
      <c r="Q1246" s="276">
        <f t="shared" si="42"/>
        <v>60</v>
      </c>
      <c r="R1246" s="9"/>
      <c r="S1246" s="9"/>
      <c r="U1246" s="367"/>
      <c r="AS1246" s="9"/>
      <c r="AT1246" s="9"/>
      <c r="AU1246" s="426"/>
      <c r="AW1246" s="9"/>
      <c r="AX1246" s="470"/>
      <c r="AY1246" s="467"/>
      <c r="BG1246" s="373"/>
      <c r="BH1246" s="373"/>
      <c r="BI1246" s="9"/>
      <c r="BJ1246" s="9"/>
      <c r="CJ1246"/>
      <c r="CK1246"/>
    </row>
    <row r="1247" spans="1:89">
      <c r="A1247" s="9">
        <v>1016</v>
      </c>
      <c r="B1247" s="9" t="s">
        <v>383</v>
      </c>
      <c r="C1247" s="9">
        <v>337</v>
      </c>
      <c r="D1247" s="9">
        <v>4.4000000000000004</v>
      </c>
      <c r="E1247" s="9">
        <v>3.2</v>
      </c>
      <c r="F1247" s="9">
        <v>137.41399999999999</v>
      </c>
      <c r="G1247" s="9">
        <v>0</v>
      </c>
      <c r="H1247" s="9">
        <v>0</v>
      </c>
      <c r="I1247" s="9">
        <v>4.5999999999999996</v>
      </c>
      <c r="J1247" s="9">
        <v>73</v>
      </c>
      <c r="K1247" s="158">
        <v>0.85972222222222205</v>
      </c>
      <c r="L1247" s="9"/>
      <c r="M1247" s="9"/>
      <c r="N1247" s="9"/>
      <c r="O1247" s="9"/>
      <c r="P1247" s="278" t="str">
        <f t="shared" si="41"/>
        <v/>
      </c>
      <c r="Q1247" s="276">
        <f t="shared" si="42"/>
        <v>60</v>
      </c>
      <c r="R1247" s="9"/>
      <c r="S1247" s="9"/>
      <c r="U1247" s="367"/>
      <c r="AS1247" s="9"/>
      <c r="AT1247" s="9"/>
      <c r="AU1247" s="426"/>
      <c r="AW1247" s="9"/>
      <c r="AX1247" s="470"/>
      <c r="AY1247" s="467"/>
      <c r="BG1247" s="373"/>
      <c r="BH1247" s="373"/>
      <c r="BI1247" s="9"/>
      <c r="BJ1247" s="9"/>
      <c r="CJ1247"/>
      <c r="CK1247"/>
    </row>
    <row r="1248" spans="1:89">
      <c r="A1248" s="9">
        <v>1016</v>
      </c>
      <c r="B1248" s="9" t="s">
        <v>383</v>
      </c>
      <c r="C1248" s="9">
        <v>337</v>
      </c>
      <c r="D1248" s="9">
        <v>5.2</v>
      </c>
      <c r="E1248" s="9">
        <v>4.8</v>
      </c>
      <c r="F1248" s="9">
        <v>137.41399999999999</v>
      </c>
      <c r="G1248" s="9">
        <v>0</v>
      </c>
      <c r="H1248" s="9">
        <v>0</v>
      </c>
      <c r="I1248" s="9">
        <v>4.5999999999999996</v>
      </c>
      <c r="J1248" s="9">
        <v>73</v>
      </c>
      <c r="K1248" s="158">
        <v>0.86041666666666705</v>
      </c>
      <c r="L1248" s="9"/>
      <c r="M1248" s="9"/>
      <c r="N1248" s="9"/>
      <c r="O1248" s="9"/>
      <c r="P1248" s="278" t="str">
        <f t="shared" si="41"/>
        <v/>
      </c>
      <c r="Q1248" s="276">
        <f t="shared" si="42"/>
        <v>60</v>
      </c>
      <c r="R1248" s="9"/>
      <c r="S1248" s="9"/>
      <c r="U1248" s="367"/>
      <c r="AS1248" s="9"/>
      <c r="AT1248" s="9"/>
      <c r="AU1248" s="426"/>
      <c r="AW1248" s="9"/>
      <c r="AX1248" s="470"/>
      <c r="AY1248" s="467"/>
      <c r="BG1248" s="373"/>
      <c r="BH1248" s="373"/>
      <c r="BI1248" s="9"/>
      <c r="BJ1248" s="9"/>
      <c r="CJ1248"/>
      <c r="CK1248"/>
    </row>
    <row r="1249" spans="1:89">
      <c r="A1249" s="9">
        <v>1016</v>
      </c>
      <c r="B1249" s="9" t="s">
        <v>383</v>
      </c>
      <c r="C1249" s="9">
        <v>337</v>
      </c>
      <c r="D1249" s="9">
        <v>4.8</v>
      </c>
      <c r="E1249" s="9">
        <v>4.4000000000000004</v>
      </c>
      <c r="F1249" s="9">
        <v>137.41399999999999</v>
      </c>
      <c r="G1249" s="9">
        <v>0</v>
      </c>
      <c r="H1249" s="9">
        <v>0</v>
      </c>
      <c r="I1249" s="9">
        <v>4.5999999999999996</v>
      </c>
      <c r="J1249" s="9">
        <v>73</v>
      </c>
      <c r="K1249" s="158">
        <v>0.86111111111111105</v>
      </c>
      <c r="L1249" s="9"/>
      <c r="M1249" s="9"/>
      <c r="N1249" s="9"/>
      <c r="O1249" s="9"/>
      <c r="P1249" s="278" t="str">
        <f t="shared" si="41"/>
        <v/>
      </c>
      <c r="Q1249" s="276">
        <f t="shared" si="42"/>
        <v>60</v>
      </c>
      <c r="R1249" s="9"/>
      <c r="S1249" s="9"/>
      <c r="U1249" s="367"/>
      <c r="AS1249" s="9"/>
      <c r="AT1249" s="9"/>
      <c r="AU1249" s="426"/>
      <c r="AW1249" s="9"/>
      <c r="AX1249" s="470"/>
      <c r="AY1249" s="467"/>
      <c r="BG1249" s="373"/>
      <c r="BH1249" s="373"/>
      <c r="BI1249" s="9"/>
      <c r="BJ1249" s="9"/>
      <c r="CJ1249"/>
      <c r="CK1249"/>
    </row>
    <row r="1250" spans="1:89">
      <c r="A1250" s="9">
        <v>1016</v>
      </c>
      <c r="B1250" s="9" t="s">
        <v>383</v>
      </c>
      <c r="C1250" s="9">
        <v>337</v>
      </c>
      <c r="D1250" s="9">
        <v>6</v>
      </c>
      <c r="E1250" s="9">
        <v>4.4000000000000004</v>
      </c>
      <c r="F1250" s="9">
        <v>137.41399999999999</v>
      </c>
      <c r="G1250" s="9">
        <v>0</v>
      </c>
      <c r="H1250" s="9">
        <v>0</v>
      </c>
      <c r="I1250" s="9">
        <v>4.5999999999999996</v>
      </c>
      <c r="J1250" s="9">
        <v>73</v>
      </c>
      <c r="K1250" s="158">
        <v>0.86180555555555605</v>
      </c>
      <c r="L1250" s="9"/>
      <c r="M1250" s="9"/>
      <c r="N1250" s="9"/>
      <c r="O1250" s="9"/>
      <c r="P1250" s="278" t="str">
        <f t="shared" si="41"/>
        <v/>
      </c>
      <c r="Q1250" s="276">
        <f t="shared" si="42"/>
        <v>60</v>
      </c>
      <c r="R1250" s="9"/>
      <c r="S1250" s="9"/>
      <c r="U1250" s="367"/>
      <c r="AS1250" s="9"/>
      <c r="AT1250" s="9"/>
      <c r="AU1250" s="426"/>
      <c r="AW1250" s="9"/>
      <c r="AX1250" s="470"/>
      <c r="AY1250" s="467"/>
      <c r="BG1250" s="373"/>
      <c r="BH1250" s="373"/>
      <c r="BI1250" s="9"/>
      <c r="BJ1250" s="9"/>
      <c r="CJ1250"/>
      <c r="CK1250"/>
    </row>
    <row r="1251" spans="1:89">
      <c r="A1251" s="9">
        <v>1016</v>
      </c>
      <c r="B1251" s="9" t="s">
        <v>383</v>
      </c>
      <c r="C1251" s="9">
        <v>337</v>
      </c>
      <c r="D1251" s="9">
        <v>4.4000000000000004</v>
      </c>
      <c r="E1251" s="9">
        <v>4</v>
      </c>
      <c r="F1251" s="9">
        <v>137.41399999999999</v>
      </c>
      <c r="G1251" s="9">
        <v>0</v>
      </c>
      <c r="H1251" s="9">
        <v>0</v>
      </c>
      <c r="I1251" s="9">
        <v>4.5999999999999996</v>
      </c>
      <c r="J1251" s="9">
        <v>73</v>
      </c>
      <c r="K1251" s="158">
        <v>0.86250000000000004</v>
      </c>
      <c r="L1251" s="9"/>
      <c r="M1251" s="9"/>
      <c r="N1251" s="9"/>
      <c r="O1251" s="9"/>
      <c r="P1251" s="278" t="str">
        <f t="shared" si="41"/>
        <v/>
      </c>
      <c r="Q1251" s="276">
        <f t="shared" si="42"/>
        <v>60</v>
      </c>
      <c r="R1251" s="9"/>
      <c r="S1251" s="9"/>
      <c r="U1251" s="367"/>
      <c r="AS1251" s="9"/>
      <c r="AT1251" s="9"/>
      <c r="AU1251" s="426"/>
      <c r="AW1251" s="9"/>
      <c r="AX1251" s="470"/>
      <c r="AY1251" s="467"/>
      <c r="BG1251" s="373"/>
      <c r="BH1251" s="373"/>
      <c r="BI1251" s="9"/>
      <c r="BJ1251" s="9"/>
      <c r="CJ1251"/>
      <c r="CK1251"/>
    </row>
    <row r="1252" spans="1:89">
      <c r="A1252" s="9">
        <v>1016</v>
      </c>
      <c r="B1252" s="9" t="s">
        <v>383</v>
      </c>
      <c r="C1252" s="9">
        <v>337</v>
      </c>
      <c r="D1252" s="9">
        <v>0</v>
      </c>
      <c r="E1252" s="9">
        <v>1.2</v>
      </c>
      <c r="F1252" s="9">
        <v>137.41399999999999</v>
      </c>
      <c r="G1252" s="9">
        <v>0</v>
      </c>
      <c r="H1252" s="9">
        <v>0</v>
      </c>
      <c r="I1252" s="9">
        <v>4.5</v>
      </c>
      <c r="J1252" s="9">
        <v>74</v>
      </c>
      <c r="K1252" s="158">
        <v>0.86319444444444404</v>
      </c>
      <c r="L1252" s="9"/>
      <c r="M1252" s="9"/>
      <c r="N1252" s="9"/>
      <c r="O1252" s="9"/>
      <c r="P1252" s="278" t="str">
        <f t="shared" si="41"/>
        <v/>
      </c>
      <c r="Q1252" s="276">
        <f t="shared" si="42"/>
        <v>60</v>
      </c>
      <c r="R1252" s="9"/>
      <c r="S1252" s="9"/>
      <c r="U1252" s="367"/>
      <c r="AS1252" s="9"/>
      <c r="AT1252" s="9"/>
      <c r="AU1252" s="426"/>
      <c r="AW1252" s="9"/>
      <c r="AX1252" s="470"/>
      <c r="AY1252" s="467"/>
      <c r="BG1252" s="373"/>
      <c r="BH1252" s="373"/>
      <c r="BI1252" s="9"/>
      <c r="BJ1252" s="9"/>
      <c r="CJ1252"/>
      <c r="CK1252"/>
    </row>
    <row r="1253" spans="1:89">
      <c r="A1253" s="9">
        <v>1016</v>
      </c>
      <c r="B1253" s="9" t="s">
        <v>383</v>
      </c>
      <c r="C1253" s="9">
        <v>337</v>
      </c>
      <c r="D1253" s="9">
        <v>3.6</v>
      </c>
      <c r="E1253" s="9">
        <v>0.4</v>
      </c>
      <c r="F1253" s="9">
        <v>137.41399999999999</v>
      </c>
      <c r="G1253" s="9">
        <v>0</v>
      </c>
      <c r="H1253" s="9">
        <v>0</v>
      </c>
      <c r="I1253" s="9">
        <v>4.5</v>
      </c>
      <c r="J1253" s="9">
        <v>74</v>
      </c>
      <c r="K1253" s="158">
        <v>0.86388888888888904</v>
      </c>
      <c r="L1253" s="9"/>
      <c r="M1253" s="9"/>
      <c r="N1253" s="9"/>
      <c r="O1253" s="9"/>
      <c r="P1253" s="278" t="str">
        <f t="shared" si="41"/>
        <v/>
      </c>
      <c r="Q1253" s="276">
        <f t="shared" si="42"/>
        <v>60</v>
      </c>
      <c r="R1253" s="9"/>
      <c r="S1253" s="9"/>
      <c r="U1253" s="367"/>
      <c r="AS1253" s="9"/>
      <c r="AT1253" s="9"/>
      <c r="AU1253" s="426"/>
      <c r="AW1253" s="9"/>
      <c r="AX1253" s="470"/>
      <c r="AY1253" s="467"/>
      <c r="BG1253" s="373"/>
      <c r="BH1253" s="373"/>
      <c r="BI1253" s="9"/>
      <c r="BJ1253" s="9"/>
      <c r="CJ1253"/>
      <c r="CK1253"/>
    </row>
    <row r="1254" spans="1:89">
      <c r="A1254" s="9">
        <v>1016</v>
      </c>
      <c r="B1254" s="9" t="s">
        <v>383</v>
      </c>
      <c r="C1254" s="9">
        <v>337</v>
      </c>
      <c r="D1254" s="9">
        <v>3.6</v>
      </c>
      <c r="E1254" s="9">
        <v>3.2</v>
      </c>
      <c r="F1254" s="9">
        <v>137.41399999999999</v>
      </c>
      <c r="G1254" s="9">
        <v>0</v>
      </c>
      <c r="H1254" s="9">
        <v>0</v>
      </c>
      <c r="I1254" s="9">
        <v>4.5</v>
      </c>
      <c r="J1254" s="9">
        <v>73</v>
      </c>
      <c r="K1254" s="158">
        <v>0.86458333333333304</v>
      </c>
      <c r="L1254" s="9"/>
      <c r="M1254" s="9"/>
      <c r="N1254" s="9"/>
      <c r="O1254" s="9"/>
      <c r="P1254" s="278" t="str">
        <f t="shared" si="41"/>
        <v/>
      </c>
      <c r="Q1254" s="276">
        <f t="shared" si="42"/>
        <v>60</v>
      </c>
      <c r="R1254" s="9"/>
      <c r="S1254" s="9"/>
      <c r="U1254" s="367"/>
      <c r="AS1254" s="9"/>
      <c r="AT1254" s="9"/>
      <c r="AU1254" s="426"/>
      <c r="AW1254" s="9"/>
      <c r="AX1254" s="470"/>
      <c r="AY1254" s="467"/>
      <c r="BG1254" s="373"/>
      <c r="BH1254" s="373"/>
      <c r="BI1254" s="9"/>
      <c r="BJ1254" s="9"/>
      <c r="CJ1254"/>
      <c r="CK1254"/>
    </row>
    <row r="1255" spans="1:89">
      <c r="A1255" s="9">
        <v>1017</v>
      </c>
      <c r="B1255" s="9" t="s">
        <v>383</v>
      </c>
      <c r="C1255" s="9">
        <v>337</v>
      </c>
      <c r="D1255" s="9">
        <v>5.6</v>
      </c>
      <c r="E1255" s="9">
        <v>4.4000000000000004</v>
      </c>
      <c r="F1255" s="9">
        <v>137.41399999999999</v>
      </c>
      <c r="G1255" s="9">
        <v>0</v>
      </c>
      <c r="H1255" s="9">
        <v>0</v>
      </c>
      <c r="I1255" s="9">
        <v>4.4000000000000004</v>
      </c>
      <c r="J1255" s="9">
        <v>73</v>
      </c>
      <c r="K1255" s="158">
        <v>0.86527777777777803</v>
      </c>
      <c r="L1255" s="9"/>
      <c r="M1255" s="9"/>
      <c r="N1255" s="9"/>
      <c r="O1255" s="9"/>
      <c r="P1255" s="278" t="str">
        <f t="shared" si="41"/>
        <v/>
      </c>
      <c r="Q1255" s="276">
        <f t="shared" si="42"/>
        <v>60</v>
      </c>
      <c r="R1255" s="9"/>
      <c r="S1255" s="9"/>
      <c r="U1255" s="367"/>
      <c r="AS1255" s="9"/>
      <c r="AT1255" s="9"/>
      <c r="AU1255" s="426"/>
      <c r="AW1255" s="9"/>
      <c r="AX1255" s="470"/>
      <c r="AY1255" s="467"/>
      <c r="BG1255" s="373"/>
      <c r="BH1255" s="373"/>
      <c r="BI1255" s="9"/>
      <c r="BJ1255" s="9"/>
      <c r="CJ1255"/>
      <c r="CK1255"/>
    </row>
    <row r="1256" spans="1:89">
      <c r="A1256" s="9">
        <v>1017</v>
      </c>
      <c r="B1256" s="9" t="s">
        <v>383</v>
      </c>
      <c r="C1256" s="9">
        <v>337</v>
      </c>
      <c r="D1256" s="9">
        <v>3.6</v>
      </c>
      <c r="E1256" s="9">
        <v>4.4000000000000004</v>
      </c>
      <c r="F1256" s="9">
        <v>137.41399999999999</v>
      </c>
      <c r="G1256" s="9">
        <v>0</v>
      </c>
      <c r="H1256" s="9">
        <v>0</v>
      </c>
      <c r="I1256" s="9">
        <v>4.4000000000000004</v>
      </c>
      <c r="J1256" s="9">
        <v>73</v>
      </c>
      <c r="K1256" s="158">
        <v>0.86597222222222203</v>
      </c>
      <c r="L1256" s="9"/>
      <c r="M1256" s="9"/>
      <c r="N1256" s="9"/>
      <c r="O1256" s="9"/>
      <c r="P1256" s="278" t="str">
        <f t="shared" si="41"/>
        <v/>
      </c>
      <c r="Q1256" s="276">
        <f t="shared" si="42"/>
        <v>60</v>
      </c>
      <c r="R1256" s="9"/>
      <c r="S1256" s="9"/>
      <c r="U1256" s="367"/>
      <c r="AS1256" s="9"/>
      <c r="AT1256" s="9"/>
      <c r="AU1256" s="426"/>
      <c r="AW1256" s="9"/>
      <c r="AX1256" s="470"/>
      <c r="AY1256" s="467"/>
      <c r="BG1256" s="373"/>
      <c r="BH1256" s="373"/>
      <c r="BI1256" s="9"/>
      <c r="BJ1256" s="9"/>
      <c r="CJ1256"/>
      <c r="CK1256"/>
    </row>
    <row r="1257" spans="1:89">
      <c r="A1257" s="9">
        <v>1017</v>
      </c>
      <c r="B1257" s="9" t="s">
        <v>383</v>
      </c>
      <c r="C1257" s="9">
        <v>337</v>
      </c>
      <c r="D1257" s="9">
        <v>2.8</v>
      </c>
      <c r="E1257" s="9">
        <v>3.2</v>
      </c>
      <c r="F1257" s="9">
        <v>137.41399999999999</v>
      </c>
      <c r="G1257" s="9">
        <v>0</v>
      </c>
      <c r="H1257" s="9">
        <v>0</v>
      </c>
      <c r="I1257" s="9">
        <v>4.4000000000000004</v>
      </c>
      <c r="J1257" s="9">
        <v>73</v>
      </c>
      <c r="K1257" s="158">
        <v>0.86666666666666703</v>
      </c>
      <c r="L1257" s="9"/>
      <c r="M1257" s="9"/>
      <c r="N1257" s="9"/>
      <c r="O1257" s="9"/>
      <c r="P1257" s="278" t="str">
        <f t="shared" si="41"/>
        <v/>
      </c>
      <c r="Q1257" s="276">
        <f t="shared" si="42"/>
        <v>60</v>
      </c>
      <c r="R1257" s="9"/>
      <c r="S1257" s="9"/>
      <c r="U1257" s="367"/>
      <c r="AS1257" s="9"/>
      <c r="AT1257" s="9"/>
      <c r="AU1257" s="426"/>
      <c r="AW1257" s="9"/>
      <c r="AX1257" s="470"/>
      <c r="AY1257" s="467"/>
      <c r="BG1257" s="373"/>
      <c r="BH1257" s="373"/>
      <c r="BI1257" s="9"/>
      <c r="BJ1257" s="9"/>
      <c r="CJ1257"/>
      <c r="CK1257"/>
    </row>
    <row r="1258" spans="1:89">
      <c r="A1258" s="9">
        <v>1017</v>
      </c>
      <c r="B1258" s="9" t="s">
        <v>383</v>
      </c>
      <c r="C1258" s="9">
        <v>337</v>
      </c>
      <c r="D1258" s="9">
        <v>4.4000000000000004</v>
      </c>
      <c r="E1258" s="9">
        <v>3.6</v>
      </c>
      <c r="F1258" s="9">
        <v>137.41399999999999</v>
      </c>
      <c r="G1258" s="9">
        <v>0</v>
      </c>
      <c r="H1258" s="9">
        <v>0</v>
      </c>
      <c r="I1258" s="9">
        <v>4.4000000000000004</v>
      </c>
      <c r="J1258" s="9">
        <v>73</v>
      </c>
      <c r="K1258" s="158">
        <v>0.86736111111111103</v>
      </c>
      <c r="L1258" s="9"/>
      <c r="M1258" s="9"/>
      <c r="N1258" s="9"/>
      <c r="O1258" s="9"/>
      <c r="P1258" s="278" t="str">
        <f t="shared" si="41"/>
        <v/>
      </c>
      <c r="Q1258" s="276">
        <f t="shared" si="42"/>
        <v>60</v>
      </c>
      <c r="R1258" s="9"/>
      <c r="S1258" s="9"/>
      <c r="U1258" s="367"/>
      <c r="AS1258" s="9"/>
      <c r="AT1258" s="9"/>
      <c r="AU1258" s="426"/>
      <c r="AW1258" s="9"/>
      <c r="AX1258" s="470"/>
      <c r="AY1258" s="467"/>
      <c r="BG1258" s="373"/>
      <c r="BH1258" s="373"/>
      <c r="BI1258" s="9"/>
      <c r="BJ1258" s="9"/>
      <c r="CJ1258"/>
      <c r="CK1258"/>
    </row>
    <row r="1259" spans="1:89">
      <c r="A1259" s="9">
        <v>1017</v>
      </c>
      <c r="B1259" s="9" t="s">
        <v>383</v>
      </c>
      <c r="C1259" s="9">
        <v>337</v>
      </c>
      <c r="D1259" s="9">
        <v>2.8</v>
      </c>
      <c r="E1259" s="9">
        <v>3.2</v>
      </c>
      <c r="F1259" s="9">
        <v>137.41399999999999</v>
      </c>
      <c r="G1259" s="9">
        <v>0</v>
      </c>
      <c r="H1259" s="9">
        <v>0</v>
      </c>
      <c r="I1259" s="9">
        <v>4.3</v>
      </c>
      <c r="J1259" s="9">
        <v>74</v>
      </c>
      <c r="K1259" s="158">
        <v>0.86805555555555602</v>
      </c>
      <c r="L1259" s="9"/>
      <c r="M1259" s="9"/>
      <c r="N1259" s="9"/>
      <c r="O1259" s="9"/>
      <c r="P1259" s="278" t="str">
        <f t="shared" si="41"/>
        <v/>
      </c>
      <c r="Q1259" s="276">
        <f t="shared" si="42"/>
        <v>60</v>
      </c>
      <c r="R1259" s="9"/>
      <c r="S1259" s="9"/>
      <c r="U1259" s="367"/>
      <c r="AS1259" s="9"/>
      <c r="AT1259" s="9"/>
      <c r="AU1259" s="426"/>
      <c r="AW1259" s="9"/>
      <c r="AX1259" s="470"/>
      <c r="AY1259" s="467"/>
      <c r="BG1259" s="373"/>
      <c r="BH1259" s="373"/>
      <c r="BI1259" s="9"/>
      <c r="BJ1259" s="9"/>
      <c r="CJ1259"/>
      <c r="CK1259"/>
    </row>
    <row r="1260" spans="1:89">
      <c r="A1260" s="9">
        <v>1017</v>
      </c>
      <c r="B1260" s="9" t="s">
        <v>383</v>
      </c>
      <c r="C1260" s="9">
        <v>337</v>
      </c>
      <c r="D1260" s="9">
        <v>3.2</v>
      </c>
      <c r="E1260" s="9">
        <v>3.2</v>
      </c>
      <c r="F1260" s="9">
        <v>137.41399999999999</v>
      </c>
      <c r="G1260" s="9">
        <v>0</v>
      </c>
      <c r="H1260" s="9">
        <v>0</v>
      </c>
      <c r="I1260" s="9">
        <v>4.3</v>
      </c>
      <c r="J1260" s="9">
        <v>73</v>
      </c>
      <c r="K1260" s="158">
        <v>0.86875000000000002</v>
      </c>
      <c r="L1260" s="9"/>
      <c r="M1260" s="9"/>
      <c r="N1260" s="9"/>
      <c r="O1260" s="9"/>
      <c r="P1260" s="278" t="str">
        <f t="shared" si="41"/>
        <v/>
      </c>
      <c r="Q1260" s="276">
        <f t="shared" si="42"/>
        <v>60</v>
      </c>
      <c r="R1260" s="9"/>
      <c r="S1260" s="9"/>
      <c r="U1260" s="367"/>
      <c r="AS1260" s="9"/>
      <c r="AT1260" s="9"/>
      <c r="AU1260" s="426"/>
      <c r="AW1260" s="9"/>
      <c r="AX1260" s="470"/>
      <c r="AY1260" s="467"/>
      <c r="BG1260" s="373"/>
      <c r="BH1260" s="373"/>
      <c r="BI1260" s="9"/>
      <c r="BJ1260" s="9"/>
      <c r="CJ1260"/>
      <c r="CK1260"/>
    </row>
    <row r="1261" spans="1:89">
      <c r="A1261" s="9">
        <v>1017</v>
      </c>
      <c r="B1261" s="9" t="s">
        <v>383</v>
      </c>
      <c r="C1261" s="9">
        <v>337</v>
      </c>
      <c r="D1261" s="9">
        <v>3.2</v>
      </c>
      <c r="E1261" s="9">
        <v>3.6</v>
      </c>
      <c r="F1261" s="9">
        <v>137.41399999999999</v>
      </c>
      <c r="G1261" s="9">
        <v>0</v>
      </c>
      <c r="H1261" s="9">
        <v>0</v>
      </c>
      <c r="I1261" s="9">
        <v>4.3</v>
      </c>
      <c r="J1261" s="9">
        <v>74</v>
      </c>
      <c r="K1261" s="158">
        <v>0.86944444444444402</v>
      </c>
      <c r="L1261" s="9"/>
      <c r="M1261" s="9"/>
      <c r="N1261" s="9"/>
      <c r="O1261" s="9"/>
      <c r="P1261" s="278" t="str">
        <f t="shared" si="41"/>
        <v/>
      </c>
      <c r="Q1261" s="276">
        <f t="shared" si="42"/>
        <v>60</v>
      </c>
      <c r="R1261" s="9"/>
      <c r="S1261" s="9"/>
      <c r="U1261" s="367"/>
      <c r="AS1261" s="9"/>
      <c r="AT1261" s="9"/>
      <c r="AU1261" s="426"/>
      <c r="AW1261" s="9"/>
      <c r="AX1261" s="470"/>
      <c r="AY1261" s="467"/>
      <c r="BG1261" s="373"/>
      <c r="BH1261" s="373"/>
      <c r="BI1261" s="9"/>
      <c r="BJ1261" s="9"/>
      <c r="CJ1261"/>
      <c r="CK1261"/>
    </row>
    <row r="1262" spans="1:89">
      <c r="A1262" s="9">
        <v>1017</v>
      </c>
      <c r="B1262" s="9" t="s">
        <v>383</v>
      </c>
      <c r="C1262" s="9">
        <v>337</v>
      </c>
      <c r="D1262" s="9">
        <v>0</v>
      </c>
      <c r="E1262" s="9">
        <v>2</v>
      </c>
      <c r="F1262" s="9">
        <v>137.41399999999999</v>
      </c>
      <c r="G1262" s="9">
        <v>0</v>
      </c>
      <c r="H1262" s="9">
        <v>0</v>
      </c>
      <c r="I1262" s="9">
        <v>4.3</v>
      </c>
      <c r="J1262" s="9">
        <v>74</v>
      </c>
      <c r="K1262" s="158">
        <v>0.87013888888888902</v>
      </c>
      <c r="L1262" s="9"/>
      <c r="M1262" s="9"/>
      <c r="N1262" s="9"/>
      <c r="O1262" s="9"/>
      <c r="P1262" s="278" t="str">
        <f t="shared" si="41"/>
        <v/>
      </c>
      <c r="Q1262" s="276">
        <f t="shared" si="42"/>
        <v>60</v>
      </c>
      <c r="R1262" s="9"/>
      <c r="S1262" s="9"/>
      <c r="U1262" s="367"/>
      <c r="AS1262" s="9"/>
      <c r="AT1262" s="9"/>
      <c r="AU1262" s="426"/>
      <c r="AW1262" s="9"/>
      <c r="AX1262" s="470"/>
      <c r="AY1262" s="467"/>
      <c r="BG1262" s="373"/>
      <c r="BH1262" s="373"/>
      <c r="BI1262" s="9"/>
      <c r="BJ1262" s="9"/>
      <c r="CJ1262"/>
      <c r="CK1262"/>
    </row>
    <row r="1263" spans="1:89">
      <c r="A1263" s="9">
        <v>1017</v>
      </c>
      <c r="B1263" s="9" t="s">
        <v>383</v>
      </c>
      <c r="C1263" s="9">
        <v>337</v>
      </c>
      <c r="D1263" s="9">
        <v>2.8</v>
      </c>
      <c r="E1263" s="9">
        <v>2</v>
      </c>
      <c r="F1263" s="9">
        <v>137.41399999999999</v>
      </c>
      <c r="G1263" s="9">
        <v>0</v>
      </c>
      <c r="H1263" s="9">
        <v>0</v>
      </c>
      <c r="I1263" s="9">
        <v>4.3</v>
      </c>
      <c r="J1263" s="9">
        <v>74</v>
      </c>
      <c r="K1263" s="158">
        <v>0.87083333333333302</v>
      </c>
      <c r="L1263" s="9"/>
      <c r="M1263" s="9"/>
      <c r="N1263" s="9"/>
      <c r="O1263" s="9"/>
      <c r="P1263" s="278" t="str">
        <f t="shared" si="41"/>
        <v/>
      </c>
      <c r="Q1263" s="276">
        <f t="shared" si="42"/>
        <v>60</v>
      </c>
      <c r="R1263" s="9"/>
      <c r="S1263" s="9"/>
      <c r="U1263" s="367"/>
      <c r="AS1263" s="9"/>
      <c r="AT1263" s="9"/>
      <c r="AU1263" s="426"/>
      <c r="AW1263" s="9"/>
      <c r="AX1263" s="470"/>
      <c r="AY1263" s="467"/>
      <c r="BG1263" s="373"/>
      <c r="BH1263" s="373"/>
      <c r="BI1263" s="9"/>
      <c r="BJ1263" s="9"/>
      <c r="CJ1263"/>
      <c r="CK1263"/>
    </row>
    <row r="1264" spans="1:89">
      <c r="A1264" s="9">
        <v>1017</v>
      </c>
      <c r="B1264" s="9" t="s">
        <v>383</v>
      </c>
      <c r="C1264" s="9">
        <v>337</v>
      </c>
      <c r="D1264" s="9">
        <v>4.8</v>
      </c>
      <c r="E1264" s="9">
        <v>2</v>
      </c>
      <c r="F1264" s="9">
        <v>137.41399999999999</v>
      </c>
      <c r="G1264" s="9">
        <v>0</v>
      </c>
      <c r="H1264" s="9">
        <v>0</v>
      </c>
      <c r="I1264" s="9">
        <v>4.3</v>
      </c>
      <c r="J1264" s="9">
        <v>74</v>
      </c>
      <c r="K1264" s="158">
        <v>0.87152777777777801</v>
      </c>
      <c r="L1264" s="9"/>
      <c r="M1264" s="9"/>
      <c r="N1264" s="9"/>
      <c r="O1264" s="9"/>
      <c r="P1264" s="278" t="str">
        <f t="shared" si="41"/>
        <v/>
      </c>
      <c r="Q1264" s="276">
        <f t="shared" si="42"/>
        <v>60</v>
      </c>
      <c r="R1264" s="9"/>
      <c r="S1264" s="9"/>
      <c r="U1264" s="367"/>
      <c r="AS1264" s="9"/>
      <c r="AT1264" s="9"/>
      <c r="AU1264" s="426"/>
      <c r="AW1264" s="9"/>
      <c r="AX1264" s="470"/>
      <c r="AY1264" s="467"/>
      <c r="BG1264" s="373"/>
      <c r="BH1264" s="373"/>
      <c r="BI1264" s="9"/>
      <c r="BJ1264" s="9"/>
      <c r="CJ1264"/>
      <c r="CK1264"/>
    </row>
    <row r="1265" spans="1:89">
      <c r="A1265" s="9">
        <v>1017</v>
      </c>
      <c r="B1265" s="9" t="s">
        <v>383</v>
      </c>
      <c r="C1265" s="9">
        <v>292</v>
      </c>
      <c r="D1265" s="9">
        <v>4.4000000000000004</v>
      </c>
      <c r="E1265" s="9">
        <v>4.8</v>
      </c>
      <c r="F1265" s="9">
        <v>137.41399999999999</v>
      </c>
      <c r="G1265" s="9">
        <v>0</v>
      </c>
      <c r="H1265" s="9">
        <v>0</v>
      </c>
      <c r="I1265" s="9">
        <v>4.3</v>
      </c>
      <c r="J1265" s="9">
        <v>74</v>
      </c>
      <c r="K1265" s="158">
        <v>0.87222222222222201</v>
      </c>
      <c r="L1265" s="9"/>
      <c r="M1265" s="9"/>
      <c r="N1265" s="9"/>
      <c r="O1265" s="9"/>
      <c r="P1265" s="278" t="str">
        <f t="shared" si="41"/>
        <v/>
      </c>
      <c r="Q1265" s="276">
        <f t="shared" si="42"/>
        <v>60</v>
      </c>
      <c r="R1265" s="9"/>
      <c r="S1265" s="9"/>
      <c r="U1265" s="367"/>
      <c r="AS1265" s="9"/>
      <c r="AT1265" s="9"/>
      <c r="AU1265" s="426"/>
      <c r="AW1265" s="9"/>
      <c r="AX1265" s="470"/>
      <c r="AY1265" s="467"/>
      <c r="BG1265" s="373"/>
      <c r="BH1265" s="373"/>
      <c r="BI1265" s="9"/>
      <c r="BJ1265" s="9"/>
      <c r="CJ1265"/>
      <c r="CK1265"/>
    </row>
    <row r="1266" spans="1:89">
      <c r="A1266" s="9">
        <v>1017</v>
      </c>
      <c r="B1266" s="9" t="s">
        <v>383</v>
      </c>
      <c r="C1266" s="9">
        <v>225</v>
      </c>
      <c r="D1266" s="9">
        <v>5.6</v>
      </c>
      <c r="E1266" s="9">
        <v>4.4000000000000004</v>
      </c>
      <c r="F1266" s="9">
        <v>137.41399999999999</v>
      </c>
      <c r="G1266" s="9">
        <v>0</v>
      </c>
      <c r="H1266" s="9">
        <v>0</v>
      </c>
      <c r="I1266" s="9">
        <v>4.2</v>
      </c>
      <c r="J1266" s="9">
        <v>74</v>
      </c>
      <c r="K1266" s="158">
        <v>0.87291666666666701</v>
      </c>
      <c r="L1266" s="9"/>
      <c r="M1266" s="9"/>
      <c r="N1266" s="9"/>
      <c r="O1266" s="9"/>
      <c r="P1266" s="278" t="str">
        <f t="shared" si="41"/>
        <v/>
      </c>
      <c r="Q1266" s="276">
        <f t="shared" si="42"/>
        <v>60</v>
      </c>
      <c r="R1266" s="9"/>
      <c r="S1266" s="9"/>
      <c r="U1266" s="367"/>
      <c r="AS1266" s="9"/>
      <c r="AT1266" s="9"/>
      <c r="AU1266" s="426"/>
      <c r="AW1266" s="9"/>
      <c r="AX1266" s="470"/>
      <c r="AY1266" s="467"/>
      <c r="BG1266" s="373"/>
      <c r="BH1266" s="373"/>
      <c r="BI1266" s="9"/>
      <c r="BJ1266" s="9"/>
      <c r="CJ1266"/>
      <c r="CK1266"/>
    </row>
    <row r="1267" spans="1:89">
      <c r="A1267" s="9">
        <v>1017</v>
      </c>
      <c r="B1267" s="9" t="s">
        <v>383</v>
      </c>
      <c r="C1267" s="9">
        <v>225</v>
      </c>
      <c r="D1267" s="9">
        <v>4.4000000000000004</v>
      </c>
      <c r="E1267" s="9">
        <v>4.4000000000000004</v>
      </c>
      <c r="F1267" s="9">
        <v>137.41399999999999</v>
      </c>
      <c r="G1267" s="9">
        <v>0</v>
      </c>
      <c r="H1267" s="9">
        <v>0</v>
      </c>
      <c r="I1267" s="9">
        <v>4.2</v>
      </c>
      <c r="J1267" s="9">
        <v>74</v>
      </c>
      <c r="K1267" s="158">
        <v>0.87361111111111101</v>
      </c>
      <c r="L1267" s="9"/>
      <c r="M1267" s="9"/>
      <c r="N1267" s="9"/>
      <c r="O1267" s="9"/>
      <c r="P1267" s="278" t="str">
        <f t="shared" si="41"/>
        <v/>
      </c>
      <c r="Q1267" s="276">
        <f t="shared" si="42"/>
        <v>60</v>
      </c>
      <c r="R1267" s="9"/>
      <c r="S1267" s="9"/>
      <c r="U1267" s="367"/>
      <c r="AS1267" s="9"/>
      <c r="AT1267" s="9"/>
      <c r="AU1267" s="426"/>
      <c r="AW1267" s="9"/>
      <c r="AX1267" s="470"/>
      <c r="AY1267" s="467"/>
      <c r="BG1267" s="373"/>
      <c r="BH1267" s="373"/>
      <c r="BI1267" s="9"/>
      <c r="BJ1267" s="9"/>
      <c r="CJ1267"/>
      <c r="CK1267"/>
    </row>
    <row r="1268" spans="1:89">
      <c r="A1268" s="9">
        <v>1017</v>
      </c>
      <c r="B1268" s="9" t="s">
        <v>383</v>
      </c>
      <c r="C1268" s="9">
        <v>225</v>
      </c>
      <c r="D1268" s="9">
        <v>4.8</v>
      </c>
      <c r="E1268" s="9">
        <v>4</v>
      </c>
      <c r="F1268" s="9">
        <v>137.41399999999999</v>
      </c>
      <c r="G1268" s="9">
        <v>0</v>
      </c>
      <c r="H1268" s="9">
        <v>0</v>
      </c>
      <c r="I1268" s="9">
        <v>4.2</v>
      </c>
      <c r="J1268" s="9">
        <v>74</v>
      </c>
      <c r="K1268" s="158">
        <v>0.874305555555556</v>
      </c>
      <c r="L1268" s="9"/>
      <c r="M1268" s="9"/>
      <c r="N1268" s="9"/>
      <c r="O1268" s="9"/>
      <c r="P1268" s="278" t="str">
        <f t="shared" si="41"/>
        <v/>
      </c>
      <c r="Q1268" s="276">
        <f t="shared" si="42"/>
        <v>60</v>
      </c>
      <c r="R1268" s="9"/>
      <c r="S1268" s="9"/>
      <c r="U1268" s="367"/>
      <c r="AS1268" s="9"/>
      <c r="AT1268" s="9"/>
      <c r="AU1268" s="426"/>
      <c r="AW1268" s="9"/>
      <c r="AX1268" s="470"/>
      <c r="AY1268" s="467"/>
      <c r="BG1268" s="373"/>
      <c r="BH1268" s="373"/>
      <c r="BI1268" s="9"/>
      <c r="BJ1268" s="9"/>
      <c r="CJ1268"/>
      <c r="CK1268"/>
    </row>
    <row r="1269" spans="1:89">
      <c r="A1269" s="9">
        <v>1017</v>
      </c>
      <c r="B1269" s="9" t="s">
        <v>383</v>
      </c>
      <c r="C1269" s="9">
        <v>225</v>
      </c>
      <c r="D1269" s="9">
        <v>3.2</v>
      </c>
      <c r="E1269" s="9">
        <v>3.6</v>
      </c>
      <c r="F1269" s="9">
        <v>137.41399999999999</v>
      </c>
      <c r="G1269" s="9">
        <v>0</v>
      </c>
      <c r="H1269" s="9">
        <v>0</v>
      </c>
      <c r="I1269" s="9">
        <v>4.2</v>
      </c>
      <c r="J1269" s="9">
        <v>74</v>
      </c>
      <c r="K1269" s="158">
        <v>0.875</v>
      </c>
      <c r="L1269" s="9"/>
      <c r="M1269" s="9"/>
      <c r="N1269" s="9"/>
      <c r="O1269" s="9"/>
      <c r="P1269" s="278" t="str">
        <f t="shared" si="41"/>
        <v/>
      </c>
      <c r="Q1269" s="276">
        <f t="shared" si="42"/>
        <v>60</v>
      </c>
      <c r="R1269" s="9"/>
      <c r="S1269" s="9"/>
      <c r="U1269" s="367"/>
      <c r="AS1269" s="9"/>
      <c r="AT1269" s="9"/>
      <c r="AU1269" s="426"/>
      <c r="AW1269" s="9"/>
      <c r="AX1269" s="470"/>
      <c r="AY1269" s="467"/>
      <c r="BG1269" s="373"/>
      <c r="BH1269" s="373"/>
      <c r="BI1269" s="9"/>
      <c r="BJ1269" s="9"/>
      <c r="CJ1269"/>
      <c r="CK1269"/>
    </row>
    <row r="1270" spans="1:89">
      <c r="A1270" s="9">
        <v>1017</v>
      </c>
      <c r="B1270" s="9" t="s">
        <v>383</v>
      </c>
      <c r="C1270" s="9">
        <v>225</v>
      </c>
      <c r="D1270" s="9">
        <v>3.2</v>
      </c>
      <c r="E1270" s="9">
        <v>3.2</v>
      </c>
      <c r="F1270" s="9">
        <v>137.41399999999999</v>
      </c>
      <c r="G1270" s="9">
        <v>0</v>
      </c>
      <c r="H1270" s="9">
        <v>0</v>
      </c>
      <c r="I1270" s="9">
        <v>4.2</v>
      </c>
      <c r="J1270" s="9">
        <v>74</v>
      </c>
      <c r="K1270" s="158">
        <v>0.875694444444444</v>
      </c>
      <c r="L1270" s="9"/>
      <c r="M1270" s="9"/>
      <c r="N1270" s="9"/>
      <c r="O1270" s="9"/>
      <c r="P1270" s="278" t="str">
        <f t="shared" si="41"/>
        <v/>
      </c>
      <c r="Q1270" s="276">
        <f t="shared" si="42"/>
        <v>60</v>
      </c>
      <c r="R1270" s="9"/>
      <c r="S1270" s="9"/>
      <c r="U1270" s="367"/>
      <c r="AS1270" s="9"/>
      <c r="AT1270" s="9"/>
      <c r="AU1270" s="426"/>
      <c r="AW1270" s="9"/>
      <c r="AX1270" s="470"/>
      <c r="AY1270" s="467"/>
      <c r="BG1270" s="373"/>
      <c r="BH1270" s="373"/>
      <c r="BI1270" s="9"/>
      <c r="BJ1270" s="9"/>
      <c r="CJ1270"/>
      <c r="CK1270"/>
    </row>
    <row r="1271" spans="1:89">
      <c r="A1271" s="9">
        <v>1017</v>
      </c>
      <c r="B1271" s="9" t="s">
        <v>383</v>
      </c>
      <c r="C1271" s="9">
        <v>225</v>
      </c>
      <c r="D1271" s="9">
        <v>4.4000000000000004</v>
      </c>
      <c r="E1271" s="9">
        <v>4</v>
      </c>
      <c r="F1271" s="9">
        <v>137.41399999999999</v>
      </c>
      <c r="G1271" s="9">
        <v>0</v>
      </c>
      <c r="H1271" s="9">
        <v>0</v>
      </c>
      <c r="I1271" s="9">
        <v>4.2</v>
      </c>
      <c r="J1271" s="9">
        <v>74</v>
      </c>
      <c r="K1271" s="158">
        <v>0.87638888888888899</v>
      </c>
      <c r="L1271" s="9"/>
      <c r="M1271" s="9"/>
      <c r="N1271" s="9"/>
      <c r="O1271" s="9"/>
      <c r="P1271" s="278" t="str">
        <f t="shared" si="41"/>
        <v/>
      </c>
      <c r="Q1271" s="276">
        <f t="shared" si="42"/>
        <v>60</v>
      </c>
      <c r="R1271" s="9"/>
      <c r="S1271" s="9"/>
      <c r="U1271" s="367"/>
      <c r="AS1271" s="9"/>
      <c r="AT1271" s="9"/>
      <c r="AU1271" s="426"/>
      <c r="AW1271" s="9"/>
      <c r="AX1271" s="470"/>
      <c r="AY1271" s="467"/>
      <c r="BG1271" s="373"/>
      <c r="BH1271" s="373"/>
      <c r="BI1271" s="9"/>
      <c r="BJ1271" s="9"/>
      <c r="CJ1271"/>
      <c r="CK1271"/>
    </row>
    <row r="1272" spans="1:89">
      <c r="A1272" s="9">
        <v>1017</v>
      </c>
      <c r="B1272" s="9" t="s">
        <v>383</v>
      </c>
      <c r="C1272" s="9">
        <v>225</v>
      </c>
      <c r="D1272" s="9">
        <v>3.6</v>
      </c>
      <c r="E1272" s="9">
        <v>1.6</v>
      </c>
      <c r="F1272" s="9">
        <v>137.41399999999999</v>
      </c>
      <c r="G1272" s="9">
        <v>0</v>
      </c>
      <c r="H1272" s="9">
        <v>0</v>
      </c>
      <c r="I1272" s="9">
        <v>4.2</v>
      </c>
      <c r="J1272" s="9">
        <v>74</v>
      </c>
      <c r="K1272" s="158">
        <v>0.87708333333333299</v>
      </c>
      <c r="L1272" s="9"/>
      <c r="M1272" s="9"/>
      <c r="N1272" s="9"/>
      <c r="O1272" s="9"/>
      <c r="P1272" s="278" t="str">
        <f t="shared" si="41"/>
        <v/>
      </c>
      <c r="Q1272" s="276">
        <f t="shared" si="42"/>
        <v>60</v>
      </c>
      <c r="R1272" s="9"/>
      <c r="S1272" s="9"/>
      <c r="U1272" s="367"/>
      <c r="AS1272" s="9"/>
      <c r="AT1272" s="9"/>
      <c r="AU1272" s="426"/>
      <c r="AW1272" s="9"/>
      <c r="AX1272" s="470"/>
      <c r="AY1272" s="467"/>
      <c r="BG1272" s="373"/>
      <c r="BH1272" s="373"/>
      <c r="BI1272" s="9"/>
      <c r="BJ1272" s="9"/>
      <c r="CJ1272"/>
      <c r="CK1272"/>
    </row>
    <row r="1273" spans="1:89">
      <c r="A1273" s="9">
        <v>1017</v>
      </c>
      <c r="B1273" s="9" t="s">
        <v>383</v>
      </c>
      <c r="C1273" s="9">
        <v>225</v>
      </c>
      <c r="D1273" s="9">
        <v>2.8</v>
      </c>
      <c r="E1273" s="9">
        <v>2.8</v>
      </c>
      <c r="F1273" s="9">
        <v>137.41399999999999</v>
      </c>
      <c r="G1273" s="9">
        <v>0</v>
      </c>
      <c r="H1273" s="9">
        <v>0</v>
      </c>
      <c r="I1273" s="9">
        <v>4.2</v>
      </c>
      <c r="J1273" s="9">
        <v>74</v>
      </c>
      <c r="K1273" s="158">
        <v>0.87777777777777799</v>
      </c>
      <c r="L1273" s="9"/>
      <c r="M1273" s="9"/>
      <c r="N1273" s="9"/>
      <c r="O1273" s="9"/>
      <c r="P1273" s="278" t="str">
        <f t="shared" si="41"/>
        <v/>
      </c>
      <c r="Q1273" s="276">
        <f t="shared" si="42"/>
        <v>60</v>
      </c>
      <c r="R1273" s="9"/>
      <c r="S1273" s="9"/>
      <c r="U1273" s="367"/>
      <c r="AS1273" s="9"/>
      <c r="AT1273" s="9"/>
      <c r="AU1273" s="426"/>
      <c r="AW1273" s="9"/>
      <c r="AX1273" s="470"/>
      <c r="AY1273" s="467"/>
      <c r="BG1273" s="373"/>
      <c r="BH1273" s="373"/>
      <c r="BI1273" s="9"/>
      <c r="BJ1273" s="9"/>
      <c r="CJ1273"/>
      <c r="CK1273"/>
    </row>
    <row r="1274" spans="1:89">
      <c r="A1274" s="9">
        <v>1017</v>
      </c>
      <c r="B1274" s="9" t="s">
        <v>383</v>
      </c>
      <c r="C1274" s="9">
        <v>225</v>
      </c>
      <c r="D1274" s="9">
        <v>0</v>
      </c>
      <c r="E1274" s="9">
        <v>0.8</v>
      </c>
      <c r="F1274" s="9">
        <v>137.41399999999999</v>
      </c>
      <c r="G1274" s="9">
        <v>0</v>
      </c>
      <c r="H1274" s="9">
        <v>0</v>
      </c>
      <c r="I1274" s="9">
        <v>4.2</v>
      </c>
      <c r="J1274" s="9">
        <v>74</v>
      </c>
      <c r="K1274" s="158">
        <v>0.87847222222222199</v>
      </c>
      <c r="L1274" s="9"/>
      <c r="M1274" s="9"/>
      <c r="N1274" s="9"/>
      <c r="O1274" s="9"/>
      <c r="P1274" s="278" t="str">
        <f t="shared" si="41"/>
        <v/>
      </c>
      <c r="Q1274" s="276">
        <f t="shared" si="42"/>
        <v>60</v>
      </c>
      <c r="R1274" s="9"/>
      <c r="S1274" s="9"/>
      <c r="U1274" s="367"/>
      <c r="AS1274" s="9"/>
      <c r="AT1274" s="9"/>
      <c r="AU1274" s="426"/>
      <c r="AW1274" s="9"/>
      <c r="AX1274" s="470"/>
      <c r="AY1274" s="467"/>
      <c r="BG1274" s="373"/>
      <c r="BH1274" s="373"/>
      <c r="BI1274" s="9"/>
      <c r="BJ1274" s="9"/>
      <c r="CJ1274"/>
      <c r="CK1274"/>
    </row>
    <row r="1275" spans="1:89">
      <c r="A1275" s="9">
        <v>1017</v>
      </c>
      <c r="B1275" s="9" t="s">
        <v>383</v>
      </c>
      <c r="C1275" s="9">
        <v>225</v>
      </c>
      <c r="D1275" s="9">
        <v>0</v>
      </c>
      <c r="E1275" s="9">
        <v>0.8</v>
      </c>
      <c r="F1275" s="9">
        <v>137.41399999999999</v>
      </c>
      <c r="G1275" s="9">
        <v>0</v>
      </c>
      <c r="H1275" s="9">
        <v>0</v>
      </c>
      <c r="I1275" s="9">
        <v>4.2</v>
      </c>
      <c r="J1275" s="9">
        <v>74</v>
      </c>
      <c r="K1275" s="158">
        <v>0.87916666666666698</v>
      </c>
      <c r="L1275" s="9"/>
      <c r="M1275" s="9"/>
      <c r="N1275" s="9"/>
      <c r="O1275" s="9"/>
      <c r="P1275" s="278" t="str">
        <f t="shared" si="41"/>
        <v/>
      </c>
      <c r="Q1275" s="276">
        <f t="shared" si="42"/>
        <v>60</v>
      </c>
      <c r="R1275" s="9"/>
      <c r="S1275" s="9"/>
      <c r="U1275" s="367"/>
      <c r="AS1275" s="9"/>
      <c r="AT1275" s="9"/>
      <c r="AU1275" s="426"/>
      <c r="AW1275" s="9"/>
      <c r="AX1275" s="470"/>
      <c r="AY1275" s="467"/>
      <c r="BG1275" s="373"/>
      <c r="BH1275" s="373"/>
      <c r="BI1275" s="9"/>
      <c r="BJ1275" s="9"/>
      <c r="CJ1275"/>
      <c r="CK1275"/>
    </row>
    <row r="1276" spans="1:89">
      <c r="A1276" s="9">
        <v>1017</v>
      </c>
      <c r="B1276" s="9" t="s">
        <v>383</v>
      </c>
      <c r="C1276" s="9">
        <v>225</v>
      </c>
      <c r="D1276" s="9">
        <v>4.8</v>
      </c>
      <c r="E1276" s="9">
        <v>3.6</v>
      </c>
      <c r="F1276" s="9">
        <v>137.41399999999999</v>
      </c>
      <c r="G1276" s="9">
        <v>0</v>
      </c>
      <c r="H1276" s="9">
        <v>0</v>
      </c>
      <c r="I1276" s="9">
        <v>4.0999999999999996</v>
      </c>
      <c r="J1276" s="9">
        <v>74</v>
      </c>
      <c r="K1276" s="158">
        <v>0.87986111111111098</v>
      </c>
      <c r="L1276" s="9"/>
      <c r="M1276" s="9"/>
      <c r="N1276" s="9"/>
      <c r="O1276" s="9"/>
      <c r="P1276" s="278" t="str">
        <f t="shared" si="41"/>
        <v/>
      </c>
      <c r="Q1276" s="276">
        <f t="shared" si="42"/>
        <v>60</v>
      </c>
      <c r="R1276" s="9"/>
      <c r="S1276" s="9"/>
      <c r="U1276" s="367"/>
      <c r="AS1276" s="9"/>
      <c r="AT1276" s="9"/>
      <c r="AU1276" s="426"/>
      <c r="AW1276" s="9"/>
      <c r="AX1276" s="470"/>
      <c r="AY1276" s="467"/>
      <c r="BG1276" s="373"/>
      <c r="BH1276" s="373"/>
      <c r="BI1276" s="9"/>
      <c r="BJ1276" s="9"/>
      <c r="CJ1276"/>
      <c r="CK1276"/>
    </row>
    <row r="1277" spans="1:89">
      <c r="A1277" s="9">
        <v>1017</v>
      </c>
      <c r="B1277" s="9" t="s">
        <v>383</v>
      </c>
      <c r="C1277" s="9">
        <v>225</v>
      </c>
      <c r="D1277" s="9">
        <v>0</v>
      </c>
      <c r="E1277" s="9">
        <v>1.2</v>
      </c>
      <c r="F1277" s="9">
        <v>137.41399999999999</v>
      </c>
      <c r="G1277" s="9">
        <v>0</v>
      </c>
      <c r="H1277" s="9">
        <v>0</v>
      </c>
      <c r="I1277" s="9">
        <v>4.2</v>
      </c>
      <c r="J1277" s="9">
        <v>74</v>
      </c>
      <c r="K1277" s="158">
        <v>0.88055555555555598</v>
      </c>
      <c r="L1277" s="9"/>
      <c r="M1277" s="9"/>
      <c r="N1277" s="9"/>
      <c r="O1277" s="9"/>
      <c r="P1277" s="278" t="str">
        <f t="shared" si="41"/>
        <v/>
      </c>
      <c r="Q1277" s="276">
        <f t="shared" si="42"/>
        <v>60</v>
      </c>
      <c r="R1277" s="9"/>
      <c r="S1277" s="9"/>
      <c r="U1277" s="367"/>
      <c r="AS1277" s="9"/>
      <c r="AT1277" s="9"/>
      <c r="AU1277" s="426"/>
      <c r="AW1277" s="9"/>
      <c r="AX1277" s="470"/>
      <c r="AY1277" s="467"/>
      <c r="BG1277" s="373"/>
      <c r="BH1277" s="373"/>
      <c r="BI1277" s="9"/>
      <c r="BJ1277" s="9"/>
      <c r="CJ1277"/>
      <c r="CK1277"/>
    </row>
    <row r="1278" spans="1:89">
      <c r="A1278" s="9">
        <v>1017</v>
      </c>
      <c r="B1278" s="9" t="s">
        <v>383</v>
      </c>
      <c r="C1278" s="9">
        <v>225</v>
      </c>
      <c r="D1278" s="9">
        <v>0</v>
      </c>
      <c r="E1278" s="9">
        <v>0</v>
      </c>
      <c r="F1278" s="9">
        <v>137.41399999999999</v>
      </c>
      <c r="G1278" s="9">
        <v>0</v>
      </c>
      <c r="H1278" s="9">
        <v>0</v>
      </c>
      <c r="I1278" s="9">
        <v>4.2</v>
      </c>
      <c r="J1278" s="9">
        <v>74</v>
      </c>
      <c r="K1278" s="158">
        <v>0.88124999999999998</v>
      </c>
      <c r="L1278" s="9"/>
      <c r="M1278" s="9"/>
      <c r="N1278" s="9"/>
      <c r="O1278" s="9"/>
      <c r="P1278" s="278" t="str">
        <f t="shared" si="41"/>
        <v/>
      </c>
      <c r="Q1278" s="276">
        <f t="shared" si="42"/>
        <v>60</v>
      </c>
      <c r="R1278" s="9"/>
      <c r="S1278" s="9"/>
      <c r="U1278" s="367"/>
      <c r="AS1278" s="9"/>
      <c r="AT1278" s="9"/>
      <c r="AU1278" s="426"/>
      <c r="AW1278" s="9"/>
      <c r="AX1278" s="470"/>
      <c r="AY1278" s="467"/>
      <c r="BG1278" s="373"/>
      <c r="BH1278" s="373"/>
      <c r="BI1278" s="9"/>
      <c r="BJ1278" s="9"/>
      <c r="CJ1278"/>
      <c r="CK1278"/>
    </row>
    <row r="1279" spans="1:89">
      <c r="A1279" s="9">
        <v>1017</v>
      </c>
      <c r="B1279" s="9" t="s">
        <v>383</v>
      </c>
      <c r="C1279" s="9">
        <v>225</v>
      </c>
      <c r="D1279" s="9">
        <v>0</v>
      </c>
      <c r="E1279" s="9">
        <v>0</v>
      </c>
      <c r="F1279" s="9">
        <v>137.41399999999999</v>
      </c>
      <c r="G1279" s="9">
        <v>0</v>
      </c>
      <c r="H1279" s="9">
        <v>0</v>
      </c>
      <c r="I1279" s="9">
        <v>4.2</v>
      </c>
      <c r="J1279" s="9">
        <v>74</v>
      </c>
      <c r="K1279" s="158">
        <v>0.88194444444444497</v>
      </c>
      <c r="L1279" s="9"/>
      <c r="M1279" s="9"/>
      <c r="N1279" s="9"/>
      <c r="O1279" s="9"/>
      <c r="P1279" s="278" t="str">
        <f t="shared" si="41"/>
        <v/>
      </c>
      <c r="Q1279" s="276">
        <f t="shared" si="42"/>
        <v>60</v>
      </c>
      <c r="R1279" s="9"/>
      <c r="S1279" s="9"/>
      <c r="U1279" s="367"/>
      <c r="AS1279" s="9"/>
      <c r="AT1279" s="9"/>
      <c r="AU1279" s="426"/>
      <c r="AW1279" s="9"/>
      <c r="AX1279" s="470"/>
      <c r="AY1279" s="467"/>
      <c r="BG1279" s="373"/>
      <c r="BH1279" s="373"/>
      <c r="BI1279" s="9"/>
      <c r="BJ1279" s="9"/>
      <c r="CJ1279"/>
      <c r="CK1279"/>
    </row>
    <row r="1280" spans="1:89">
      <c r="A1280" s="9">
        <v>1017</v>
      </c>
      <c r="B1280" s="9" t="s">
        <v>383</v>
      </c>
      <c r="C1280" s="9">
        <v>225</v>
      </c>
      <c r="D1280" s="9">
        <v>0</v>
      </c>
      <c r="E1280" s="9">
        <v>0</v>
      </c>
      <c r="F1280" s="9">
        <v>137.41399999999999</v>
      </c>
      <c r="G1280" s="9">
        <v>0</v>
      </c>
      <c r="H1280" s="9">
        <v>0</v>
      </c>
      <c r="I1280" s="9">
        <v>4.0999999999999996</v>
      </c>
      <c r="J1280" s="9">
        <v>74</v>
      </c>
      <c r="K1280" s="158">
        <v>0.88263888888888897</v>
      </c>
      <c r="L1280" s="9"/>
      <c r="M1280" s="9"/>
      <c r="N1280" s="9"/>
      <c r="O1280" s="9"/>
      <c r="P1280" s="278" t="str">
        <f t="shared" si="41"/>
        <v/>
      </c>
      <c r="Q1280" s="276">
        <f t="shared" si="42"/>
        <v>60</v>
      </c>
      <c r="R1280" s="9"/>
      <c r="S1280" s="9"/>
      <c r="U1280" s="367"/>
      <c r="AS1280" s="9"/>
      <c r="AT1280" s="9"/>
      <c r="AU1280" s="426"/>
      <c r="AW1280" s="9"/>
      <c r="AX1280" s="470"/>
      <c r="AY1280" s="467"/>
      <c r="BG1280" s="373"/>
      <c r="BH1280" s="373"/>
      <c r="BI1280" s="9"/>
      <c r="BJ1280" s="9"/>
      <c r="CJ1280"/>
      <c r="CK1280"/>
    </row>
    <row r="1281" spans="1:89">
      <c r="A1281" s="9">
        <v>1017</v>
      </c>
      <c r="B1281" s="9" t="s">
        <v>383</v>
      </c>
      <c r="C1281" s="9">
        <v>225</v>
      </c>
      <c r="D1281" s="9">
        <v>3.2</v>
      </c>
      <c r="E1281" s="9">
        <v>2</v>
      </c>
      <c r="F1281" s="9">
        <v>137.41399999999999</v>
      </c>
      <c r="G1281" s="9">
        <v>0</v>
      </c>
      <c r="H1281" s="9">
        <v>0</v>
      </c>
      <c r="I1281" s="9">
        <v>4</v>
      </c>
      <c r="J1281" s="9">
        <v>74</v>
      </c>
      <c r="K1281" s="158">
        <v>0.88333333333333297</v>
      </c>
      <c r="L1281" s="9"/>
      <c r="M1281" s="9"/>
      <c r="N1281" s="9"/>
      <c r="O1281" s="9"/>
      <c r="P1281" s="278" t="str">
        <f t="shared" si="41"/>
        <v/>
      </c>
      <c r="Q1281" s="276">
        <f t="shared" si="42"/>
        <v>60</v>
      </c>
      <c r="R1281" s="9"/>
      <c r="S1281" s="9"/>
      <c r="U1281" s="367"/>
      <c r="AS1281" s="9"/>
      <c r="AT1281" s="9"/>
      <c r="AU1281" s="426"/>
      <c r="AW1281" s="9"/>
      <c r="AX1281" s="470"/>
      <c r="AY1281" s="467"/>
      <c r="BG1281" s="373"/>
      <c r="BH1281" s="373"/>
      <c r="BI1281" s="9"/>
      <c r="BJ1281" s="9"/>
      <c r="CJ1281"/>
      <c r="CK1281"/>
    </row>
    <row r="1282" spans="1:89">
      <c r="A1282" s="9">
        <v>1017</v>
      </c>
      <c r="B1282" s="9" t="s">
        <v>383</v>
      </c>
      <c r="C1282" s="9">
        <v>225</v>
      </c>
      <c r="D1282" s="9">
        <v>4.4000000000000004</v>
      </c>
      <c r="E1282" s="9">
        <v>3.6</v>
      </c>
      <c r="F1282" s="9">
        <v>137.41399999999999</v>
      </c>
      <c r="G1282" s="9">
        <v>0</v>
      </c>
      <c r="H1282" s="9">
        <v>0</v>
      </c>
      <c r="I1282" s="9">
        <v>4</v>
      </c>
      <c r="J1282" s="9">
        <v>74</v>
      </c>
      <c r="K1282" s="158">
        <v>0.88402777777777797</v>
      </c>
      <c r="L1282" s="9"/>
      <c r="M1282" s="9"/>
      <c r="N1282" s="9"/>
      <c r="O1282" s="9"/>
      <c r="P1282" s="278" t="str">
        <f t="shared" si="41"/>
        <v/>
      </c>
      <c r="Q1282" s="276">
        <f t="shared" si="42"/>
        <v>60</v>
      </c>
      <c r="R1282" s="9"/>
      <c r="S1282" s="9"/>
      <c r="U1282" s="367"/>
      <c r="AS1282" s="9"/>
      <c r="AT1282" s="9"/>
      <c r="AU1282" s="426"/>
      <c r="AW1282" s="9"/>
      <c r="AX1282" s="470"/>
      <c r="AY1282" s="467"/>
      <c r="BG1282" s="373"/>
      <c r="BH1282" s="373"/>
      <c r="BI1282" s="9"/>
      <c r="BJ1282" s="9"/>
      <c r="CJ1282"/>
      <c r="CK1282"/>
    </row>
    <row r="1283" spans="1:89">
      <c r="A1283" s="9">
        <v>1017</v>
      </c>
      <c r="B1283" s="9" t="s">
        <v>383</v>
      </c>
      <c r="C1283" s="9">
        <v>225</v>
      </c>
      <c r="D1283" s="9">
        <v>4.4000000000000004</v>
      </c>
      <c r="E1283" s="9">
        <v>3.6</v>
      </c>
      <c r="F1283" s="9">
        <v>137.41399999999999</v>
      </c>
      <c r="G1283" s="9">
        <v>0</v>
      </c>
      <c r="H1283" s="9">
        <v>0</v>
      </c>
      <c r="I1283" s="9">
        <v>4</v>
      </c>
      <c r="J1283" s="9">
        <v>74</v>
      </c>
      <c r="K1283" s="158">
        <v>0.88472222222222197</v>
      </c>
      <c r="L1283" s="9"/>
      <c r="M1283" s="9"/>
      <c r="N1283" s="9"/>
      <c r="O1283" s="9"/>
      <c r="P1283" s="278" t="str">
        <f t="shared" si="41"/>
        <v/>
      </c>
      <c r="Q1283" s="276">
        <f t="shared" si="42"/>
        <v>60</v>
      </c>
      <c r="R1283" s="9"/>
      <c r="S1283" s="9"/>
      <c r="U1283" s="367"/>
      <c r="AS1283" s="9"/>
      <c r="AT1283" s="9"/>
      <c r="AU1283" s="426"/>
      <c r="AW1283" s="9"/>
      <c r="AX1283" s="470"/>
      <c r="AY1283" s="467"/>
      <c r="BG1283" s="373"/>
      <c r="BH1283" s="373"/>
      <c r="BI1283" s="9"/>
      <c r="BJ1283" s="9"/>
      <c r="CJ1283"/>
      <c r="CK1283"/>
    </row>
    <row r="1284" spans="1:89">
      <c r="A1284" s="9">
        <v>1017</v>
      </c>
      <c r="B1284" s="9" t="s">
        <v>383</v>
      </c>
      <c r="C1284" s="9">
        <v>225</v>
      </c>
      <c r="D1284" s="9">
        <v>0</v>
      </c>
      <c r="E1284" s="9">
        <v>0</v>
      </c>
      <c r="F1284" s="9">
        <v>137.41399999999999</v>
      </c>
      <c r="G1284" s="9">
        <v>0</v>
      </c>
      <c r="H1284" s="9">
        <v>0</v>
      </c>
      <c r="I1284" s="9">
        <v>4</v>
      </c>
      <c r="J1284" s="9">
        <v>74</v>
      </c>
      <c r="K1284" s="158">
        <v>0.88541666666666696</v>
      </c>
      <c r="L1284" s="9"/>
      <c r="M1284" s="9"/>
      <c r="N1284" s="9"/>
      <c r="O1284" s="9"/>
      <c r="P1284" s="278" t="str">
        <f t="shared" si="41"/>
        <v/>
      </c>
      <c r="Q1284" s="276">
        <f t="shared" si="42"/>
        <v>60</v>
      </c>
      <c r="R1284" s="9"/>
      <c r="S1284" s="9"/>
      <c r="U1284" s="367"/>
      <c r="AS1284" s="9"/>
      <c r="AT1284" s="9"/>
      <c r="AU1284" s="426"/>
      <c r="AW1284" s="9"/>
      <c r="AX1284" s="470"/>
      <c r="AY1284" s="467"/>
      <c r="BG1284" s="373"/>
      <c r="BH1284" s="373"/>
      <c r="BI1284" s="9"/>
      <c r="BJ1284" s="9"/>
      <c r="CJ1284"/>
      <c r="CK1284"/>
    </row>
    <row r="1285" spans="1:89">
      <c r="A1285" s="9">
        <v>1018</v>
      </c>
      <c r="B1285" s="9" t="s">
        <v>383</v>
      </c>
      <c r="C1285" s="9">
        <v>225</v>
      </c>
      <c r="D1285" s="9">
        <v>0</v>
      </c>
      <c r="E1285" s="9">
        <v>0</v>
      </c>
      <c r="F1285" s="9">
        <v>137.41399999999999</v>
      </c>
      <c r="G1285" s="9">
        <v>0</v>
      </c>
      <c r="H1285" s="9">
        <v>0</v>
      </c>
      <c r="I1285" s="9">
        <v>4</v>
      </c>
      <c r="J1285" s="9">
        <v>74</v>
      </c>
      <c r="K1285" s="158">
        <v>0.88611111111111096</v>
      </c>
      <c r="L1285" s="9"/>
      <c r="M1285" s="9"/>
      <c r="N1285" s="9"/>
      <c r="O1285" s="9"/>
      <c r="P1285" s="278" t="str">
        <f t="shared" si="41"/>
        <v/>
      </c>
      <c r="Q1285" s="276">
        <f t="shared" si="42"/>
        <v>60</v>
      </c>
      <c r="R1285" s="9"/>
      <c r="S1285" s="9"/>
      <c r="U1285" s="367"/>
      <c r="AS1285" s="9"/>
      <c r="AT1285" s="9"/>
      <c r="AU1285" s="426"/>
      <c r="AW1285" s="9"/>
      <c r="AX1285" s="470"/>
      <c r="AY1285" s="467"/>
      <c r="BG1285" s="373"/>
      <c r="BH1285" s="373"/>
      <c r="BI1285" s="9"/>
      <c r="BJ1285" s="9"/>
      <c r="CJ1285"/>
      <c r="CK1285"/>
    </row>
    <row r="1286" spans="1:89">
      <c r="A1286" s="9">
        <v>1018</v>
      </c>
      <c r="B1286" s="9" t="s">
        <v>383</v>
      </c>
      <c r="C1286" s="9">
        <v>225</v>
      </c>
      <c r="D1286" s="9">
        <v>0</v>
      </c>
      <c r="E1286" s="9">
        <v>0</v>
      </c>
      <c r="F1286" s="9">
        <v>137.41399999999999</v>
      </c>
      <c r="G1286" s="9">
        <v>0</v>
      </c>
      <c r="H1286" s="9">
        <v>0</v>
      </c>
      <c r="I1286" s="9">
        <v>4</v>
      </c>
      <c r="J1286" s="9">
        <v>74</v>
      </c>
      <c r="K1286" s="158">
        <v>0.88680555555555596</v>
      </c>
      <c r="L1286" s="9"/>
      <c r="M1286" s="9"/>
      <c r="N1286" s="9"/>
      <c r="O1286" s="9"/>
      <c r="P1286" s="278" t="str">
        <f t="shared" si="41"/>
        <v/>
      </c>
      <c r="Q1286" s="276">
        <f t="shared" si="42"/>
        <v>60</v>
      </c>
      <c r="R1286" s="9"/>
      <c r="S1286" s="9"/>
      <c r="U1286" s="367"/>
      <c r="AS1286" s="9"/>
      <c r="AT1286" s="9"/>
      <c r="AU1286" s="426"/>
      <c r="AW1286" s="9"/>
      <c r="AX1286" s="470"/>
      <c r="AY1286" s="467"/>
      <c r="BG1286" s="373"/>
      <c r="BH1286" s="373"/>
      <c r="BI1286" s="9"/>
      <c r="BJ1286" s="9"/>
      <c r="CJ1286"/>
      <c r="CK1286"/>
    </row>
    <row r="1287" spans="1:89">
      <c r="A1287" s="9">
        <v>1018</v>
      </c>
      <c r="B1287" s="9" t="s">
        <v>383</v>
      </c>
      <c r="C1287" s="9">
        <v>225</v>
      </c>
      <c r="D1287" s="9">
        <v>3.2</v>
      </c>
      <c r="E1287" s="9">
        <v>0.8</v>
      </c>
      <c r="F1287" s="9">
        <v>137.41399999999999</v>
      </c>
      <c r="G1287" s="9">
        <v>0</v>
      </c>
      <c r="H1287" s="9">
        <v>0</v>
      </c>
      <c r="I1287" s="9">
        <v>4</v>
      </c>
      <c r="J1287" s="9">
        <v>74</v>
      </c>
      <c r="K1287" s="158">
        <v>0.88749999999999996</v>
      </c>
      <c r="L1287" s="9"/>
      <c r="M1287" s="9"/>
      <c r="N1287" s="9"/>
      <c r="O1287" s="9"/>
      <c r="P1287" s="278" t="str">
        <f t="shared" si="41"/>
        <v/>
      </c>
      <c r="Q1287" s="276">
        <f t="shared" si="42"/>
        <v>60</v>
      </c>
      <c r="R1287" s="9"/>
      <c r="S1287" s="9"/>
      <c r="U1287" s="367"/>
      <c r="AS1287" s="9"/>
      <c r="AT1287" s="9"/>
      <c r="AU1287" s="426"/>
      <c r="AW1287" s="9"/>
      <c r="AX1287" s="470"/>
      <c r="AY1287" s="467"/>
      <c r="BG1287" s="373"/>
      <c r="BH1287" s="373"/>
      <c r="BI1287" s="9"/>
      <c r="BJ1287" s="9"/>
      <c r="CJ1287"/>
      <c r="CK1287"/>
    </row>
    <row r="1288" spans="1:89">
      <c r="A1288" s="9">
        <v>1018</v>
      </c>
      <c r="B1288" s="9" t="s">
        <v>383</v>
      </c>
      <c r="C1288" s="9">
        <v>225</v>
      </c>
      <c r="D1288" s="9">
        <v>0</v>
      </c>
      <c r="E1288" s="9">
        <v>2</v>
      </c>
      <c r="F1288" s="9">
        <v>137.41399999999999</v>
      </c>
      <c r="G1288" s="9">
        <v>0</v>
      </c>
      <c r="H1288" s="9">
        <v>0</v>
      </c>
      <c r="I1288" s="9">
        <v>4</v>
      </c>
      <c r="J1288" s="9">
        <v>74</v>
      </c>
      <c r="K1288" s="158">
        <v>0.88819444444444495</v>
      </c>
      <c r="L1288" s="9"/>
      <c r="M1288" s="9"/>
      <c r="N1288" s="9"/>
      <c r="O1288" s="9"/>
      <c r="P1288" s="278" t="str">
        <f t="shared" si="41"/>
        <v/>
      </c>
      <c r="Q1288" s="276">
        <f t="shared" si="42"/>
        <v>60</v>
      </c>
      <c r="R1288" s="9"/>
      <c r="S1288" s="9"/>
      <c r="U1288" s="367"/>
      <c r="AS1288" s="9"/>
      <c r="AT1288" s="9"/>
      <c r="AU1288" s="426"/>
      <c r="AW1288" s="9"/>
      <c r="AX1288" s="470"/>
      <c r="BG1288" s="373"/>
      <c r="BH1288" s="373"/>
      <c r="BI1288" s="9"/>
      <c r="BJ1288" s="9"/>
      <c r="CJ1288"/>
      <c r="CK1288"/>
    </row>
    <row r="1289" spans="1:89">
      <c r="A1289" s="9">
        <v>1018</v>
      </c>
      <c r="B1289" s="9" t="s">
        <v>383</v>
      </c>
      <c r="C1289" s="9">
        <v>225</v>
      </c>
      <c r="D1289" s="9">
        <v>0</v>
      </c>
      <c r="E1289" s="9">
        <v>0.4</v>
      </c>
      <c r="F1289" s="9">
        <v>137.41399999999999</v>
      </c>
      <c r="G1289" s="9">
        <v>0</v>
      </c>
      <c r="H1289" s="9">
        <v>0</v>
      </c>
      <c r="I1289" s="9">
        <v>4</v>
      </c>
      <c r="J1289" s="9">
        <v>74</v>
      </c>
      <c r="K1289" s="158">
        <v>0.88888888888888895</v>
      </c>
      <c r="L1289" s="9"/>
      <c r="M1289" s="9"/>
      <c r="N1289" s="9"/>
      <c r="O1289" s="9"/>
      <c r="P1289" s="278" t="str">
        <f t="shared" ref="P1289:P1352" si="43">IF(F1289&lt;1.1,60,"")</f>
        <v/>
      </c>
      <c r="Q1289" s="276">
        <f t="shared" si="42"/>
        <v>60</v>
      </c>
      <c r="R1289" s="9"/>
      <c r="S1289" s="9"/>
      <c r="U1289" s="367"/>
      <c r="AS1289" s="9"/>
      <c r="AT1289" s="9"/>
      <c r="AU1289" s="426"/>
      <c r="AW1289" s="9"/>
      <c r="AX1289" s="470"/>
      <c r="BG1289" s="373"/>
      <c r="BH1289" s="373"/>
      <c r="BI1289" s="9"/>
      <c r="BJ1289" s="9"/>
      <c r="CJ1289"/>
      <c r="CK1289"/>
    </row>
    <row r="1290" spans="1:89">
      <c r="A1290" s="9">
        <v>1018</v>
      </c>
      <c r="B1290" s="9" t="s">
        <v>383</v>
      </c>
      <c r="C1290" s="9">
        <v>225</v>
      </c>
      <c r="D1290" s="9">
        <v>0</v>
      </c>
      <c r="E1290" s="9">
        <v>0</v>
      </c>
      <c r="F1290" s="9">
        <v>137.41399999999999</v>
      </c>
      <c r="G1290" s="9">
        <v>0</v>
      </c>
      <c r="H1290" s="9">
        <v>0</v>
      </c>
      <c r="I1290" s="9">
        <v>3.9</v>
      </c>
      <c r="J1290" s="9">
        <v>74</v>
      </c>
      <c r="K1290" s="158">
        <v>0.88958333333333295</v>
      </c>
      <c r="L1290" s="9"/>
      <c r="M1290" s="9"/>
      <c r="N1290" s="9"/>
      <c r="O1290" s="9"/>
      <c r="P1290" s="278" t="str">
        <f t="shared" si="43"/>
        <v/>
      </c>
      <c r="Q1290" s="276">
        <f t="shared" ref="Q1290:Q1353" si="44">IF(J1290&gt;0,60,"")</f>
        <v>60</v>
      </c>
      <c r="R1290" s="9"/>
      <c r="S1290" s="9"/>
      <c r="U1290" s="367"/>
      <c r="AS1290" s="9"/>
      <c r="AT1290" s="9"/>
      <c r="AU1290" s="426"/>
      <c r="AW1290" s="9"/>
      <c r="AX1290" s="470"/>
      <c r="BG1290" s="373"/>
      <c r="BH1290" s="373"/>
      <c r="BI1290" s="9"/>
      <c r="BJ1290" s="9"/>
      <c r="CJ1290"/>
      <c r="CK1290"/>
    </row>
    <row r="1291" spans="1:89">
      <c r="A1291" s="9">
        <v>1018</v>
      </c>
      <c r="B1291" s="9" t="s">
        <v>383</v>
      </c>
      <c r="C1291" s="9">
        <v>225</v>
      </c>
      <c r="D1291" s="9">
        <v>0</v>
      </c>
      <c r="E1291" s="9">
        <v>0</v>
      </c>
      <c r="F1291" s="9">
        <v>137.41399999999999</v>
      </c>
      <c r="G1291" s="9">
        <v>0</v>
      </c>
      <c r="H1291" s="9">
        <v>0</v>
      </c>
      <c r="I1291" s="9">
        <v>3.9</v>
      </c>
      <c r="J1291" s="9">
        <v>74</v>
      </c>
      <c r="K1291" s="158">
        <v>0.89027777777777795</v>
      </c>
      <c r="L1291" s="9"/>
      <c r="M1291" s="9"/>
      <c r="N1291" s="9"/>
      <c r="O1291" s="9"/>
      <c r="P1291" s="278" t="str">
        <f t="shared" si="43"/>
        <v/>
      </c>
      <c r="Q1291" s="276">
        <f t="shared" si="44"/>
        <v>60</v>
      </c>
      <c r="R1291" s="9"/>
      <c r="S1291" s="9"/>
      <c r="U1291" s="367"/>
      <c r="AS1291" s="9"/>
      <c r="AT1291" s="9"/>
      <c r="AU1291" s="426"/>
      <c r="AW1291" s="9"/>
      <c r="AX1291" s="470"/>
      <c r="BG1291" s="373"/>
      <c r="BH1291" s="373"/>
      <c r="BI1291" s="9"/>
      <c r="BJ1291" s="9"/>
      <c r="CJ1291"/>
      <c r="CK1291"/>
    </row>
    <row r="1292" spans="1:89">
      <c r="A1292" s="9">
        <v>1018</v>
      </c>
      <c r="B1292" s="9" t="s">
        <v>383</v>
      </c>
      <c r="C1292" s="9">
        <v>225</v>
      </c>
      <c r="D1292" s="9">
        <v>0</v>
      </c>
      <c r="E1292" s="9">
        <v>0</v>
      </c>
      <c r="F1292" s="9">
        <v>137.41399999999999</v>
      </c>
      <c r="G1292" s="9">
        <v>0</v>
      </c>
      <c r="H1292" s="9">
        <v>0</v>
      </c>
      <c r="I1292" s="9">
        <v>3.9</v>
      </c>
      <c r="J1292" s="9">
        <v>74</v>
      </c>
      <c r="K1292" s="158">
        <v>0.89097222222222205</v>
      </c>
      <c r="L1292" s="9"/>
      <c r="M1292" s="9"/>
      <c r="N1292" s="9"/>
      <c r="O1292" s="9"/>
      <c r="P1292" s="278" t="str">
        <f t="shared" si="43"/>
        <v/>
      </c>
      <c r="Q1292" s="276">
        <f t="shared" si="44"/>
        <v>60</v>
      </c>
      <c r="R1292" s="9"/>
      <c r="S1292" s="9"/>
      <c r="U1292" s="367"/>
      <c r="AS1292" s="9"/>
      <c r="AT1292" s="9"/>
      <c r="AU1292" s="426"/>
      <c r="AW1292" s="9"/>
      <c r="AX1292" s="470"/>
      <c r="BG1292" s="373"/>
      <c r="BH1292" s="373"/>
      <c r="BI1292" s="9"/>
      <c r="BJ1292" s="9"/>
      <c r="CJ1292"/>
      <c r="CK1292"/>
    </row>
    <row r="1293" spans="1:89">
      <c r="A1293" s="9">
        <v>1018</v>
      </c>
      <c r="B1293" s="9" t="s">
        <v>383</v>
      </c>
      <c r="C1293" s="9">
        <v>225</v>
      </c>
      <c r="D1293" s="9">
        <v>0</v>
      </c>
      <c r="E1293" s="9">
        <v>0</v>
      </c>
      <c r="F1293" s="9">
        <v>137.41399999999999</v>
      </c>
      <c r="G1293" s="9">
        <v>0</v>
      </c>
      <c r="H1293" s="9">
        <v>0</v>
      </c>
      <c r="I1293" s="9">
        <v>3.9</v>
      </c>
      <c r="J1293" s="9">
        <v>74</v>
      </c>
      <c r="K1293" s="158">
        <v>0.89166666666666705</v>
      </c>
      <c r="L1293" s="9"/>
      <c r="M1293" s="9"/>
      <c r="N1293" s="9"/>
      <c r="O1293" s="9"/>
      <c r="P1293" s="278" t="str">
        <f t="shared" si="43"/>
        <v/>
      </c>
      <c r="Q1293" s="276">
        <f t="shared" si="44"/>
        <v>60</v>
      </c>
      <c r="R1293" s="9"/>
      <c r="S1293" s="9"/>
      <c r="U1293" s="367"/>
      <c r="AS1293" s="9"/>
      <c r="AT1293" s="9"/>
      <c r="AU1293" s="426"/>
      <c r="AW1293" s="9"/>
      <c r="AX1293" s="470"/>
      <c r="BG1293" s="373"/>
      <c r="BH1293" s="373"/>
      <c r="BI1293" s="9"/>
      <c r="BJ1293" s="9"/>
      <c r="CJ1293"/>
      <c r="CK1293"/>
    </row>
    <row r="1294" spans="1:89">
      <c r="A1294" s="9">
        <v>1018</v>
      </c>
      <c r="B1294" s="9" t="s">
        <v>383</v>
      </c>
      <c r="C1294" s="9">
        <v>225</v>
      </c>
      <c r="D1294" s="9">
        <v>0</v>
      </c>
      <c r="E1294" s="9">
        <v>0</v>
      </c>
      <c r="F1294" s="9">
        <v>137.41399999999999</v>
      </c>
      <c r="G1294" s="9">
        <v>0</v>
      </c>
      <c r="H1294" s="9">
        <v>0</v>
      </c>
      <c r="I1294" s="9">
        <v>3.9</v>
      </c>
      <c r="J1294" s="9">
        <v>74</v>
      </c>
      <c r="K1294" s="158">
        <v>0.89236111111111105</v>
      </c>
      <c r="L1294" s="9"/>
      <c r="M1294" s="9"/>
      <c r="N1294" s="9"/>
      <c r="O1294" s="9"/>
      <c r="P1294" s="278" t="str">
        <f t="shared" si="43"/>
        <v/>
      </c>
      <c r="Q1294" s="276">
        <f t="shared" si="44"/>
        <v>60</v>
      </c>
      <c r="R1294" s="9"/>
      <c r="S1294" s="9"/>
      <c r="U1294" s="367"/>
      <c r="AS1294" s="9"/>
      <c r="AT1294" s="9"/>
      <c r="AU1294" s="426"/>
      <c r="AW1294" s="9"/>
      <c r="AX1294" s="470"/>
      <c r="BG1294" s="373"/>
      <c r="BH1294" s="373"/>
      <c r="BI1294" s="9"/>
      <c r="BJ1294" s="9"/>
      <c r="CJ1294"/>
      <c r="CK1294"/>
    </row>
    <row r="1295" spans="1:89">
      <c r="A1295" s="9">
        <v>1018</v>
      </c>
      <c r="B1295" s="9" t="s">
        <v>383</v>
      </c>
      <c r="C1295" s="9">
        <v>225</v>
      </c>
      <c r="D1295" s="9">
        <v>0</v>
      </c>
      <c r="E1295" s="9">
        <v>0</v>
      </c>
      <c r="F1295" s="9">
        <v>137.41399999999999</v>
      </c>
      <c r="G1295" s="9">
        <v>0</v>
      </c>
      <c r="H1295" s="9">
        <v>0</v>
      </c>
      <c r="I1295" s="9">
        <v>3.8</v>
      </c>
      <c r="J1295" s="9">
        <v>74</v>
      </c>
      <c r="K1295" s="158">
        <v>0.89305555555555605</v>
      </c>
      <c r="L1295" s="9"/>
      <c r="M1295" s="9"/>
      <c r="N1295" s="9"/>
      <c r="O1295" s="9"/>
      <c r="P1295" s="278" t="str">
        <f t="shared" si="43"/>
        <v/>
      </c>
      <c r="Q1295" s="276">
        <f t="shared" si="44"/>
        <v>60</v>
      </c>
      <c r="R1295" s="9"/>
      <c r="S1295" s="9"/>
      <c r="U1295" s="367"/>
      <c r="AS1295" s="9"/>
      <c r="AT1295" s="9"/>
      <c r="AU1295" s="426"/>
      <c r="AW1295" s="9"/>
      <c r="AX1295" s="470"/>
      <c r="BG1295" s="373"/>
      <c r="BH1295" s="373"/>
      <c r="BI1295" s="9"/>
      <c r="BJ1295" s="9"/>
      <c r="CJ1295"/>
      <c r="CK1295"/>
    </row>
    <row r="1296" spans="1:89">
      <c r="A1296" s="9">
        <v>1018</v>
      </c>
      <c r="B1296" s="9" t="s">
        <v>383</v>
      </c>
      <c r="C1296" s="9">
        <v>225</v>
      </c>
      <c r="D1296" s="9">
        <v>2</v>
      </c>
      <c r="E1296" s="9">
        <v>0</v>
      </c>
      <c r="F1296" s="9">
        <v>137.41399999999999</v>
      </c>
      <c r="G1296" s="9">
        <v>0</v>
      </c>
      <c r="H1296" s="9">
        <v>0</v>
      </c>
      <c r="I1296" s="9">
        <v>3.8</v>
      </c>
      <c r="J1296" s="9">
        <v>74</v>
      </c>
      <c r="K1296" s="158">
        <v>0.89375000000000004</v>
      </c>
      <c r="L1296" s="9"/>
      <c r="M1296" s="9"/>
      <c r="N1296" s="9"/>
      <c r="O1296" s="9"/>
      <c r="P1296" s="278" t="str">
        <f t="shared" si="43"/>
        <v/>
      </c>
      <c r="Q1296" s="276">
        <f t="shared" si="44"/>
        <v>60</v>
      </c>
      <c r="R1296" s="9"/>
      <c r="S1296" s="9"/>
      <c r="U1296" s="367"/>
      <c r="AS1296" s="9"/>
      <c r="AT1296" s="9"/>
      <c r="AU1296" s="426"/>
      <c r="AW1296" s="9"/>
      <c r="AX1296" s="470"/>
      <c r="BG1296" s="373"/>
      <c r="BH1296" s="373"/>
      <c r="BI1296" s="9"/>
      <c r="BJ1296" s="9"/>
      <c r="CJ1296"/>
      <c r="CK1296"/>
    </row>
    <row r="1297" spans="1:89">
      <c r="A1297" s="9">
        <v>1018</v>
      </c>
      <c r="B1297" s="9" t="s">
        <v>383</v>
      </c>
      <c r="C1297" s="9">
        <v>225</v>
      </c>
      <c r="D1297" s="9">
        <v>0</v>
      </c>
      <c r="E1297" s="9">
        <v>0</v>
      </c>
      <c r="F1297" s="9">
        <v>137.41399999999999</v>
      </c>
      <c r="G1297" s="9">
        <v>0</v>
      </c>
      <c r="H1297" s="9">
        <v>0</v>
      </c>
      <c r="I1297" s="9">
        <v>3.8</v>
      </c>
      <c r="J1297" s="9">
        <v>74</v>
      </c>
      <c r="K1297" s="158">
        <v>0.89444444444444404</v>
      </c>
      <c r="L1297" s="9"/>
      <c r="M1297" s="9"/>
      <c r="N1297" s="9"/>
      <c r="O1297" s="9"/>
      <c r="P1297" s="278" t="str">
        <f t="shared" si="43"/>
        <v/>
      </c>
      <c r="Q1297" s="276">
        <f t="shared" si="44"/>
        <v>60</v>
      </c>
      <c r="R1297" s="9"/>
      <c r="S1297" s="9"/>
      <c r="U1297" s="367"/>
      <c r="AS1297" s="9"/>
      <c r="AT1297" s="9"/>
      <c r="AU1297" s="426"/>
      <c r="AW1297" s="9"/>
      <c r="AX1297" s="470"/>
      <c r="BG1297" s="373"/>
      <c r="BH1297" s="373"/>
      <c r="BI1297" s="9"/>
      <c r="BJ1297" s="9"/>
      <c r="CJ1297"/>
      <c r="CK1297"/>
    </row>
    <row r="1298" spans="1:89">
      <c r="A1298" s="9">
        <v>1018</v>
      </c>
      <c r="B1298" s="9" t="s">
        <v>383</v>
      </c>
      <c r="C1298" s="9">
        <v>225</v>
      </c>
      <c r="D1298" s="9">
        <v>0</v>
      </c>
      <c r="E1298" s="9">
        <v>0</v>
      </c>
      <c r="F1298" s="9">
        <v>137.41399999999999</v>
      </c>
      <c r="G1298" s="9">
        <v>0</v>
      </c>
      <c r="H1298" s="9">
        <v>0</v>
      </c>
      <c r="I1298" s="9">
        <v>3.8</v>
      </c>
      <c r="J1298" s="9">
        <v>74</v>
      </c>
      <c r="K1298" s="158">
        <v>0.89513888888888904</v>
      </c>
      <c r="L1298" s="9"/>
      <c r="M1298" s="9"/>
      <c r="N1298" s="9"/>
      <c r="O1298" s="9"/>
      <c r="P1298" s="278" t="str">
        <f t="shared" si="43"/>
        <v/>
      </c>
      <c r="Q1298" s="276">
        <f t="shared" si="44"/>
        <v>60</v>
      </c>
      <c r="R1298" s="9"/>
      <c r="S1298" s="9"/>
      <c r="U1298" s="367"/>
      <c r="AS1298" s="9"/>
      <c r="AT1298" s="9"/>
      <c r="AU1298" s="426"/>
      <c r="AW1298" s="9"/>
      <c r="AX1298" s="470"/>
      <c r="BG1298" s="373"/>
      <c r="BH1298" s="373"/>
      <c r="BI1298" s="9"/>
      <c r="BJ1298" s="9"/>
      <c r="CJ1298"/>
      <c r="CK1298"/>
    </row>
    <row r="1299" spans="1:89">
      <c r="A1299" s="9">
        <v>1018</v>
      </c>
      <c r="B1299" s="9" t="s">
        <v>383</v>
      </c>
      <c r="C1299" s="9">
        <v>225</v>
      </c>
      <c r="D1299" s="9">
        <v>0</v>
      </c>
      <c r="E1299" s="9">
        <v>0</v>
      </c>
      <c r="F1299" s="9">
        <v>137.41399999999999</v>
      </c>
      <c r="G1299" s="9">
        <v>0</v>
      </c>
      <c r="H1299" s="9">
        <v>0</v>
      </c>
      <c r="I1299" s="9">
        <v>3.8</v>
      </c>
      <c r="J1299" s="9">
        <v>74</v>
      </c>
      <c r="K1299" s="158">
        <v>0.89583333333333304</v>
      </c>
      <c r="L1299" s="9"/>
      <c r="M1299" s="9"/>
      <c r="N1299" s="9"/>
      <c r="O1299" s="9"/>
      <c r="P1299" s="278" t="str">
        <f t="shared" si="43"/>
        <v/>
      </c>
      <c r="Q1299" s="276">
        <f t="shared" si="44"/>
        <v>60</v>
      </c>
      <c r="R1299" s="9"/>
      <c r="S1299" s="9"/>
      <c r="U1299" s="367"/>
      <c r="AS1299" s="9"/>
      <c r="AT1299" s="9"/>
      <c r="AU1299" s="426"/>
      <c r="AW1299" s="9"/>
      <c r="AX1299" s="470"/>
      <c r="BG1299" s="373"/>
      <c r="BH1299" s="373"/>
      <c r="BI1299" s="9"/>
      <c r="BJ1299" s="9"/>
      <c r="CJ1299"/>
      <c r="CK1299"/>
    </row>
    <row r="1300" spans="1:89">
      <c r="A1300" s="9">
        <v>1018</v>
      </c>
      <c r="B1300" s="9" t="s">
        <v>383</v>
      </c>
      <c r="C1300" s="9">
        <v>225</v>
      </c>
      <c r="D1300" s="9">
        <v>0</v>
      </c>
      <c r="E1300" s="9">
        <v>0</v>
      </c>
      <c r="F1300" s="9">
        <v>137.41399999999999</v>
      </c>
      <c r="G1300" s="9">
        <v>0</v>
      </c>
      <c r="H1300" s="9">
        <v>0</v>
      </c>
      <c r="I1300" s="9">
        <v>3.8</v>
      </c>
      <c r="J1300" s="9">
        <v>74</v>
      </c>
      <c r="K1300" s="158">
        <v>0.89652777777777803</v>
      </c>
      <c r="L1300" s="9"/>
      <c r="M1300" s="9"/>
      <c r="N1300" s="9"/>
      <c r="O1300" s="9"/>
      <c r="P1300" s="278" t="str">
        <f t="shared" si="43"/>
        <v/>
      </c>
      <c r="Q1300" s="276">
        <f t="shared" si="44"/>
        <v>60</v>
      </c>
      <c r="R1300" s="9"/>
      <c r="S1300" s="9"/>
      <c r="U1300" s="367"/>
      <c r="AS1300" s="9"/>
      <c r="AT1300" s="9"/>
      <c r="AU1300" s="426"/>
      <c r="AW1300" s="9"/>
      <c r="AX1300" s="470"/>
      <c r="BG1300" s="373"/>
      <c r="BH1300" s="373"/>
      <c r="BI1300" s="9"/>
      <c r="BJ1300" s="9"/>
      <c r="CJ1300"/>
      <c r="CK1300"/>
    </row>
    <row r="1301" spans="1:89">
      <c r="A1301" s="9">
        <v>1018</v>
      </c>
      <c r="B1301" s="9" t="s">
        <v>383</v>
      </c>
      <c r="C1301" s="9">
        <v>225</v>
      </c>
      <c r="D1301" s="9">
        <v>0</v>
      </c>
      <c r="E1301" s="9">
        <v>0</v>
      </c>
      <c r="F1301" s="9">
        <v>137.41399999999999</v>
      </c>
      <c r="G1301" s="9">
        <v>0</v>
      </c>
      <c r="H1301" s="9">
        <v>0</v>
      </c>
      <c r="I1301" s="9">
        <v>3.8</v>
      </c>
      <c r="J1301" s="9">
        <v>74</v>
      </c>
      <c r="K1301" s="158">
        <v>0.89722222222222203</v>
      </c>
      <c r="L1301" s="9"/>
      <c r="M1301" s="9"/>
      <c r="N1301" s="9"/>
      <c r="O1301" s="9"/>
      <c r="P1301" s="278" t="str">
        <f t="shared" si="43"/>
        <v/>
      </c>
      <c r="Q1301" s="276">
        <f t="shared" si="44"/>
        <v>60</v>
      </c>
      <c r="R1301" s="9"/>
      <c r="S1301" s="9"/>
      <c r="U1301" s="367"/>
      <c r="AS1301" s="9"/>
      <c r="AT1301" s="9"/>
      <c r="AU1301" s="426"/>
      <c r="AW1301" s="9"/>
      <c r="AX1301" s="470"/>
      <c r="BG1301" s="373"/>
      <c r="BH1301" s="373"/>
      <c r="BI1301" s="9"/>
      <c r="BJ1301" s="9"/>
      <c r="CJ1301"/>
      <c r="CK1301"/>
    </row>
    <row r="1302" spans="1:89">
      <c r="A1302" s="9">
        <v>1018</v>
      </c>
      <c r="B1302" s="9" t="s">
        <v>383</v>
      </c>
      <c r="C1302" s="9">
        <v>225</v>
      </c>
      <c r="D1302" s="9">
        <v>0</v>
      </c>
      <c r="E1302" s="9">
        <v>0</v>
      </c>
      <c r="F1302" s="9">
        <v>137.41399999999999</v>
      </c>
      <c r="G1302" s="9">
        <v>0</v>
      </c>
      <c r="H1302" s="9">
        <v>0</v>
      </c>
      <c r="I1302" s="9">
        <v>3.8</v>
      </c>
      <c r="J1302" s="9">
        <v>74</v>
      </c>
      <c r="K1302" s="158">
        <v>0.89791666666666703</v>
      </c>
      <c r="L1302" s="9"/>
      <c r="M1302" s="9"/>
      <c r="N1302" s="9"/>
      <c r="O1302" s="9"/>
      <c r="P1302" s="278" t="str">
        <f t="shared" si="43"/>
        <v/>
      </c>
      <c r="Q1302" s="276">
        <f t="shared" si="44"/>
        <v>60</v>
      </c>
      <c r="R1302" s="9"/>
      <c r="S1302" s="9"/>
      <c r="U1302" s="367"/>
      <c r="AS1302" s="9"/>
      <c r="AT1302" s="9"/>
      <c r="AU1302" s="426"/>
      <c r="AW1302" s="9"/>
      <c r="AX1302" s="470"/>
      <c r="BG1302" s="373"/>
      <c r="BH1302" s="373"/>
      <c r="BI1302" s="9"/>
      <c r="BJ1302" s="9"/>
      <c r="CJ1302"/>
      <c r="CK1302"/>
    </row>
    <row r="1303" spans="1:89">
      <c r="A1303" s="9">
        <v>1018</v>
      </c>
      <c r="B1303" s="9" t="s">
        <v>383</v>
      </c>
      <c r="C1303" s="9">
        <v>225</v>
      </c>
      <c r="D1303" s="9">
        <v>0</v>
      </c>
      <c r="E1303" s="9">
        <v>0</v>
      </c>
      <c r="F1303" s="9">
        <v>137.41399999999999</v>
      </c>
      <c r="G1303" s="9">
        <v>0</v>
      </c>
      <c r="H1303" s="9">
        <v>0</v>
      </c>
      <c r="I1303" s="9">
        <v>3.7</v>
      </c>
      <c r="J1303" s="9">
        <v>74</v>
      </c>
      <c r="K1303" s="158">
        <v>0.89861111111111103</v>
      </c>
      <c r="L1303" s="9"/>
      <c r="M1303" s="9"/>
      <c r="N1303" s="9"/>
      <c r="O1303" s="9"/>
      <c r="P1303" s="278" t="str">
        <f t="shared" si="43"/>
        <v/>
      </c>
      <c r="Q1303" s="276">
        <f t="shared" si="44"/>
        <v>60</v>
      </c>
      <c r="R1303" s="9"/>
      <c r="S1303" s="9"/>
      <c r="U1303" s="367"/>
      <c r="AS1303" s="9"/>
      <c r="AT1303" s="9"/>
      <c r="AU1303" s="426"/>
      <c r="AW1303" s="9"/>
      <c r="AX1303" s="470"/>
      <c r="BG1303" s="373"/>
      <c r="BH1303" s="373"/>
      <c r="BI1303" s="9"/>
      <c r="BJ1303" s="9"/>
      <c r="CJ1303"/>
      <c r="CK1303"/>
    </row>
    <row r="1304" spans="1:89">
      <c r="A1304" s="9">
        <v>1018</v>
      </c>
      <c r="B1304" s="9" t="s">
        <v>383</v>
      </c>
      <c r="C1304" s="9">
        <v>225</v>
      </c>
      <c r="D1304" s="9">
        <v>0</v>
      </c>
      <c r="E1304" s="9">
        <v>0</v>
      </c>
      <c r="F1304" s="9">
        <v>137.41399999999999</v>
      </c>
      <c r="G1304" s="9">
        <v>0</v>
      </c>
      <c r="H1304" s="9">
        <v>0</v>
      </c>
      <c r="I1304" s="9">
        <v>3.7</v>
      </c>
      <c r="J1304" s="9">
        <v>74</v>
      </c>
      <c r="K1304" s="158">
        <v>0.89930555555555602</v>
      </c>
      <c r="L1304" s="9"/>
      <c r="M1304" s="9"/>
      <c r="N1304" s="9"/>
      <c r="O1304" s="9"/>
      <c r="P1304" s="278" t="str">
        <f t="shared" si="43"/>
        <v/>
      </c>
      <c r="Q1304" s="276">
        <f t="shared" si="44"/>
        <v>60</v>
      </c>
      <c r="R1304" s="9"/>
      <c r="S1304" s="9"/>
      <c r="U1304" s="367"/>
      <c r="AS1304" s="9"/>
      <c r="AT1304" s="9"/>
      <c r="AU1304" s="426"/>
      <c r="AW1304" s="9"/>
      <c r="AX1304" s="470"/>
      <c r="BG1304" s="373"/>
      <c r="BH1304" s="373"/>
      <c r="BI1304" s="9"/>
      <c r="BJ1304" s="9"/>
      <c r="CJ1304"/>
      <c r="CK1304"/>
    </row>
    <row r="1305" spans="1:89">
      <c r="A1305" s="9">
        <v>1018</v>
      </c>
      <c r="B1305" s="9" t="s">
        <v>383</v>
      </c>
      <c r="C1305" s="9">
        <v>225</v>
      </c>
      <c r="D1305" s="9">
        <v>0</v>
      </c>
      <c r="E1305" s="9">
        <v>0</v>
      </c>
      <c r="F1305" s="9">
        <v>137.41399999999999</v>
      </c>
      <c r="G1305" s="9">
        <v>0</v>
      </c>
      <c r="H1305" s="9">
        <v>0</v>
      </c>
      <c r="I1305" s="9">
        <v>3.7</v>
      </c>
      <c r="J1305" s="9">
        <v>74</v>
      </c>
      <c r="K1305" s="158">
        <v>0.9</v>
      </c>
      <c r="L1305" s="9"/>
      <c r="M1305" s="9"/>
      <c r="N1305" s="9"/>
      <c r="O1305" s="9"/>
      <c r="P1305" s="278" t="str">
        <f t="shared" si="43"/>
        <v/>
      </c>
      <c r="Q1305" s="276">
        <f t="shared" si="44"/>
        <v>60</v>
      </c>
      <c r="R1305" s="9"/>
      <c r="S1305" s="9"/>
      <c r="U1305" s="367"/>
      <c r="AS1305" s="9"/>
      <c r="AT1305" s="9"/>
      <c r="AU1305" s="426"/>
      <c r="AW1305" s="9"/>
      <c r="AX1305" s="470"/>
      <c r="BG1305" s="373"/>
      <c r="BH1305" s="373"/>
      <c r="BI1305" s="9"/>
      <c r="BJ1305" s="9"/>
      <c r="CJ1305"/>
      <c r="CK1305"/>
    </row>
    <row r="1306" spans="1:89">
      <c r="A1306" s="9">
        <v>1018</v>
      </c>
      <c r="B1306" s="9" t="s">
        <v>383</v>
      </c>
      <c r="C1306" s="9">
        <v>225</v>
      </c>
      <c r="D1306" s="9">
        <v>0</v>
      </c>
      <c r="E1306" s="9">
        <v>0</v>
      </c>
      <c r="F1306" s="9">
        <v>137.41399999999999</v>
      </c>
      <c r="G1306" s="9">
        <v>0</v>
      </c>
      <c r="H1306" s="9">
        <v>0</v>
      </c>
      <c r="I1306" s="9">
        <v>3.7</v>
      </c>
      <c r="J1306" s="9">
        <v>74</v>
      </c>
      <c r="K1306" s="158">
        <v>0.90069444444444402</v>
      </c>
      <c r="L1306" s="9"/>
      <c r="M1306" s="9"/>
      <c r="N1306" s="9"/>
      <c r="O1306" s="9"/>
      <c r="P1306" s="278" t="str">
        <f t="shared" si="43"/>
        <v/>
      </c>
      <c r="Q1306" s="276">
        <f t="shared" si="44"/>
        <v>60</v>
      </c>
      <c r="R1306" s="9"/>
      <c r="S1306" s="9"/>
      <c r="U1306" s="367"/>
      <c r="AS1306" s="9"/>
      <c r="AT1306" s="9"/>
      <c r="AU1306" s="426"/>
      <c r="AW1306" s="9"/>
      <c r="AX1306" s="470"/>
      <c r="BG1306" s="373"/>
      <c r="BH1306" s="373"/>
      <c r="BI1306" s="9"/>
      <c r="BJ1306" s="9"/>
      <c r="CJ1306"/>
      <c r="CK1306"/>
    </row>
    <row r="1307" spans="1:89">
      <c r="A1307" s="9">
        <v>1018</v>
      </c>
      <c r="B1307" s="9" t="s">
        <v>383</v>
      </c>
      <c r="C1307" s="9">
        <v>225</v>
      </c>
      <c r="D1307" s="9">
        <v>0</v>
      </c>
      <c r="E1307" s="9">
        <v>0</v>
      </c>
      <c r="F1307" s="9">
        <v>137.41399999999999</v>
      </c>
      <c r="G1307" s="9">
        <v>0</v>
      </c>
      <c r="H1307" s="9">
        <v>0</v>
      </c>
      <c r="I1307" s="9">
        <v>3.7</v>
      </c>
      <c r="J1307" s="9">
        <v>74</v>
      </c>
      <c r="K1307" s="158">
        <v>0.90138888888888902</v>
      </c>
      <c r="L1307" s="9"/>
      <c r="M1307" s="9"/>
      <c r="N1307" s="9"/>
      <c r="O1307" s="9"/>
      <c r="P1307" s="278" t="str">
        <f t="shared" si="43"/>
        <v/>
      </c>
      <c r="Q1307" s="276">
        <f t="shared" si="44"/>
        <v>60</v>
      </c>
      <c r="R1307" s="9"/>
      <c r="S1307" s="9"/>
      <c r="U1307" s="367"/>
      <c r="AS1307" s="9"/>
      <c r="AT1307" s="9"/>
      <c r="AU1307" s="426"/>
      <c r="AW1307" s="9"/>
      <c r="AX1307" s="470"/>
      <c r="BG1307" s="373"/>
      <c r="BH1307" s="373"/>
      <c r="BI1307" s="9"/>
      <c r="BJ1307" s="9"/>
      <c r="CJ1307"/>
      <c r="CK1307"/>
    </row>
    <row r="1308" spans="1:89">
      <c r="A1308" s="9">
        <v>1018</v>
      </c>
      <c r="B1308" s="9" t="s">
        <v>383</v>
      </c>
      <c r="C1308" s="9">
        <v>225</v>
      </c>
      <c r="D1308" s="9">
        <v>0</v>
      </c>
      <c r="E1308" s="9">
        <v>0</v>
      </c>
      <c r="F1308" s="9">
        <v>137.41399999999999</v>
      </c>
      <c r="G1308" s="9">
        <v>0</v>
      </c>
      <c r="H1308" s="9">
        <v>0</v>
      </c>
      <c r="I1308" s="9">
        <v>3.7</v>
      </c>
      <c r="J1308" s="9">
        <v>74</v>
      </c>
      <c r="K1308" s="158">
        <v>0.90208333333333302</v>
      </c>
      <c r="L1308" s="9"/>
      <c r="M1308" s="9"/>
      <c r="N1308" s="9"/>
      <c r="O1308" s="9"/>
      <c r="P1308" s="278" t="str">
        <f t="shared" si="43"/>
        <v/>
      </c>
      <c r="Q1308" s="276">
        <f t="shared" si="44"/>
        <v>60</v>
      </c>
      <c r="R1308" s="9"/>
      <c r="S1308" s="9"/>
      <c r="U1308" s="367"/>
      <c r="AS1308" s="9"/>
      <c r="AT1308" s="9"/>
      <c r="AU1308" s="426"/>
      <c r="AW1308" s="9"/>
      <c r="AX1308" s="470"/>
      <c r="BG1308" s="373"/>
      <c r="BH1308" s="373"/>
      <c r="BI1308" s="9"/>
      <c r="BJ1308" s="9"/>
      <c r="CJ1308"/>
      <c r="CK1308"/>
    </row>
    <row r="1309" spans="1:89">
      <c r="A1309" s="9">
        <v>1018</v>
      </c>
      <c r="B1309" s="9" t="s">
        <v>383</v>
      </c>
      <c r="C1309" s="9">
        <v>225</v>
      </c>
      <c r="D1309" s="9">
        <v>0</v>
      </c>
      <c r="E1309" s="9">
        <v>0</v>
      </c>
      <c r="F1309" s="9">
        <v>137.41399999999999</v>
      </c>
      <c r="G1309" s="9">
        <v>0</v>
      </c>
      <c r="H1309" s="9">
        <v>0</v>
      </c>
      <c r="I1309" s="9">
        <v>3.7</v>
      </c>
      <c r="J1309" s="9">
        <v>74</v>
      </c>
      <c r="K1309" s="158">
        <v>0.90277777777777801</v>
      </c>
      <c r="L1309" s="9"/>
      <c r="M1309" s="9"/>
      <c r="N1309" s="9"/>
      <c r="O1309" s="9"/>
      <c r="P1309" s="278" t="str">
        <f t="shared" si="43"/>
        <v/>
      </c>
      <c r="Q1309" s="276">
        <f t="shared" si="44"/>
        <v>60</v>
      </c>
      <c r="R1309" s="9"/>
      <c r="S1309" s="9"/>
      <c r="U1309" s="367"/>
      <c r="AS1309" s="9"/>
      <c r="AT1309" s="9"/>
      <c r="AU1309" s="426"/>
      <c r="AW1309" s="9"/>
      <c r="AX1309" s="470"/>
      <c r="BG1309" s="373"/>
      <c r="BH1309" s="373"/>
      <c r="BI1309" s="9"/>
      <c r="BJ1309" s="9"/>
      <c r="CJ1309"/>
      <c r="CK1309"/>
    </row>
    <row r="1310" spans="1:89">
      <c r="A1310" s="9">
        <v>1018</v>
      </c>
      <c r="B1310" s="9" t="s">
        <v>383</v>
      </c>
      <c r="C1310" s="9">
        <v>225</v>
      </c>
      <c r="D1310" s="9">
        <v>0</v>
      </c>
      <c r="E1310" s="9">
        <v>0</v>
      </c>
      <c r="F1310" s="9">
        <v>137.41399999999999</v>
      </c>
      <c r="G1310" s="9">
        <v>0</v>
      </c>
      <c r="H1310" s="9">
        <v>0</v>
      </c>
      <c r="I1310" s="9">
        <v>3.7</v>
      </c>
      <c r="J1310" s="9">
        <v>74</v>
      </c>
      <c r="K1310" s="158">
        <v>0.90347222222222201</v>
      </c>
      <c r="L1310" s="9"/>
      <c r="M1310" s="9"/>
      <c r="N1310" s="9"/>
      <c r="O1310" s="9"/>
      <c r="P1310" s="278" t="str">
        <f t="shared" si="43"/>
        <v/>
      </c>
      <c r="Q1310" s="276">
        <f t="shared" si="44"/>
        <v>60</v>
      </c>
      <c r="R1310" s="9"/>
      <c r="S1310" s="9"/>
      <c r="U1310" s="367"/>
      <c r="AS1310" s="9"/>
      <c r="AT1310" s="9"/>
      <c r="AU1310" s="426"/>
      <c r="AW1310" s="9"/>
      <c r="AX1310" s="470"/>
      <c r="BG1310" s="373"/>
      <c r="BH1310" s="373"/>
      <c r="BI1310" s="9"/>
      <c r="BJ1310" s="9"/>
      <c r="CJ1310"/>
      <c r="CK1310"/>
    </row>
    <row r="1311" spans="1:89">
      <c r="A1311" s="9">
        <v>1018</v>
      </c>
      <c r="B1311" s="9" t="s">
        <v>383</v>
      </c>
      <c r="C1311" s="9">
        <v>292</v>
      </c>
      <c r="D1311" s="9">
        <v>4.8</v>
      </c>
      <c r="E1311" s="9">
        <v>2.8</v>
      </c>
      <c r="F1311" s="9">
        <v>137.41399999999999</v>
      </c>
      <c r="G1311" s="9">
        <v>0</v>
      </c>
      <c r="H1311" s="9">
        <v>0</v>
      </c>
      <c r="I1311" s="9">
        <v>3.6</v>
      </c>
      <c r="J1311" s="9">
        <v>74</v>
      </c>
      <c r="K1311" s="158">
        <v>0.90416666666666701</v>
      </c>
      <c r="L1311" s="9"/>
      <c r="M1311" s="9"/>
      <c r="N1311" s="9"/>
      <c r="O1311" s="9"/>
      <c r="P1311" s="278" t="str">
        <f t="shared" si="43"/>
        <v/>
      </c>
      <c r="Q1311" s="276">
        <f t="shared" si="44"/>
        <v>60</v>
      </c>
      <c r="R1311" s="9"/>
      <c r="S1311" s="9"/>
      <c r="U1311" s="367"/>
      <c r="AS1311" s="9"/>
      <c r="AT1311" s="9"/>
      <c r="AU1311" s="426"/>
      <c r="AW1311" s="9"/>
      <c r="AX1311" s="470"/>
      <c r="BG1311" s="373"/>
      <c r="BH1311" s="373"/>
      <c r="BI1311" s="9"/>
      <c r="BJ1311" s="9"/>
      <c r="CJ1311"/>
      <c r="CK1311"/>
    </row>
    <row r="1312" spans="1:89">
      <c r="A1312" s="9">
        <v>1018</v>
      </c>
      <c r="B1312" s="9" t="s">
        <v>383</v>
      </c>
      <c r="C1312" s="9">
        <v>292</v>
      </c>
      <c r="D1312" s="9">
        <v>0</v>
      </c>
      <c r="E1312" s="9">
        <v>2.8</v>
      </c>
      <c r="F1312" s="9">
        <v>137.41399999999999</v>
      </c>
      <c r="G1312" s="9">
        <v>0</v>
      </c>
      <c r="H1312" s="9">
        <v>0</v>
      </c>
      <c r="I1312" s="9">
        <v>3.6</v>
      </c>
      <c r="J1312" s="9">
        <v>74</v>
      </c>
      <c r="K1312" s="158">
        <v>0.90486111111111101</v>
      </c>
      <c r="L1312" s="9"/>
      <c r="M1312" s="9"/>
      <c r="N1312" s="9"/>
      <c r="O1312" s="9"/>
      <c r="P1312" s="278" t="str">
        <f t="shared" si="43"/>
        <v/>
      </c>
      <c r="Q1312" s="276">
        <f t="shared" si="44"/>
        <v>60</v>
      </c>
      <c r="R1312" s="9"/>
      <c r="S1312" s="9"/>
      <c r="U1312" s="367"/>
      <c r="AS1312" s="9"/>
      <c r="AT1312" s="9"/>
      <c r="AU1312" s="426"/>
      <c r="AW1312" s="9"/>
      <c r="AX1312" s="470"/>
      <c r="BG1312" s="373"/>
      <c r="BH1312" s="373"/>
      <c r="BI1312" s="9"/>
      <c r="BJ1312" s="9"/>
      <c r="CJ1312"/>
      <c r="CK1312"/>
    </row>
    <row r="1313" spans="1:89">
      <c r="A1313" s="9">
        <v>1018</v>
      </c>
      <c r="B1313" s="9" t="s">
        <v>383</v>
      </c>
      <c r="C1313" s="9">
        <v>292</v>
      </c>
      <c r="D1313" s="9">
        <v>5.2</v>
      </c>
      <c r="E1313" s="9">
        <v>2.4</v>
      </c>
      <c r="F1313" s="9">
        <v>137.41399999999999</v>
      </c>
      <c r="G1313" s="9">
        <v>0</v>
      </c>
      <c r="H1313" s="9">
        <v>0</v>
      </c>
      <c r="I1313" s="9">
        <v>3.6</v>
      </c>
      <c r="J1313" s="9">
        <v>74</v>
      </c>
      <c r="K1313" s="158">
        <v>0.905555555555556</v>
      </c>
      <c r="L1313" s="9"/>
      <c r="M1313" s="9"/>
      <c r="N1313" s="9"/>
      <c r="O1313" s="9"/>
      <c r="P1313" s="278" t="str">
        <f t="shared" si="43"/>
        <v/>
      </c>
      <c r="Q1313" s="276">
        <f t="shared" si="44"/>
        <v>60</v>
      </c>
      <c r="R1313" s="9"/>
      <c r="S1313" s="9"/>
      <c r="U1313" s="367"/>
      <c r="AS1313" s="9"/>
      <c r="AT1313" s="9"/>
      <c r="AU1313" s="426"/>
      <c r="AW1313" s="9"/>
      <c r="AX1313" s="470"/>
      <c r="BG1313" s="373"/>
      <c r="BH1313" s="373"/>
      <c r="BI1313" s="9"/>
      <c r="BJ1313" s="9"/>
      <c r="CJ1313"/>
      <c r="CK1313"/>
    </row>
    <row r="1314" spans="1:89">
      <c r="A1314" s="9">
        <v>1018</v>
      </c>
      <c r="B1314" s="9" t="s">
        <v>383</v>
      </c>
      <c r="C1314" s="9">
        <v>292</v>
      </c>
      <c r="D1314" s="9">
        <v>3.6</v>
      </c>
      <c r="E1314" s="9">
        <v>3.6</v>
      </c>
      <c r="F1314" s="9">
        <v>137.41399999999999</v>
      </c>
      <c r="G1314" s="9">
        <v>0</v>
      </c>
      <c r="H1314" s="9">
        <v>0</v>
      </c>
      <c r="I1314" s="9">
        <v>3.5</v>
      </c>
      <c r="J1314" s="9">
        <v>74</v>
      </c>
      <c r="K1314" s="158">
        <v>0.90625</v>
      </c>
      <c r="L1314" s="9"/>
      <c r="M1314" s="9"/>
      <c r="N1314" s="9"/>
      <c r="O1314" s="9"/>
      <c r="P1314" s="278" t="str">
        <f t="shared" si="43"/>
        <v/>
      </c>
      <c r="Q1314" s="276">
        <f t="shared" si="44"/>
        <v>60</v>
      </c>
      <c r="R1314" s="9"/>
      <c r="S1314" s="9"/>
      <c r="U1314" s="367"/>
      <c r="AS1314" s="9"/>
      <c r="AT1314" s="9"/>
      <c r="AU1314" s="426"/>
      <c r="AW1314" s="9"/>
      <c r="AX1314" s="470"/>
      <c r="BG1314" s="373"/>
      <c r="BH1314" s="373"/>
      <c r="BI1314" s="9"/>
      <c r="BJ1314" s="9"/>
      <c r="CJ1314"/>
      <c r="CK1314"/>
    </row>
    <row r="1315" spans="1:89">
      <c r="A1315" s="9">
        <v>1018</v>
      </c>
      <c r="B1315" s="9" t="s">
        <v>383</v>
      </c>
      <c r="C1315" s="9">
        <v>292</v>
      </c>
      <c r="D1315" s="9">
        <v>4.8</v>
      </c>
      <c r="E1315" s="9">
        <v>3.2</v>
      </c>
      <c r="F1315" s="9">
        <v>137.41399999999999</v>
      </c>
      <c r="G1315" s="9">
        <v>0</v>
      </c>
      <c r="H1315" s="9">
        <v>0</v>
      </c>
      <c r="I1315" s="9">
        <v>3.5</v>
      </c>
      <c r="J1315" s="9">
        <v>74</v>
      </c>
      <c r="K1315" s="158">
        <v>0.906944444444444</v>
      </c>
      <c r="L1315" s="9"/>
      <c r="M1315" s="9"/>
      <c r="N1315" s="9"/>
      <c r="O1315" s="9"/>
      <c r="P1315" s="278" t="str">
        <f t="shared" si="43"/>
        <v/>
      </c>
      <c r="Q1315" s="276">
        <f t="shared" si="44"/>
        <v>60</v>
      </c>
      <c r="R1315" s="9"/>
      <c r="S1315" s="9"/>
      <c r="U1315" s="367"/>
      <c r="AS1315" s="9"/>
      <c r="AT1315" s="9"/>
      <c r="AU1315" s="426"/>
      <c r="AW1315" s="9"/>
      <c r="AX1315" s="470"/>
      <c r="BG1315" s="373"/>
      <c r="BH1315" s="373"/>
      <c r="BI1315" s="9"/>
      <c r="BJ1315" s="9"/>
      <c r="CJ1315"/>
      <c r="CK1315"/>
    </row>
    <row r="1316" spans="1:89">
      <c r="A1316" s="9">
        <v>1018</v>
      </c>
      <c r="B1316" s="9" t="s">
        <v>383</v>
      </c>
      <c r="C1316" s="9">
        <v>292</v>
      </c>
      <c r="D1316" s="9">
        <v>0</v>
      </c>
      <c r="E1316" s="9">
        <v>3.6</v>
      </c>
      <c r="F1316" s="9">
        <v>137.41399999999999</v>
      </c>
      <c r="G1316" s="9">
        <v>0</v>
      </c>
      <c r="H1316" s="9">
        <v>0</v>
      </c>
      <c r="I1316" s="9">
        <v>3.5</v>
      </c>
      <c r="J1316" s="9">
        <v>74</v>
      </c>
      <c r="K1316" s="158">
        <v>0.90763888888888899</v>
      </c>
      <c r="L1316" s="9"/>
      <c r="M1316" s="9"/>
      <c r="N1316" s="9"/>
      <c r="O1316" s="9"/>
      <c r="P1316" s="278" t="str">
        <f t="shared" si="43"/>
        <v/>
      </c>
      <c r="Q1316" s="276">
        <f t="shared" si="44"/>
        <v>60</v>
      </c>
      <c r="R1316" s="9"/>
      <c r="S1316" s="9"/>
      <c r="U1316" s="367"/>
      <c r="AS1316" s="9"/>
      <c r="AT1316" s="9"/>
      <c r="AU1316" s="426"/>
      <c r="AW1316" s="9"/>
      <c r="AX1316" s="470"/>
      <c r="BG1316" s="373"/>
      <c r="BH1316" s="373"/>
      <c r="BI1316" s="9"/>
      <c r="BJ1316" s="9"/>
      <c r="CJ1316"/>
      <c r="CK1316"/>
    </row>
    <row r="1317" spans="1:89">
      <c r="A1317" s="9">
        <v>1018</v>
      </c>
      <c r="B1317" s="9" t="s">
        <v>383</v>
      </c>
      <c r="C1317" s="9">
        <v>292</v>
      </c>
      <c r="D1317" s="9">
        <v>0</v>
      </c>
      <c r="E1317" s="9">
        <v>2.4</v>
      </c>
      <c r="F1317" s="9">
        <v>137.41399999999999</v>
      </c>
      <c r="G1317" s="9">
        <v>0</v>
      </c>
      <c r="H1317" s="9">
        <v>0</v>
      </c>
      <c r="I1317" s="9">
        <v>3.5</v>
      </c>
      <c r="J1317" s="9">
        <v>74</v>
      </c>
      <c r="K1317" s="158">
        <v>0.90833333333333299</v>
      </c>
      <c r="L1317" s="9"/>
      <c r="M1317" s="9"/>
      <c r="N1317" s="9"/>
      <c r="O1317" s="9"/>
      <c r="P1317" s="278" t="str">
        <f t="shared" si="43"/>
        <v/>
      </c>
      <c r="Q1317" s="276">
        <f t="shared" si="44"/>
        <v>60</v>
      </c>
      <c r="R1317" s="9"/>
      <c r="S1317" s="9"/>
      <c r="U1317" s="367"/>
      <c r="AS1317" s="9"/>
      <c r="AT1317" s="9"/>
      <c r="AU1317" s="426"/>
      <c r="AW1317" s="9"/>
      <c r="AX1317" s="470"/>
      <c r="BG1317" s="373"/>
      <c r="BH1317" s="373"/>
      <c r="BI1317" s="9"/>
      <c r="BJ1317" s="9"/>
      <c r="CJ1317"/>
      <c r="CK1317"/>
    </row>
    <row r="1318" spans="1:89">
      <c r="A1318" s="9">
        <v>1018</v>
      </c>
      <c r="B1318" s="9" t="s">
        <v>383</v>
      </c>
      <c r="C1318" s="9">
        <v>292</v>
      </c>
      <c r="D1318" s="9">
        <v>3.6</v>
      </c>
      <c r="E1318" s="9">
        <v>0.4</v>
      </c>
      <c r="F1318" s="9">
        <v>137.41399999999999</v>
      </c>
      <c r="G1318" s="9">
        <v>0</v>
      </c>
      <c r="H1318" s="9">
        <v>0</v>
      </c>
      <c r="I1318" s="9">
        <v>3.5</v>
      </c>
      <c r="J1318" s="9">
        <v>74</v>
      </c>
      <c r="K1318" s="158">
        <v>0.90902777777777799</v>
      </c>
      <c r="L1318" s="9"/>
      <c r="M1318" s="9"/>
      <c r="N1318" s="9"/>
      <c r="O1318" s="9"/>
      <c r="P1318" s="278" t="str">
        <f t="shared" si="43"/>
        <v/>
      </c>
      <c r="Q1318" s="276">
        <f t="shared" si="44"/>
        <v>60</v>
      </c>
      <c r="R1318" s="9"/>
      <c r="S1318" s="9"/>
      <c r="U1318" s="367"/>
      <c r="AS1318" s="9"/>
      <c r="AT1318" s="9"/>
      <c r="AU1318" s="426"/>
      <c r="AW1318" s="9"/>
      <c r="AX1318" s="470"/>
      <c r="BG1318" s="373"/>
      <c r="BH1318" s="373"/>
      <c r="BI1318" s="9"/>
      <c r="BJ1318" s="9"/>
      <c r="CJ1318"/>
      <c r="CK1318"/>
    </row>
    <row r="1319" spans="1:89">
      <c r="A1319" s="9">
        <v>1018</v>
      </c>
      <c r="B1319" s="9" t="s">
        <v>383</v>
      </c>
      <c r="C1319" s="9">
        <v>292</v>
      </c>
      <c r="D1319" s="9">
        <v>3.6</v>
      </c>
      <c r="E1319" s="9">
        <v>3.6</v>
      </c>
      <c r="F1319" s="9">
        <v>137.41399999999999</v>
      </c>
      <c r="G1319" s="9">
        <v>0</v>
      </c>
      <c r="H1319" s="9">
        <v>0</v>
      </c>
      <c r="I1319" s="9">
        <v>3.5</v>
      </c>
      <c r="J1319" s="9">
        <v>74</v>
      </c>
      <c r="K1319" s="158">
        <v>0.90972222222222199</v>
      </c>
      <c r="L1319" s="9"/>
      <c r="M1319" s="9"/>
      <c r="N1319" s="9"/>
      <c r="O1319" s="9"/>
      <c r="P1319" s="278" t="str">
        <f t="shared" si="43"/>
        <v/>
      </c>
      <c r="Q1319" s="276">
        <f t="shared" si="44"/>
        <v>60</v>
      </c>
      <c r="R1319" s="9"/>
      <c r="S1319" s="9"/>
      <c r="U1319" s="367"/>
      <c r="AS1319" s="9"/>
      <c r="AT1319" s="9"/>
      <c r="AU1319" s="426"/>
      <c r="AW1319" s="9"/>
      <c r="AX1319" s="470"/>
      <c r="BG1319" s="373"/>
      <c r="BH1319" s="373"/>
      <c r="BI1319" s="9"/>
      <c r="BJ1319" s="9"/>
      <c r="CJ1319"/>
      <c r="CK1319"/>
    </row>
    <row r="1320" spans="1:89">
      <c r="A1320" s="9">
        <v>1018</v>
      </c>
      <c r="B1320" s="9" t="s">
        <v>383</v>
      </c>
      <c r="C1320" s="9">
        <v>292</v>
      </c>
      <c r="D1320" s="9">
        <v>3.6</v>
      </c>
      <c r="E1320" s="9">
        <v>3.6</v>
      </c>
      <c r="F1320" s="9">
        <v>137.41399999999999</v>
      </c>
      <c r="G1320" s="9">
        <v>0</v>
      </c>
      <c r="H1320" s="9">
        <v>0</v>
      </c>
      <c r="I1320" s="9">
        <v>3.5</v>
      </c>
      <c r="J1320" s="9">
        <v>74</v>
      </c>
      <c r="K1320" s="158">
        <v>0.91041666666666698</v>
      </c>
      <c r="L1320" s="9"/>
      <c r="M1320" s="9"/>
      <c r="N1320" s="9"/>
      <c r="O1320" s="9"/>
      <c r="P1320" s="278" t="str">
        <f t="shared" si="43"/>
        <v/>
      </c>
      <c r="Q1320" s="276">
        <f t="shared" si="44"/>
        <v>60</v>
      </c>
      <c r="R1320" s="9"/>
      <c r="S1320" s="9"/>
      <c r="U1320" s="367"/>
      <c r="AS1320" s="9"/>
      <c r="AT1320" s="9"/>
      <c r="AU1320" s="426"/>
      <c r="AW1320" s="9"/>
      <c r="AX1320" s="470"/>
      <c r="BG1320" s="373"/>
      <c r="BH1320" s="373"/>
      <c r="BI1320" s="9"/>
      <c r="BJ1320" s="9"/>
      <c r="CJ1320"/>
      <c r="CK1320"/>
    </row>
    <row r="1321" spans="1:89">
      <c r="A1321" s="9">
        <v>1018</v>
      </c>
      <c r="B1321" s="9" t="s">
        <v>383</v>
      </c>
      <c r="C1321" s="9">
        <v>292</v>
      </c>
      <c r="D1321" s="9">
        <v>3.2</v>
      </c>
      <c r="E1321" s="9">
        <v>2.4</v>
      </c>
      <c r="F1321" s="9">
        <v>137.41399999999999</v>
      </c>
      <c r="G1321" s="9">
        <v>0</v>
      </c>
      <c r="H1321" s="9">
        <v>0</v>
      </c>
      <c r="I1321" s="9">
        <v>3.5</v>
      </c>
      <c r="J1321" s="9">
        <v>74</v>
      </c>
      <c r="K1321" s="158">
        <v>0.91111111111111098</v>
      </c>
      <c r="L1321" s="9"/>
      <c r="M1321" s="9"/>
      <c r="N1321" s="9"/>
      <c r="O1321" s="9"/>
      <c r="P1321" s="278" t="str">
        <f t="shared" si="43"/>
        <v/>
      </c>
      <c r="Q1321" s="276">
        <f t="shared" si="44"/>
        <v>60</v>
      </c>
      <c r="R1321" s="9"/>
      <c r="S1321" s="9"/>
      <c r="U1321" s="367"/>
      <c r="AS1321" s="9"/>
      <c r="AT1321" s="9"/>
      <c r="AU1321" s="426"/>
      <c r="AW1321" s="9"/>
      <c r="AX1321" s="470"/>
      <c r="BG1321" s="373"/>
      <c r="BH1321" s="373"/>
      <c r="BI1321" s="9"/>
      <c r="BJ1321" s="9"/>
      <c r="CJ1321"/>
      <c r="CK1321"/>
    </row>
    <row r="1322" spans="1:89">
      <c r="A1322" s="9">
        <v>1018</v>
      </c>
      <c r="B1322" s="9" t="s">
        <v>383</v>
      </c>
      <c r="C1322" s="9">
        <v>292</v>
      </c>
      <c r="D1322" s="9">
        <v>3.6</v>
      </c>
      <c r="E1322" s="9">
        <v>4</v>
      </c>
      <c r="F1322" s="9">
        <v>137.41399999999999</v>
      </c>
      <c r="G1322" s="9">
        <v>0</v>
      </c>
      <c r="H1322" s="9">
        <v>0</v>
      </c>
      <c r="I1322" s="9">
        <v>3.5</v>
      </c>
      <c r="J1322" s="9">
        <v>74</v>
      </c>
      <c r="K1322" s="158">
        <v>0.91180555555555598</v>
      </c>
      <c r="L1322" s="9"/>
      <c r="M1322" s="9"/>
      <c r="N1322" s="9"/>
      <c r="O1322" s="9"/>
      <c r="P1322" s="278" t="str">
        <f t="shared" si="43"/>
        <v/>
      </c>
      <c r="Q1322" s="276">
        <f t="shared" si="44"/>
        <v>60</v>
      </c>
      <c r="R1322" s="9"/>
      <c r="S1322" s="9"/>
      <c r="U1322" s="367"/>
      <c r="AS1322" s="9"/>
      <c r="AT1322" s="9"/>
      <c r="AU1322" s="426"/>
      <c r="AW1322" s="9"/>
      <c r="AX1322" s="470"/>
      <c r="BG1322" s="373"/>
      <c r="BH1322" s="373"/>
      <c r="BI1322" s="9"/>
      <c r="BJ1322" s="9"/>
      <c r="CJ1322"/>
      <c r="CK1322"/>
    </row>
    <row r="1323" spans="1:89">
      <c r="A1323" s="9">
        <v>1018</v>
      </c>
      <c r="B1323" s="9" t="s">
        <v>383</v>
      </c>
      <c r="C1323" s="9">
        <v>292</v>
      </c>
      <c r="D1323" s="9">
        <v>5.6</v>
      </c>
      <c r="E1323" s="9">
        <v>4.8</v>
      </c>
      <c r="F1323" s="9">
        <v>137.41399999999999</v>
      </c>
      <c r="G1323" s="9">
        <v>0</v>
      </c>
      <c r="H1323" s="9">
        <v>0</v>
      </c>
      <c r="I1323" s="9">
        <v>3.4</v>
      </c>
      <c r="J1323" s="9">
        <v>74</v>
      </c>
      <c r="K1323" s="158">
        <v>0.91249999999999998</v>
      </c>
      <c r="L1323" s="9"/>
      <c r="M1323" s="9"/>
      <c r="N1323" s="9"/>
      <c r="O1323" s="9"/>
      <c r="P1323" s="278" t="str">
        <f t="shared" si="43"/>
        <v/>
      </c>
      <c r="Q1323" s="276">
        <f t="shared" si="44"/>
        <v>60</v>
      </c>
      <c r="R1323" s="9"/>
      <c r="S1323" s="9"/>
      <c r="U1323" s="367"/>
      <c r="AS1323" s="9"/>
      <c r="AT1323" s="9"/>
      <c r="AU1323" s="426"/>
      <c r="AW1323" s="9"/>
      <c r="AX1323" s="470"/>
      <c r="BG1323" s="373"/>
      <c r="BH1323" s="373"/>
      <c r="BI1323" s="9"/>
      <c r="BJ1323" s="9"/>
      <c r="CJ1323"/>
      <c r="CK1323"/>
    </row>
    <row r="1324" spans="1:89">
      <c r="A1324" s="9">
        <v>1018</v>
      </c>
      <c r="B1324" s="9" t="s">
        <v>383</v>
      </c>
      <c r="C1324" s="9">
        <v>292</v>
      </c>
      <c r="D1324" s="9">
        <v>5.6</v>
      </c>
      <c r="E1324" s="9">
        <v>4.4000000000000004</v>
      </c>
      <c r="F1324" s="9">
        <v>137.41399999999999</v>
      </c>
      <c r="G1324" s="9">
        <v>0</v>
      </c>
      <c r="H1324" s="9">
        <v>0</v>
      </c>
      <c r="I1324" s="9">
        <v>3.4</v>
      </c>
      <c r="J1324" s="9">
        <v>74</v>
      </c>
      <c r="K1324" s="158">
        <v>0.91319444444444497</v>
      </c>
      <c r="L1324" s="9"/>
      <c r="M1324" s="9"/>
      <c r="N1324" s="9"/>
      <c r="O1324" s="9"/>
      <c r="P1324" s="278" t="str">
        <f t="shared" si="43"/>
        <v/>
      </c>
      <c r="Q1324" s="276">
        <f t="shared" si="44"/>
        <v>60</v>
      </c>
      <c r="R1324" s="9"/>
      <c r="S1324" s="9"/>
      <c r="U1324" s="367"/>
      <c r="AS1324" s="9"/>
      <c r="AT1324" s="9"/>
      <c r="AU1324" s="426"/>
      <c r="AW1324" s="9"/>
      <c r="AX1324" s="470"/>
      <c r="BG1324" s="373"/>
      <c r="BH1324" s="373"/>
      <c r="BI1324" s="9"/>
      <c r="BJ1324" s="9"/>
      <c r="CJ1324"/>
      <c r="CK1324"/>
    </row>
    <row r="1325" spans="1:89">
      <c r="A1325" s="9">
        <v>1018</v>
      </c>
      <c r="B1325" s="9" t="s">
        <v>383</v>
      </c>
      <c r="C1325" s="9">
        <v>292</v>
      </c>
      <c r="D1325" s="9">
        <v>4.4000000000000004</v>
      </c>
      <c r="E1325" s="9">
        <v>4</v>
      </c>
      <c r="F1325" s="9">
        <v>137.41399999999999</v>
      </c>
      <c r="G1325" s="9">
        <v>0</v>
      </c>
      <c r="H1325" s="9">
        <v>0</v>
      </c>
      <c r="I1325" s="9">
        <v>3.4</v>
      </c>
      <c r="J1325" s="9">
        <v>74</v>
      </c>
      <c r="K1325" s="158">
        <v>0.91388888888888897</v>
      </c>
      <c r="L1325" s="9"/>
      <c r="M1325" s="9"/>
      <c r="N1325" s="9"/>
      <c r="O1325" s="9"/>
      <c r="P1325" s="278" t="str">
        <f t="shared" si="43"/>
        <v/>
      </c>
      <c r="Q1325" s="276">
        <f t="shared" si="44"/>
        <v>60</v>
      </c>
      <c r="R1325" s="9"/>
      <c r="S1325" s="9"/>
      <c r="U1325" s="367"/>
      <c r="AS1325" s="9"/>
      <c r="AT1325" s="9"/>
      <c r="AU1325" s="426"/>
      <c r="AW1325" s="9"/>
      <c r="AX1325" s="470"/>
      <c r="BG1325" s="373"/>
      <c r="BH1325" s="373"/>
      <c r="BI1325" s="9"/>
      <c r="BJ1325" s="9"/>
      <c r="CJ1325"/>
      <c r="CK1325"/>
    </row>
    <row r="1326" spans="1:89">
      <c r="A1326" s="9">
        <v>1018</v>
      </c>
      <c r="B1326" s="9" t="s">
        <v>383</v>
      </c>
      <c r="C1326" s="9">
        <v>292</v>
      </c>
      <c r="D1326" s="9">
        <v>6</v>
      </c>
      <c r="E1326" s="9">
        <v>4</v>
      </c>
      <c r="F1326" s="9">
        <v>137.41399999999999</v>
      </c>
      <c r="G1326" s="9">
        <v>0</v>
      </c>
      <c r="H1326" s="9">
        <v>0</v>
      </c>
      <c r="I1326" s="9">
        <v>3.4</v>
      </c>
      <c r="J1326" s="9">
        <v>74</v>
      </c>
      <c r="K1326" s="158">
        <v>0.91458333333333297</v>
      </c>
      <c r="L1326" s="9"/>
      <c r="M1326" s="9"/>
      <c r="N1326" s="9"/>
      <c r="O1326" s="9"/>
      <c r="P1326" s="278" t="str">
        <f t="shared" si="43"/>
        <v/>
      </c>
      <c r="Q1326" s="276">
        <f t="shared" si="44"/>
        <v>60</v>
      </c>
      <c r="R1326" s="9"/>
      <c r="S1326" s="9"/>
      <c r="U1326" s="367"/>
      <c r="AS1326" s="9"/>
      <c r="AT1326" s="9"/>
      <c r="AU1326" s="426"/>
      <c r="AW1326" s="9"/>
      <c r="AX1326" s="470"/>
      <c r="BG1326" s="373"/>
      <c r="BH1326" s="373"/>
      <c r="BI1326" s="9"/>
      <c r="BJ1326" s="9"/>
      <c r="CJ1326"/>
      <c r="CK1326"/>
    </row>
    <row r="1327" spans="1:89">
      <c r="A1327" s="9">
        <v>1018</v>
      </c>
      <c r="B1327" s="9" t="s">
        <v>383</v>
      </c>
      <c r="C1327" s="9">
        <v>292</v>
      </c>
      <c r="D1327" s="9">
        <v>4.4000000000000004</v>
      </c>
      <c r="E1327" s="9">
        <v>4.4000000000000004</v>
      </c>
      <c r="F1327" s="9">
        <v>137.41399999999999</v>
      </c>
      <c r="G1327" s="9">
        <v>0</v>
      </c>
      <c r="H1327" s="9">
        <v>0</v>
      </c>
      <c r="I1327" s="9">
        <v>3.4</v>
      </c>
      <c r="J1327" s="9">
        <v>74</v>
      </c>
      <c r="K1327" s="158">
        <v>0.91527777777777797</v>
      </c>
      <c r="L1327" s="9"/>
      <c r="M1327" s="9"/>
      <c r="N1327" s="9"/>
      <c r="O1327" s="9"/>
      <c r="P1327" s="278" t="str">
        <f t="shared" si="43"/>
        <v/>
      </c>
      <c r="Q1327" s="276">
        <f t="shared" si="44"/>
        <v>60</v>
      </c>
      <c r="R1327" s="9"/>
      <c r="S1327" s="9"/>
      <c r="U1327" s="367"/>
      <c r="AS1327" s="9"/>
      <c r="AT1327" s="9"/>
      <c r="AU1327" s="426"/>
      <c r="AW1327" s="9"/>
      <c r="AX1327" s="470"/>
      <c r="BG1327" s="373"/>
      <c r="BH1327" s="373"/>
      <c r="BI1327" s="9"/>
      <c r="BJ1327" s="9"/>
      <c r="CJ1327"/>
      <c r="CK1327"/>
    </row>
    <row r="1328" spans="1:89">
      <c r="A1328" s="9">
        <v>1018</v>
      </c>
      <c r="B1328" s="9" t="s">
        <v>383</v>
      </c>
      <c r="C1328" s="9">
        <v>292</v>
      </c>
      <c r="D1328" s="9">
        <v>5.6</v>
      </c>
      <c r="E1328" s="9">
        <v>4</v>
      </c>
      <c r="F1328" s="9">
        <v>137.41399999999999</v>
      </c>
      <c r="G1328" s="9">
        <v>0</v>
      </c>
      <c r="H1328" s="9">
        <v>0</v>
      </c>
      <c r="I1328" s="9">
        <v>3.4</v>
      </c>
      <c r="J1328" s="9">
        <v>74</v>
      </c>
      <c r="K1328" s="158">
        <v>0.91597222222222197</v>
      </c>
      <c r="L1328" s="9"/>
      <c r="M1328" s="9"/>
      <c r="N1328" s="9"/>
      <c r="O1328" s="9"/>
      <c r="P1328" s="278" t="str">
        <f t="shared" si="43"/>
        <v/>
      </c>
      <c r="Q1328" s="276">
        <f t="shared" si="44"/>
        <v>60</v>
      </c>
      <c r="R1328" s="9"/>
      <c r="S1328" s="9"/>
      <c r="U1328" s="367"/>
      <c r="AS1328" s="9"/>
      <c r="AT1328" s="9"/>
      <c r="AU1328" s="426"/>
      <c r="AW1328" s="9"/>
      <c r="AX1328" s="470"/>
      <c r="BG1328" s="373"/>
      <c r="BH1328" s="373"/>
      <c r="BI1328" s="9"/>
      <c r="BJ1328" s="9"/>
      <c r="CJ1328"/>
      <c r="CK1328"/>
    </row>
    <row r="1329" spans="1:89">
      <c r="A1329" s="9">
        <v>1018</v>
      </c>
      <c r="B1329" s="9" t="s">
        <v>383</v>
      </c>
      <c r="C1329" s="9">
        <v>292</v>
      </c>
      <c r="D1329" s="9">
        <v>6.8</v>
      </c>
      <c r="E1329" s="9">
        <v>4.8</v>
      </c>
      <c r="F1329" s="9">
        <v>137.41399999999999</v>
      </c>
      <c r="G1329" s="9">
        <v>0</v>
      </c>
      <c r="H1329" s="9">
        <v>0</v>
      </c>
      <c r="I1329" s="9">
        <v>3.4</v>
      </c>
      <c r="J1329" s="9">
        <v>74</v>
      </c>
      <c r="K1329" s="158">
        <v>0.91666666666666696</v>
      </c>
      <c r="L1329" s="9"/>
      <c r="M1329" s="9"/>
      <c r="N1329" s="9"/>
      <c r="O1329" s="9"/>
      <c r="P1329" s="278" t="str">
        <f t="shared" si="43"/>
        <v/>
      </c>
      <c r="Q1329" s="276">
        <f t="shared" si="44"/>
        <v>60</v>
      </c>
      <c r="R1329" s="9"/>
      <c r="S1329" s="9"/>
      <c r="U1329" s="367"/>
      <c r="AS1329" s="9"/>
      <c r="AT1329" s="9"/>
      <c r="AU1329" s="426"/>
      <c r="AW1329" s="9"/>
      <c r="AX1329" s="470"/>
      <c r="BG1329" s="373"/>
      <c r="BH1329" s="373"/>
      <c r="BI1329" s="9"/>
      <c r="BJ1329" s="9"/>
      <c r="CJ1329"/>
      <c r="CK1329"/>
    </row>
    <row r="1330" spans="1:89">
      <c r="A1330" s="9">
        <v>1018</v>
      </c>
      <c r="B1330" s="9" t="s">
        <v>383</v>
      </c>
      <c r="C1330" s="9">
        <v>292</v>
      </c>
      <c r="D1330" s="9">
        <v>5.6</v>
      </c>
      <c r="E1330" s="9">
        <v>5.6</v>
      </c>
      <c r="F1330" s="9">
        <v>137.41399999999999</v>
      </c>
      <c r="G1330" s="9">
        <v>0</v>
      </c>
      <c r="H1330" s="9">
        <v>0</v>
      </c>
      <c r="I1330" s="9">
        <v>3.4</v>
      </c>
      <c r="J1330" s="9">
        <v>74</v>
      </c>
      <c r="K1330" s="158">
        <v>0.91736111111111096</v>
      </c>
      <c r="L1330" s="9"/>
      <c r="M1330" s="9"/>
      <c r="N1330" s="9"/>
      <c r="O1330" s="9"/>
      <c r="P1330" s="278" t="str">
        <f t="shared" si="43"/>
        <v/>
      </c>
      <c r="Q1330" s="276">
        <f t="shared" si="44"/>
        <v>60</v>
      </c>
      <c r="R1330" s="9"/>
      <c r="S1330" s="9"/>
      <c r="U1330" s="367"/>
      <c r="AS1330" s="9"/>
      <c r="AT1330" s="9"/>
      <c r="AU1330" s="426"/>
      <c r="AW1330" s="9"/>
      <c r="AX1330" s="470"/>
      <c r="BG1330" s="373"/>
      <c r="BH1330" s="373"/>
      <c r="BI1330" s="9"/>
      <c r="BJ1330" s="9"/>
      <c r="CJ1330"/>
      <c r="CK1330"/>
    </row>
    <row r="1331" spans="1:89">
      <c r="A1331" s="9">
        <v>1018</v>
      </c>
      <c r="B1331" s="9" t="s">
        <v>383</v>
      </c>
      <c r="C1331" s="9">
        <v>292</v>
      </c>
      <c r="D1331" s="9">
        <v>5.2</v>
      </c>
      <c r="E1331" s="9">
        <v>4.8</v>
      </c>
      <c r="F1331" s="9">
        <v>137.41399999999999</v>
      </c>
      <c r="G1331" s="9">
        <v>0</v>
      </c>
      <c r="H1331" s="9">
        <v>0</v>
      </c>
      <c r="I1331" s="9">
        <v>3.4</v>
      </c>
      <c r="J1331" s="9">
        <v>74</v>
      </c>
      <c r="K1331" s="158">
        <v>0.91805555555555596</v>
      </c>
      <c r="L1331" s="9"/>
      <c r="M1331" s="9"/>
      <c r="N1331" s="9"/>
      <c r="O1331" s="9"/>
      <c r="P1331" s="278" t="str">
        <f t="shared" si="43"/>
        <v/>
      </c>
      <c r="Q1331" s="276">
        <f t="shared" si="44"/>
        <v>60</v>
      </c>
      <c r="R1331" s="9"/>
      <c r="S1331" s="9"/>
      <c r="U1331" s="367"/>
      <c r="AS1331" s="9"/>
      <c r="AT1331" s="9"/>
      <c r="AU1331" s="426"/>
      <c r="AW1331" s="9"/>
      <c r="AX1331" s="470"/>
      <c r="BG1331" s="373"/>
      <c r="BH1331" s="373"/>
      <c r="BI1331" s="9"/>
      <c r="BJ1331" s="9"/>
      <c r="CJ1331"/>
      <c r="CK1331"/>
    </row>
    <row r="1332" spans="1:89">
      <c r="A1332" s="9">
        <v>1018</v>
      </c>
      <c r="B1332" s="9" t="s">
        <v>383</v>
      </c>
      <c r="C1332" s="9">
        <v>292</v>
      </c>
      <c r="D1332" s="9">
        <v>4.8</v>
      </c>
      <c r="E1332" s="9">
        <v>4.4000000000000004</v>
      </c>
      <c r="F1332" s="9">
        <v>137.41399999999999</v>
      </c>
      <c r="G1332" s="9">
        <v>0</v>
      </c>
      <c r="H1332" s="9">
        <v>0</v>
      </c>
      <c r="I1332" s="9">
        <v>3.4</v>
      </c>
      <c r="J1332" s="9">
        <v>74</v>
      </c>
      <c r="K1332" s="158">
        <v>0.91874999999999996</v>
      </c>
      <c r="L1332" s="9"/>
      <c r="M1332" s="9"/>
      <c r="N1332" s="9"/>
      <c r="O1332" s="9"/>
      <c r="P1332" s="278" t="str">
        <f t="shared" si="43"/>
        <v/>
      </c>
      <c r="Q1332" s="276">
        <f t="shared" si="44"/>
        <v>60</v>
      </c>
      <c r="R1332" s="9"/>
      <c r="S1332" s="9"/>
      <c r="U1332" s="367"/>
      <c r="AS1332" s="9"/>
      <c r="AT1332" s="9"/>
      <c r="AU1332" s="426"/>
      <c r="AW1332" s="9"/>
      <c r="AX1332" s="470"/>
      <c r="BG1332" s="373"/>
      <c r="BH1332" s="373"/>
      <c r="BI1332" s="9"/>
      <c r="BJ1332" s="9"/>
      <c r="CJ1332"/>
      <c r="CK1332"/>
    </row>
    <row r="1333" spans="1:89">
      <c r="A1333" s="9">
        <v>1018</v>
      </c>
      <c r="B1333" s="9" t="s">
        <v>383</v>
      </c>
      <c r="C1333" s="9">
        <v>292</v>
      </c>
      <c r="D1333" s="9">
        <v>6.4</v>
      </c>
      <c r="E1333" s="9">
        <v>4</v>
      </c>
      <c r="F1333" s="9">
        <v>137.41399999999999</v>
      </c>
      <c r="G1333" s="9">
        <v>0</v>
      </c>
      <c r="H1333" s="9">
        <v>0</v>
      </c>
      <c r="I1333" s="9">
        <v>3.4</v>
      </c>
      <c r="J1333" s="9">
        <v>74</v>
      </c>
      <c r="K1333" s="158">
        <v>0.91944444444444495</v>
      </c>
      <c r="L1333" s="9"/>
      <c r="M1333" s="9"/>
      <c r="N1333" s="9"/>
      <c r="O1333" s="9"/>
      <c r="P1333" s="278" t="str">
        <f t="shared" si="43"/>
        <v/>
      </c>
      <c r="Q1333" s="276">
        <f t="shared" si="44"/>
        <v>60</v>
      </c>
      <c r="R1333" s="9"/>
      <c r="S1333" s="9"/>
      <c r="U1333" s="367"/>
      <c r="AS1333" s="9"/>
      <c r="AT1333" s="9"/>
      <c r="AU1333" s="426"/>
      <c r="AW1333" s="9"/>
      <c r="AX1333" s="470"/>
      <c r="BG1333" s="373"/>
      <c r="BH1333" s="373"/>
      <c r="BI1333" s="9"/>
      <c r="BJ1333" s="9"/>
      <c r="CJ1333"/>
      <c r="CK1333"/>
    </row>
    <row r="1334" spans="1:89">
      <c r="A1334" s="9">
        <v>1018</v>
      </c>
      <c r="B1334" s="9" t="s">
        <v>383</v>
      </c>
      <c r="C1334" s="9">
        <v>292</v>
      </c>
      <c r="D1334" s="9">
        <v>4.8</v>
      </c>
      <c r="E1334" s="9">
        <v>4.8</v>
      </c>
      <c r="F1334" s="9">
        <v>137.41399999999999</v>
      </c>
      <c r="G1334" s="9">
        <v>0</v>
      </c>
      <c r="H1334" s="9">
        <v>0</v>
      </c>
      <c r="I1334" s="9">
        <v>3.4</v>
      </c>
      <c r="J1334" s="9">
        <v>74</v>
      </c>
      <c r="K1334" s="158">
        <v>0.92013888888888895</v>
      </c>
      <c r="L1334" s="9"/>
      <c r="M1334" s="9"/>
      <c r="N1334" s="9"/>
      <c r="O1334" s="9"/>
      <c r="P1334" s="278" t="str">
        <f t="shared" si="43"/>
        <v/>
      </c>
      <c r="Q1334" s="276">
        <f t="shared" si="44"/>
        <v>60</v>
      </c>
      <c r="R1334" s="9"/>
      <c r="S1334" s="9"/>
      <c r="U1334" s="367"/>
      <c r="AS1334" s="9"/>
      <c r="AT1334" s="9"/>
      <c r="AU1334" s="426"/>
      <c r="AW1334" s="9"/>
      <c r="AX1334" s="470"/>
      <c r="BG1334" s="373"/>
      <c r="BH1334" s="373"/>
      <c r="BI1334" s="9"/>
      <c r="BJ1334" s="9"/>
      <c r="CJ1334"/>
      <c r="CK1334"/>
    </row>
    <row r="1335" spans="1:89">
      <c r="A1335" s="9">
        <v>1018</v>
      </c>
      <c r="B1335" s="9" t="s">
        <v>383</v>
      </c>
      <c r="C1335" s="9">
        <v>292</v>
      </c>
      <c r="D1335" s="9">
        <v>5.6</v>
      </c>
      <c r="E1335" s="9">
        <v>4</v>
      </c>
      <c r="F1335" s="9">
        <v>137.41399999999999</v>
      </c>
      <c r="G1335" s="9">
        <v>0</v>
      </c>
      <c r="H1335" s="9">
        <v>0</v>
      </c>
      <c r="I1335" s="9">
        <v>3.4</v>
      </c>
      <c r="J1335" s="9">
        <v>74</v>
      </c>
      <c r="K1335" s="158">
        <v>0.92083333333333295</v>
      </c>
      <c r="L1335" s="9"/>
      <c r="M1335" s="9"/>
      <c r="N1335" s="9"/>
      <c r="O1335" s="9"/>
      <c r="P1335" s="278" t="str">
        <f t="shared" si="43"/>
        <v/>
      </c>
      <c r="Q1335" s="276">
        <f t="shared" si="44"/>
        <v>60</v>
      </c>
      <c r="R1335" s="9"/>
      <c r="S1335" s="9"/>
      <c r="U1335" s="367"/>
      <c r="AS1335" s="9"/>
      <c r="AT1335" s="9"/>
      <c r="AU1335" s="426"/>
      <c r="AW1335" s="9"/>
      <c r="AX1335" s="470"/>
      <c r="BG1335" s="373"/>
      <c r="BH1335" s="373"/>
      <c r="BI1335" s="9"/>
      <c r="BJ1335" s="9"/>
      <c r="CJ1335"/>
      <c r="CK1335"/>
    </row>
    <row r="1336" spans="1:89">
      <c r="A1336" s="9">
        <v>1018</v>
      </c>
      <c r="B1336" s="9" t="s">
        <v>383</v>
      </c>
      <c r="C1336" s="9">
        <v>292</v>
      </c>
      <c r="D1336" s="9">
        <v>4.4000000000000004</v>
      </c>
      <c r="E1336" s="9">
        <v>4.4000000000000004</v>
      </c>
      <c r="F1336" s="9">
        <v>137.41399999999999</v>
      </c>
      <c r="G1336" s="9">
        <v>0</v>
      </c>
      <c r="H1336" s="9">
        <v>0</v>
      </c>
      <c r="I1336" s="9">
        <v>3.4</v>
      </c>
      <c r="J1336" s="9">
        <v>74</v>
      </c>
      <c r="K1336" s="158">
        <v>0.92152777777777795</v>
      </c>
      <c r="L1336" s="9"/>
      <c r="M1336" s="9"/>
      <c r="N1336" s="9"/>
      <c r="O1336" s="9"/>
      <c r="P1336" s="278" t="str">
        <f t="shared" si="43"/>
        <v/>
      </c>
      <c r="Q1336" s="276">
        <f t="shared" si="44"/>
        <v>60</v>
      </c>
      <c r="R1336" s="9"/>
      <c r="S1336" s="9"/>
      <c r="U1336" s="367"/>
      <c r="AS1336" s="9"/>
      <c r="AT1336" s="9"/>
      <c r="AU1336" s="426"/>
      <c r="AW1336" s="9"/>
      <c r="AX1336" s="470"/>
      <c r="BG1336" s="373"/>
      <c r="BH1336" s="373"/>
      <c r="BI1336" s="9"/>
      <c r="BJ1336" s="9"/>
      <c r="CJ1336"/>
      <c r="CK1336"/>
    </row>
    <row r="1337" spans="1:89">
      <c r="A1337" s="9">
        <v>1018</v>
      </c>
      <c r="B1337" s="9" t="s">
        <v>383</v>
      </c>
      <c r="C1337" s="9">
        <v>292</v>
      </c>
      <c r="D1337" s="9">
        <v>3.6</v>
      </c>
      <c r="E1337" s="9">
        <v>3.6</v>
      </c>
      <c r="F1337" s="9">
        <v>137.41399999999999</v>
      </c>
      <c r="G1337" s="9">
        <v>0</v>
      </c>
      <c r="H1337" s="9">
        <v>0</v>
      </c>
      <c r="I1337" s="9">
        <v>3.4</v>
      </c>
      <c r="J1337" s="9">
        <v>74</v>
      </c>
      <c r="K1337" s="158">
        <v>0.92222222222222205</v>
      </c>
      <c r="L1337" s="9"/>
      <c r="M1337" s="9"/>
      <c r="N1337" s="9"/>
      <c r="O1337" s="9"/>
      <c r="P1337" s="278" t="str">
        <f t="shared" si="43"/>
        <v/>
      </c>
      <c r="Q1337" s="276">
        <f t="shared" si="44"/>
        <v>60</v>
      </c>
      <c r="R1337" s="9"/>
      <c r="S1337" s="9"/>
      <c r="U1337" s="367"/>
      <c r="AS1337" s="9"/>
      <c r="AT1337" s="9"/>
      <c r="AU1337" s="426"/>
      <c r="AW1337" s="9"/>
      <c r="AX1337" s="470"/>
      <c r="BG1337" s="373"/>
      <c r="BH1337" s="373"/>
      <c r="BI1337" s="9"/>
      <c r="BJ1337" s="9"/>
      <c r="CJ1337"/>
      <c r="CK1337"/>
    </row>
    <row r="1338" spans="1:89">
      <c r="A1338" s="9">
        <v>1018</v>
      </c>
      <c r="B1338" s="9" t="s">
        <v>383</v>
      </c>
      <c r="C1338" s="9">
        <v>292</v>
      </c>
      <c r="D1338" s="9">
        <v>4.8</v>
      </c>
      <c r="E1338" s="9">
        <v>3.2</v>
      </c>
      <c r="F1338" s="9">
        <v>137.41399999999999</v>
      </c>
      <c r="G1338" s="9">
        <v>0</v>
      </c>
      <c r="H1338" s="9">
        <v>0</v>
      </c>
      <c r="I1338" s="9">
        <v>3.4</v>
      </c>
      <c r="J1338" s="9">
        <v>74</v>
      </c>
      <c r="K1338" s="158">
        <v>0.92291666666666705</v>
      </c>
      <c r="L1338" s="9"/>
      <c r="M1338" s="9"/>
      <c r="N1338" s="9"/>
      <c r="O1338" s="9"/>
      <c r="P1338" s="278" t="str">
        <f t="shared" si="43"/>
        <v/>
      </c>
      <c r="Q1338" s="276">
        <f t="shared" si="44"/>
        <v>60</v>
      </c>
      <c r="R1338" s="9"/>
      <c r="S1338" s="9"/>
      <c r="U1338" s="367"/>
      <c r="AS1338" s="9"/>
      <c r="AT1338" s="9"/>
      <c r="AU1338" s="426"/>
      <c r="AW1338" s="9"/>
      <c r="AX1338" s="470"/>
      <c r="BG1338" s="373"/>
      <c r="BH1338" s="373"/>
      <c r="BI1338" s="9"/>
      <c r="BJ1338" s="9"/>
      <c r="CJ1338"/>
      <c r="CK1338"/>
    </row>
    <row r="1339" spans="1:89">
      <c r="A1339" s="9">
        <v>1018</v>
      </c>
      <c r="B1339" s="9" t="s">
        <v>383</v>
      </c>
      <c r="C1339" s="9">
        <v>292</v>
      </c>
      <c r="D1339" s="9">
        <v>5.6</v>
      </c>
      <c r="E1339" s="9">
        <v>4.4000000000000004</v>
      </c>
      <c r="F1339" s="9">
        <v>137.41399999999999</v>
      </c>
      <c r="G1339" s="9">
        <v>0</v>
      </c>
      <c r="H1339" s="9">
        <v>0</v>
      </c>
      <c r="I1339" s="9">
        <v>3.3</v>
      </c>
      <c r="J1339" s="9">
        <v>74</v>
      </c>
      <c r="K1339" s="158">
        <v>0.92361111111111105</v>
      </c>
      <c r="L1339" s="9"/>
      <c r="M1339" s="9"/>
      <c r="N1339" s="9"/>
      <c r="O1339" s="9"/>
      <c r="P1339" s="278" t="str">
        <f t="shared" si="43"/>
        <v/>
      </c>
      <c r="Q1339" s="276">
        <f t="shared" si="44"/>
        <v>60</v>
      </c>
      <c r="R1339" s="9"/>
      <c r="S1339" s="9"/>
      <c r="U1339" s="367"/>
      <c r="AS1339" s="9"/>
      <c r="AT1339" s="9"/>
      <c r="AU1339" s="426"/>
      <c r="AW1339" s="9"/>
      <c r="AX1339" s="470"/>
      <c r="BG1339" s="373"/>
      <c r="BH1339" s="373"/>
      <c r="BI1339" s="9"/>
      <c r="BJ1339" s="9"/>
      <c r="CJ1339"/>
      <c r="CK1339"/>
    </row>
    <row r="1340" spans="1:89">
      <c r="A1340" s="9">
        <v>1018</v>
      </c>
      <c r="B1340" s="9" t="s">
        <v>383</v>
      </c>
      <c r="C1340" s="9">
        <v>292</v>
      </c>
      <c r="D1340" s="9">
        <v>4.8</v>
      </c>
      <c r="E1340" s="9">
        <v>5.2</v>
      </c>
      <c r="F1340" s="9">
        <v>137.41399999999999</v>
      </c>
      <c r="G1340" s="9">
        <v>0</v>
      </c>
      <c r="H1340" s="9">
        <v>0</v>
      </c>
      <c r="I1340" s="9">
        <v>3.3</v>
      </c>
      <c r="J1340" s="9">
        <v>74</v>
      </c>
      <c r="K1340" s="158">
        <v>0.92430555555555605</v>
      </c>
      <c r="L1340" s="9"/>
      <c r="M1340" s="9"/>
      <c r="N1340" s="9"/>
      <c r="O1340" s="9"/>
      <c r="P1340" s="278" t="str">
        <f t="shared" si="43"/>
        <v/>
      </c>
      <c r="Q1340" s="276">
        <f t="shared" si="44"/>
        <v>60</v>
      </c>
      <c r="R1340" s="9"/>
      <c r="S1340" s="9"/>
      <c r="U1340" s="367"/>
      <c r="AS1340" s="9"/>
      <c r="AT1340" s="9"/>
      <c r="AU1340" s="426"/>
      <c r="AW1340" s="9"/>
      <c r="AX1340" s="470"/>
      <c r="BG1340" s="373"/>
      <c r="BH1340" s="373"/>
      <c r="BI1340" s="9"/>
      <c r="BJ1340" s="9"/>
      <c r="CJ1340"/>
      <c r="CK1340"/>
    </row>
    <row r="1341" spans="1:89">
      <c r="A1341" s="9">
        <v>1018</v>
      </c>
      <c r="B1341" s="9" t="s">
        <v>383</v>
      </c>
      <c r="C1341" s="9">
        <v>292</v>
      </c>
      <c r="D1341" s="9">
        <v>5.6</v>
      </c>
      <c r="E1341" s="9">
        <v>4.4000000000000004</v>
      </c>
      <c r="F1341" s="9">
        <v>137.41399999999999</v>
      </c>
      <c r="G1341" s="9">
        <v>0</v>
      </c>
      <c r="H1341" s="9">
        <v>0</v>
      </c>
      <c r="I1341" s="9">
        <v>3.3</v>
      </c>
      <c r="J1341" s="9">
        <v>74</v>
      </c>
      <c r="K1341" s="158">
        <v>0.92500000000000004</v>
      </c>
      <c r="L1341" s="9"/>
      <c r="M1341" s="9"/>
      <c r="N1341" s="9"/>
      <c r="O1341" s="9"/>
      <c r="P1341" s="278" t="str">
        <f t="shared" si="43"/>
        <v/>
      </c>
      <c r="Q1341" s="276">
        <f t="shared" si="44"/>
        <v>60</v>
      </c>
      <c r="R1341" s="9"/>
      <c r="S1341" s="9"/>
      <c r="U1341" s="367"/>
      <c r="AS1341" s="9"/>
      <c r="AT1341" s="9"/>
      <c r="AU1341" s="426"/>
      <c r="AW1341" s="9"/>
      <c r="AX1341" s="470"/>
      <c r="BG1341" s="373"/>
      <c r="BH1341" s="373"/>
      <c r="BI1341" s="9"/>
      <c r="BJ1341" s="9"/>
      <c r="CJ1341"/>
      <c r="CK1341"/>
    </row>
    <row r="1342" spans="1:89">
      <c r="A1342" s="9">
        <v>1018</v>
      </c>
      <c r="B1342" s="9" t="s">
        <v>383</v>
      </c>
      <c r="C1342" s="9">
        <v>292</v>
      </c>
      <c r="D1342" s="9">
        <v>2</v>
      </c>
      <c r="E1342" s="9">
        <v>2.8</v>
      </c>
      <c r="F1342" s="9">
        <v>137.41399999999999</v>
      </c>
      <c r="G1342" s="9">
        <v>0</v>
      </c>
      <c r="H1342" s="9">
        <v>0</v>
      </c>
      <c r="I1342" s="9">
        <v>3.3</v>
      </c>
      <c r="J1342" s="9">
        <v>74</v>
      </c>
      <c r="K1342" s="158">
        <v>0.92569444444444404</v>
      </c>
      <c r="L1342" s="9"/>
      <c r="M1342" s="9"/>
      <c r="N1342" s="9"/>
      <c r="O1342" s="9"/>
      <c r="P1342" s="278" t="str">
        <f t="shared" si="43"/>
        <v/>
      </c>
      <c r="Q1342" s="276">
        <f t="shared" si="44"/>
        <v>60</v>
      </c>
      <c r="R1342" s="9"/>
      <c r="S1342" s="9"/>
      <c r="U1342" s="367"/>
      <c r="AS1342" s="9"/>
      <c r="AT1342" s="9"/>
      <c r="AU1342" s="426"/>
      <c r="AW1342" s="9"/>
      <c r="AX1342" s="470"/>
      <c r="BG1342" s="373"/>
      <c r="BH1342" s="373"/>
      <c r="BI1342" s="9"/>
      <c r="BJ1342" s="9"/>
      <c r="CJ1342"/>
      <c r="CK1342"/>
    </row>
    <row r="1343" spans="1:89">
      <c r="A1343" s="9">
        <v>1018</v>
      </c>
      <c r="B1343" s="9" t="s">
        <v>383</v>
      </c>
      <c r="C1343" s="9">
        <v>292</v>
      </c>
      <c r="D1343" s="9">
        <v>3.2</v>
      </c>
      <c r="E1343" s="9">
        <v>2.8</v>
      </c>
      <c r="F1343" s="9">
        <v>137.41399999999999</v>
      </c>
      <c r="G1343" s="9">
        <v>0</v>
      </c>
      <c r="H1343" s="9">
        <v>0</v>
      </c>
      <c r="I1343" s="9">
        <v>3.3</v>
      </c>
      <c r="J1343" s="9">
        <v>74</v>
      </c>
      <c r="K1343" s="158">
        <v>0.92638888888888904</v>
      </c>
      <c r="L1343" s="9"/>
      <c r="M1343" s="9"/>
      <c r="N1343" s="9"/>
      <c r="O1343" s="9"/>
      <c r="P1343" s="278" t="str">
        <f t="shared" si="43"/>
        <v/>
      </c>
      <c r="Q1343" s="276">
        <f t="shared" si="44"/>
        <v>60</v>
      </c>
      <c r="R1343" s="9"/>
      <c r="S1343" s="9"/>
      <c r="U1343" s="367"/>
      <c r="AS1343" s="9"/>
      <c r="AT1343" s="9"/>
      <c r="AU1343" s="426"/>
      <c r="AW1343" s="9"/>
      <c r="AX1343" s="470"/>
      <c r="BG1343" s="373"/>
      <c r="BH1343" s="373"/>
      <c r="BI1343" s="9"/>
      <c r="BJ1343" s="9"/>
      <c r="CJ1343"/>
      <c r="CK1343"/>
    </row>
    <row r="1344" spans="1:89">
      <c r="A1344" s="9">
        <v>1018</v>
      </c>
      <c r="B1344" s="9" t="s">
        <v>383</v>
      </c>
      <c r="C1344" s="9">
        <v>292</v>
      </c>
      <c r="D1344" s="9">
        <v>4.4000000000000004</v>
      </c>
      <c r="E1344" s="9">
        <v>4</v>
      </c>
      <c r="F1344" s="9">
        <v>137.41399999999999</v>
      </c>
      <c r="G1344" s="9">
        <v>0</v>
      </c>
      <c r="H1344" s="9">
        <v>0</v>
      </c>
      <c r="I1344" s="9">
        <v>3.3</v>
      </c>
      <c r="J1344" s="9">
        <v>74</v>
      </c>
      <c r="K1344" s="158">
        <v>0.92708333333333304</v>
      </c>
      <c r="L1344" s="9"/>
      <c r="M1344" s="9"/>
      <c r="N1344" s="9"/>
      <c r="O1344" s="9"/>
      <c r="P1344" s="278" t="str">
        <f t="shared" si="43"/>
        <v/>
      </c>
      <c r="Q1344" s="276">
        <f t="shared" si="44"/>
        <v>60</v>
      </c>
      <c r="R1344" s="9"/>
      <c r="S1344" s="9"/>
      <c r="U1344" s="367"/>
      <c r="AS1344" s="9"/>
      <c r="AT1344" s="9"/>
      <c r="AU1344" s="426"/>
      <c r="AW1344" s="9"/>
      <c r="AX1344" s="470"/>
      <c r="BG1344" s="373"/>
      <c r="BH1344" s="373"/>
      <c r="BI1344" s="9"/>
      <c r="BJ1344" s="9"/>
      <c r="CJ1344"/>
      <c r="CK1344"/>
    </row>
    <row r="1345" spans="1:89">
      <c r="A1345" s="9">
        <v>1018</v>
      </c>
      <c r="B1345" s="9" t="s">
        <v>383</v>
      </c>
      <c r="C1345" s="9">
        <v>292</v>
      </c>
      <c r="D1345" s="9">
        <v>3.6</v>
      </c>
      <c r="E1345" s="9">
        <v>3.2</v>
      </c>
      <c r="F1345" s="9">
        <v>137.41399999999999</v>
      </c>
      <c r="G1345" s="9">
        <v>0</v>
      </c>
      <c r="H1345" s="9">
        <v>0</v>
      </c>
      <c r="I1345" s="9">
        <v>3.2</v>
      </c>
      <c r="J1345" s="9">
        <v>74</v>
      </c>
      <c r="K1345" s="158">
        <v>0.92777777777777803</v>
      </c>
      <c r="L1345" s="9"/>
      <c r="M1345" s="9"/>
      <c r="N1345" s="9"/>
      <c r="O1345" s="9"/>
      <c r="P1345" s="278" t="str">
        <f t="shared" si="43"/>
        <v/>
      </c>
      <c r="Q1345" s="276">
        <f t="shared" si="44"/>
        <v>60</v>
      </c>
      <c r="R1345" s="9"/>
      <c r="S1345" s="9"/>
      <c r="U1345" s="367"/>
      <c r="AS1345" s="9"/>
      <c r="AT1345" s="9"/>
      <c r="AU1345" s="426"/>
      <c r="AW1345" s="9"/>
      <c r="AX1345" s="470"/>
      <c r="BG1345" s="373"/>
      <c r="BH1345" s="373"/>
      <c r="BI1345" s="9"/>
      <c r="BJ1345" s="9"/>
      <c r="CJ1345"/>
      <c r="CK1345"/>
    </row>
    <row r="1346" spans="1:89">
      <c r="A1346" s="9">
        <v>1018</v>
      </c>
      <c r="B1346" s="9" t="s">
        <v>383</v>
      </c>
      <c r="C1346" s="9">
        <v>292</v>
      </c>
      <c r="D1346" s="9">
        <v>3.6</v>
      </c>
      <c r="E1346" s="9">
        <v>3.6</v>
      </c>
      <c r="F1346" s="9">
        <v>137.41399999999999</v>
      </c>
      <c r="G1346" s="9">
        <v>0</v>
      </c>
      <c r="H1346" s="9">
        <v>0</v>
      </c>
      <c r="I1346" s="9">
        <v>3.2</v>
      </c>
      <c r="J1346" s="9">
        <v>74</v>
      </c>
      <c r="K1346" s="158">
        <v>0.92847222222222203</v>
      </c>
      <c r="L1346" s="9"/>
      <c r="M1346" s="9"/>
      <c r="N1346" s="9"/>
      <c r="O1346" s="9"/>
      <c r="P1346" s="278" t="str">
        <f t="shared" si="43"/>
        <v/>
      </c>
      <c r="Q1346" s="276">
        <f t="shared" si="44"/>
        <v>60</v>
      </c>
      <c r="R1346" s="9"/>
      <c r="S1346" s="9"/>
      <c r="U1346" s="367"/>
      <c r="AS1346" s="9"/>
      <c r="AT1346" s="9"/>
      <c r="AU1346" s="426"/>
      <c r="AW1346" s="9"/>
      <c r="AX1346" s="470"/>
      <c r="BG1346" s="373"/>
      <c r="BH1346" s="373"/>
      <c r="BI1346" s="9"/>
      <c r="BJ1346" s="9"/>
      <c r="CJ1346"/>
      <c r="CK1346"/>
    </row>
    <row r="1347" spans="1:89">
      <c r="A1347" s="9">
        <v>1018</v>
      </c>
      <c r="B1347" s="9" t="s">
        <v>383</v>
      </c>
      <c r="C1347" s="9">
        <v>292</v>
      </c>
      <c r="D1347" s="9">
        <v>5.2</v>
      </c>
      <c r="E1347" s="9">
        <v>4.8</v>
      </c>
      <c r="F1347" s="9">
        <v>137.41399999999999</v>
      </c>
      <c r="G1347" s="9">
        <v>0</v>
      </c>
      <c r="H1347" s="9">
        <v>0</v>
      </c>
      <c r="I1347" s="9">
        <v>3.2</v>
      </c>
      <c r="J1347" s="9">
        <v>74</v>
      </c>
      <c r="K1347" s="158">
        <v>0.92916666666666703</v>
      </c>
      <c r="L1347" s="9"/>
      <c r="M1347" s="9"/>
      <c r="N1347" s="9"/>
      <c r="O1347" s="9"/>
      <c r="P1347" s="278" t="str">
        <f t="shared" si="43"/>
        <v/>
      </c>
      <c r="Q1347" s="276">
        <f t="shared" si="44"/>
        <v>60</v>
      </c>
      <c r="R1347" s="9"/>
      <c r="S1347" s="9"/>
      <c r="U1347" s="367"/>
      <c r="AS1347" s="9"/>
      <c r="AT1347" s="9"/>
      <c r="AU1347" s="426"/>
      <c r="AW1347" s="9"/>
      <c r="AX1347" s="470"/>
      <c r="BG1347" s="373"/>
      <c r="BH1347" s="373"/>
      <c r="BI1347" s="9"/>
      <c r="BJ1347" s="9"/>
      <c r="CJ1347"/>
      <c r="CK1347"/>
    </row>
    <row r="1348" spans="1:89">
      <c r="A1348" s="9">
        <v>1018</v>
      </c>
      <c r="B1348" s="9" t="s">
        <v>383</v>
      </c>
      <c r="C1348" s="9">
        <v>292</v>
      </c>
      <c r="D1348" s="9">
        <v>5.2</v>
      </c>
      <c r="E1348" s="9">
        <v>4.4000000000000004</v>
      </c>
      <c r="F1348" s="9">
        <v>137.41399999999999</v>
      </c>
      <c r="G1348" s="9">
        <v>0</v>
      </c>
      <c r="H1348" s="9">
        <v>0</v>
      </c>
      <c r="I1348" s="9">
        <v>3.2</v>
      </c>
      <c r="J1348" s="9">
        <v>74</v>
      </c>
      <c r="K1348" s="158">
        <v>0.92986111111111103</v>
      </c>
      <c r="L1348" s="9"/>
      <c r="M1348" s="9"/>
      <c r="N1348" s="9"/>
      <c r="O1348" s="9"/>
      <c r="P1348" s="278" t="str">
        <f t="shared" si="43"/>
        <v/>
      </c>
      <c r="Q1348" s="276">
        <f t="shared" si="44"/>
        <v>60</v>
      </c>
      <c r="R1348" s="9"/>
      <c r="S1348" s="9"/>
      <c r="U1348" s="367"/>
      <c r="AS1348" s="9"/>
      <c r="AT1348" s="9"/>
      <c r="AU1348" s="426"/>
      <c r="AW1348" s="9"/>
      <c r="AX1348" s="470"/>
      <c r="BG1348" s="373"/>
      <c r="BH1348" s="373"/>
      <c r="BI1348" s="9"/>
      <c r="BJ1348" s="9"/>
      <c r="CJ1348"/>
      <c r="CK1348"/>
    </row>
    <row r="1349" spans="1:89">
      <c r="A1349" s="9">
        <v>1018</v>
      </c>
      <c r="B1349" s="9" t="s">
        <v>383</v>
      </c>
      <c r="C1349" s="9">
        <v>292</v>
      </c>
      <c r="D1349" s="9">
        <v>3.6</v>
      </c>
      <c r="E1349" s="9">
        <v>3.6</v>
      </c>
      <c r="F1349" s="9">
        <v>137.41399999999999</v>
      </c>
      <c r="G1349" s="9">
        <v>0</v>
      </c>
      <c r="H1349" s="9">
        <v>0</v>
      </c>
      <c r="I1349" s="9">
        <v>3.2</v>
      </c>
      <c r="J1349" s="9">
        <v>74</v>
      </c>
      <c r="K1349" s="158">
        <v>0.93055555555555602</v>
      </c>
      <c r="L1349" s="9"/>
      <c r="M1349" s="9"/>
      <c r="N1349" s="9"/>
      <c r="O1349" s="9"/>
      <c r="P1349" s="278" t="str">
        <f t="shared" si="43"/>
        <v/>
      </c>
      <c r="Q1349" s="276">
        <f t="shared" si="44"/>
        <v>60</v>
      </c>
      <c r="R1349" s="9"/>
      <c r="S1349" s="9"/>
      <c r="U1349" s="367"/>
      <c r="AS1349" s="9"/>
      <c r="AT1349" s="9"/>
      <c r="AU1349" s="426"/>
      <c r="AW1349" s="9"/>
      <c r="AX1349" s="470"/>
      <c r="BG1349" s="373"/>
      <c r="BH1349" s="373"/>
      <c r="BI1349" s="9"/>
      <c r="BJ1349" s="9"/>
      <c r="CJ1349"/>
      <c r="CK1349"/>
    </row>
    <row r="1350" spans="1:89">
      <c r="A1350" s="9">
        <v>1018</v>
      </c>
      <c r="B1350" s="9" t="s">
        <v>383</v>
      </c>
      <c r="C1350" s="9">
        <v>292</v>
      </c>
      <c r="D1350" s="9">
        <v>4.8</v>
      </c>
      <c r="E1350" s="9">
        <v>4.8</v>
      </c>
      <c r="F1350" s="9">
        <v>137.41399999999999</v>
      </c>
      <c r="G1350" s="9">
        <v>0</v>
      </c>
      <c r="H1350" s="9">
        <v>0</v>
      </c>
      <c r="I1350" s="9">
        <v>3.1</v>
      </c>
      <c r="J1350" s="9">
        <v>74</v>
      </c>
      <c r="K1350" s="158">
        <v>0.93125000000000002</v>
      </c>
      <c r="L1350" s="9"/>
      <c r="M1350" s="9"/>
      <c r="N1350" s="9"/>
      <c r="O1350" s="9"/>
      <c r="P1350" s="278" t="str">
        <f t="shared" si="43"/>
        <v/>
      </c>
      <c r="Q1350" s="276">
        <f t="shared" si="44"/>
        <v>60</v>
      </c>
      <c r="R1350" s="9"/>
      <c r="S1350" s="9"/>
      <c r="U1350" s="367"/>
      <c r="AS1350" s="9"/>
      <c r="AT1350" s="9"/>
      <c r="AU1350" s="426"/>
      <c r="AW1350" s="9"/>
      <c r="AX1350" s="470"/>
      <c r="BG1350" s="373"/>
      <c r="BH1350" s="373"/>
      <c r="BI1350" s="9"/>
      <c r="BJ1350" s="9"/>
      <c r="CJ1350"/>
      <c r="CK1350"/>
    </row>
    <row r="1351" spans="1:89">
      <c r="A1351" s="9">
        <v>1018</v>
      </c>
      <c r="B1351" s="9" t="s">
        <v>383</v>
      </c>
      <c r="C1351" s="9">
        <v>292</v>
      </c>
      <c r="D1351" s="9">
        <v>4.8</v>
      </c>
      <c r="E1351" s="9">
        <v>4.8</v>
      </c>
      <c r="F1351" s="9">
        <v>137.41399999999999</v>
      </c>
      <c r="G1351" s="9">
        <v>0</v>
      </c>
      <c r="H1351" s="9">
        <v>0</v>
      </c>
      <c r="I1351" s="9">
        <v>3.1</v>
      </c>
      <c r="J1351" s="9">
        <v>74</v>
      </c>
      <c r="K1351" s="158">
        <v>0.93194444444444402</v>
      </c>
      <c r="L1351" s="9"/>
      <c r="M1351" s="9"/>
      <c r="N1351" s="9"/>
      <c r="O1351" s="9"/>
      <c r="P1351" s="278" t="str">
        <f t="shared" si="43"/>
        <v/>
      </c>
      <c r="Q1351" s="276">
        <f t="shared" si="44"/>
        <v>60</v>
      </c>
      <c r="R1351" s="9"/>
      <c r="S1351" s="9"/>
      <c r="U1351" s="367"/>
      <c r="AS1351" s="9"/>
      <c r="AT1351" s="9"/>
      <c r="AU1351" s="426"/>
      <c r="AW1351" s="9"/>
      <c r="AX1351" s="470"/>
      <c r="BG1351" s="373"/>
      <c r="BH1351" s="373"/>
      <c r="BI1351" s="9"/>
      <c r="BJ1351" s="9"/>
      <c r="CJ1351"/>
      <c r="CK1351"/>
    </row>
    <row r="1352" spans="1:89">
      <c r="A1352" s="9">
        <v>1018</v>
      </c>
      <c r="B1352" s="9" t="s">
        <v>383</v>
      </c>
      <c r="C1352" s="9">
        <v>292</v>
      </c>
      <c r="D1352" s="9">
        <v>6.8</v>
      </c>
      <c r="E1352" s="9">
        <v>5.6</v>
      </c>
      <c r="F1352" s="9">
        <v>137.41399999999999</v>
      </c>
      <c r="G1352" s="9">
        <v>0</v>
      </c>
      <c r="H1352" s="9">
        <v>0</v>
      </c>
      <c r="I1352" s="9">
        <v>3.1</v>
      </c>
      <c r="J1352" s="9">
        <v>74</v>
      </c>
      <c r="K1352" s="158">
        <v>0.93263888888888902</v>
      </c>
      <c r="L1352" s="9"/>
      <c r="M1352" s="9"/>
      <c r="N1352" s="9"/>
      <c r="O1352" s="9"/>
      <c r="P1352" s="278" t="str">
        <f t="shared" si="43"/>
        <v/>
      </c>
      <c r="Q1352" s="276">
        <f t="shared" si="44"/>
        <v>60</v>
      </c>
      <c r="R1352" s="9"/>
      <c r="S1352" s="9"/>
      <c r="U1352" s="367"/>
      <c r="AS1352" s="9"/>
      <c r="AT1352" s="9"/>
      <c r="AU1352" s="426"/>
      <c r="AW1352" s="9"/>
      <c r="AX1352" s="470"/>
      <c r="BG1352" s="373"/>
      <c r="BH1352" s="373"/>
      <c r="BI1352" s="9"/>
      <c r="BJ1352" s="9"/>
      <c r="CJ1352"/>
      <c r="CK1352"/>
    </row>
    <row r="1353" spans="1:89">
      <c r="A1353" s="9">
        <v>1018</v>
      </c>
      <c r="B1353" s="9" t="s">
        <v>383</v>
      </c>
      <c r="C1353" s="9">
        <v>315</v>
      </c>
      <c r="D1353" s="9">
        <v>4.8</v>
      </c>
      <c r="E1353" s="9">
        <v>6</v>
      </c>
      <c r="F1353" s="9">
        <v>137.41399999999999</v>
      </c>
      <c r="G1353" s="9">
        <v>0</v>
      </c>
      <c r="H1353" s="9">
        <v>0</v>
      </c>
      <c r="I1353" s="9">
        <v>3.1</v>
      </c>
      <c r="J1353" s="9">
        <v>74</v>
      </c>
      <c r="K1353" s="158">
        <v>0.93333333333333302</v>
      </c>
      <c r="L1353" s="9"/>
      <c r="M1353" s="9"/>
      <c r="N1353" s="9"/>
      <c r="O1353" s="9"/>
      <c r="P1353" s="278" t="str">
        <f t="shared" ref="P1353:P1416" si="45">IF(F1353&lt;1.1,60,"")</f>
        <v/>
      </c>
      <c r="Q1353" s="276">
        <f t="shared" si="44"/>
        <v>60</v>
      </c>
      <c r="R1353" s="9"/>
      <c r="S1353" s="9"/>
      <c r="U1353" s="367"/>
      <c r="AS1353" s="9"/>
      <c r="AT1353" s="9"/>
      <c r="AU1353" s="426"/>
      <c r="AW1353" s="9"/>
      <c r="AX1353" s="470"/>
      <c r="BG1353" s="373"/>
      <c r="BH1353" s="373"/>
      <c r="BI1353" s="9"/>
      <c r="BJ1353" s="9"/>
      <c r="CJ1353"/>
      <c r="CK1353"/>
    </row>
    <row r="1354" spans="1:89">
      <c r="A1354" s="9">
        <v>1018</v>
      </c>
      <c r="B1354" s="9" t="s">
        <v>383</v>
      </c>
      <c r="C1354" s="9">
        <v>315</v>
      </c>
      <c r="D1354" s="9">
        <v>5.2</v>
      </c>
      <c r="E1354" s="9">
        <v>4.8</v>
      </c>
      <c r="F1354" s="9">
        <v>137.41399999999999</v>
      </c>
      <c r="G1354" s="9">
        <v>0</v>
      </c>
      <c r="H1354" s="9">
        <v>0</v>
      </c>
      <c r="I1354" s="9">
        <v>3.1</v>
      </c>
      <c r="J1354" s="9">
        <v>74</v>
      </c>
      <c r="K1354" s="158">
        <v>0.93402777777777801</v>
      </c>
      <c r="L1354" s="9"/>
      <c r="M1354" s="9"/>
      <c r="N1354" s="9"/>
      <c r="O1354" s="9"/>
      <c r="P1354" s="278" t="str">
        <f t="shared" si="45"/>
        <v/>
      </c>
      <c r="Q1354" s="276">
        <f t="shared" ref="Q1354:Q1417" si="46">IF(J1354&gt;0,60,"")</f>
        <v>60</v>
      </c>
      <c r="R1354" s="9"/>
      <c r="S1354" s="9"/>
      <c r="U1354" s="367"/>
      <c r="AS1354" s="9"/>
      <c r="AT1354" s="9"/>
      <c r="AU1354" s="426"/>
      <c r="AW1354" s="9"/>
      <c r="AX1354" s="470"/>
      <c r="BG1354" s="373"/>
      <c r="BH1354" s="373"/>
      <c r="BI1354" s="9"/>
      <c r="BJ1354" s="9"/>
      <c r="CJ1354"/>
      <c r="CK1354"/>
    </row>
    <row r="1355" spans="1:89">
      <c r="A1355" s="9">
        <v>1018</v>
      </c>
      <c r="B1355" s="9" t="s">
        <v>383</v>
      </c>
      <c r="C1355" s="9">
        <v>315</v>
      </c>
      <c r="D1355" s="9">
        <v>6.8</v>
      </c>
      <c r="E1355" s="9">
        <v>5.6</v>
      </c>
      <c r="F1355" s="9">
        <v>137.41399999999999</v>
      </c>
      <c r="G1355" s="9">
        <v>0</v>
      </c>
      <c r="H1355" s="9">
        <v>0</v>
      </c>
      <c r="I1355" s="9">
        <v>3.1</v>
      </c>
      <c r="J1355" s="9">
        <v>74</v>
      </c>
      <c r="K1355" s="158">
        <v>0.93472222222222201</v>
      </c>
      <c r="L1355" s="9"/>
      <c r="M1355" s="9"/>
      <c r="N1355" s="9"/>
      <c r="O1355" s="9"/>
      <c r="P1355" s="278" t="str">
        <f t="shared" si="45"/>
        <v/>
      </c>
      <c r="Q1355" s="276">
        <f t="shared" si="46"/>
        <v>60</v>
      </c>
      <c r="R1355" s="9"/>
      <c r="S1355" s="9"/>
      <c r="U1355" s="367"/>
      <c r="AS1355" s="9"/>
      <c r="AT1355" s="9"/>
      <c r="AU1355" s="426"/>
      <c r="AW1355" s="9"/>
      <c r="AX1355" s="470"/>
      <c r="BG1355" s="373"/>
      <c r="BH1355" s="373"/>
      <c r="BI1355" s="9"/>
      <c r="BJ1355" s="9"/>
      <c r="CJ1355"/>
      <c r="CK1355"/>
    </row>
    <row r="1356" spans="1:89">
      <c r="A1356" s="9">
        <v>1018</v>
      </c>
      <c r="B1356" s="9" t="s">
        <v>383</v>
      </c>
      <c r="C1356" s="9">
        <v>270</v>
      </c>
      <c r="D1356" s="9">
        <v>5.2</v>
      </c>
      <c r="E1356" s="9">
        <v>4.4000000000000004</v>
      </c>
      <c r="F1356" s="9">
        <v>137.41399999999999</v>
      </c>
      <c r="G1356" s="9">
        <v>0</v>
      </c>
      <c r="H1356" s="9">
        <v>0</v>
      </c>
      <c r="I1356" s="9">
        <v>3.1</v>
      </c>
      <c r="J1356" s="9">
        <v>74</v>
      </c>
      <c r="K1356" s="158">
        <v>0.93541666666666701</v>
      </c>
      <c r="L1356" s="9"/>
      <c r="M1356" s="9"/>
      <c r="N1356" s="9"/>
      <c r="O1356" s="9"/>
      <c r="P1356" s="278" t="str">
        <f t="shared" si="45"/>
        <v/>
      </c>
      <c r="Q1356" s="276">
        <f t="shared" si="46"/>
        <v>60</v>
      </c>
      <c r="R1356" s="9"/>
      <c r="S1356" s="9"/>
      <c r="U1356" s="367"/>
      <c r="AS1356" s="9"/>
      <c r="AT1356" s="9"/>
      <c r="AU1356" s="426"/>
      <c r="AW1356" s="9"/>
      <c r="AX1356" s="470"/>
      <c r="BG1356" s="373"/>
      <c r="BH1356" s="373"/>
      <c r="BI1356" s="9"/>
      <c r="BJ1356" s="9"/>
      <c r="CJ1356"/>
      <c r="CK1356"/>
    </row>
    <row r="1357" spans="1:89">
      <c r="A1357" s="9">
        <v>1018</v>
      </c>
      <c r="B1357" s="9" t="s">
        <v>383</v>
      </c>
      <c r="C1357" s="9">
        <v>270</v>
      </c>
      <c r="D1357" s="9">
        <v>5.6</v>
      </c>
      <c r="E1357" s="9">
        <v>4.8</v>
      </c>
      <c r="F1357" s="9">
        <v>137.41399999999999</v>
      </c>
      <c r="G1357" s="9">
        <v>0</v>
      </c>
      <c r="H1357" s="9">
        <v>0</v>
      </c>
      <c r="I1357" s="9">
        <v>3.1</v>
      </c>
      <c r="J1357" s="9">
        <v>74</v>
      </c>
      <c r="K1357" s="158">
        <v>0.93611111111111101</v>
      </c>
      <c r="L1357" s="9"/>
      <c r="M1357" s="9"/>
      <c r="N1357" s="9"/>
      <c r="O1357" s="9"/>
      <c r="P1357" s="278" t="str">
        <f t="shared" si="45"/>
        <v/>
      </c>
      <c r="Q1357" s="276">
        <f t="shared" si="46"/>
        <v>60</v>
      </c>
      <c r="R1357" s="9"/>
      <c r="S1357" s="9"/>
      <c r="U1357" s="367"/>
      <c r="AS1357" s="9"/>
      <c r="AT1357" s="9"/>
      <c r="AU1357" s="426"/>
      <c r="AW1357" s="9"/>
      <c r="AX1357" s="470"/>
      <c r="BG1357" s="373"/>
      <c r="BH1357" s="373"/>
      <c r="BI1357" s="9"/>
      <c r="BJ1357" s="9"/>
      <c r="CJ1357"/>
      <c r="CK1357"/>
    </row>
    <row r="1358" spans="1:89">
      <c r="A1358" s="9">
        <v>1018</v>
      </c>
      <c r="B1358" s="9" t="s">
        <v>383</v>
      </c>
      <c r="C1358" s="9">
        <v>292</v>
      </c>
      <c r="D1358" s="9">
        <v>5.6</v>
      </c>
      <c r="E1358" s="9">
        <v>6</v>
      </c>
      <c r="F1358" s="9">
        <v>137.41399999999999</v>
      </c>
      <c r="G1358" s="9">
        <v>0</v>
      </c>
      <c r="H1358" s="9">
        <v>0</v>
      </c>
      <c r="I1358" s="9">
        <v>3.1</v>
      </c>
      <c r="J1358" s="9">
        <v>74</v>
      </c>
      <c r="K1358" s="158">
        <v>0.936805555555556</v>
      </c>
      <c r="L1358" s="9"/>
      <c r="M1358" s="9"/>
      <c r="N1358" s="9"/>
      <c r="O1358" s="9"/>
      <c r="P1358" s="278" t="str">
        <f t="shared" si="45"/>
        <v/>
      </c>
      <c r="Q1358" s="276">
        <f t="shared" si="46"/>
        <v>60</v>
      </c>
      <c r="R1358" s="9"/>
      <c r="S1358" s="9"/>
      <c r="U1358" s="367"/>
      <c r="AS1358" s="9"/>
      <c r="AT1358" s="9"/>
      <c r="AU1358" s="426"/>
      <c r="AW1358" s="9"/>
      <c r="AX1358" s="470"/>
      <c r="BG1358" s="373"/>
      <c r="BH1358" s="373"/>
      <c r="BI1358" s="9"/>
      <c r="BJ1358" s="9"/>
      <c r="CJ1358"/>
      <c r="CK1358"/>
    </row>
    <row r="1359" spans="1:89">
      <c r="A1359" s="9">
        <v>1018</v>
      </c>
      <c r="B1359" s="9" t="s">
        <v>383</v>
      </c>
      <c r="C1359" s="9">
        <v>292</v>
      </c>
      <c r="D1359" s="9">
        <v>6.8</v>
      </c>
      <c r="E1359" s="9">
        <v>5.6</v>
      </c>
      <c r="F1359" s="9">
        <v>137.41399999999999</v>
      </c>
      <c r="G1359" s="9">
        <v>0</v>
      </c>
      <c r="H1359" s="9">
        <v>0</v>
      </c>
      <c r="I1359" s="9">
        <v>3.1</v>
      </c>
      <c r="J1359" s="9">
        <v>74</v>
      </c>
      <c r="K1359" s="158">
        <v>0.9375</v>
      </c>
      <c r="L1359" s="9"/>
      <c r="M1359" s="9"/>
      <c r="N1359" s="9"/>
      <c r="O1359" s="9"/>
      <c r="P1359" s="278" t="str">
        <f t="shared" si="45"/>
        <v/>
      </c>
      <c r="Q1359" s="276">
        <f t="shared" si="46"/>
        <v>60</v>
      </c>
      <c r="R1359" s="9"/>
      <c r="S1359" s="9"/>
      <c r="U1359" s="367"/>
      <c r="AS1359" s="9"/>
      <c r="AT1359" s="9"/>
      <c r="AU1359" s="426"/>
      <c r="AW1359" s="9"/>
      <c r="AX1359" s="470"/>
      <c r="BG1359" s="373"/>
      <c r="BH1359" s="373"/>
      <c r="BI1359" s="9"/>
      <c r="BJ1359" s="9"/>
      <c r="CJ1359"/>
      <c r="CK1359"/>
    </row>
    <row r="1360" spans="1:89">
      <c r="A1360" s="9">
        <v>1018</v>
      </c>
      <c r="B1360" s="9" t="s">
        <v>383</v>
      </c>
      <c r="C1360" s="9">
        <v>292</v>
      </c>
      <c r="D1360" s="9">
        <v>4.8</v>
      </c>
      <c r="E1360" s="9">
        <v>6</v>
      </c>
      <c r="F1360" s="9">
        <v>137.41399999999999</v>
      </c>
      <c r="G1360" s="9">
        <v>0</v>
      </c>
      <c r="H1360" s="9">
        <v>0</v>
      </c>
      <c r="I1360" s="9">
        <v>3.1</v>
      </c>
      <c r="J1360" s="9">
        <v>74</v>
      </c>
      <c r="K1360" s="158">
        <v>0.938194444444444</v>
      </c>
      <c r="L1360" s="9"/>
      <c r="M1360" s="9"/>
      <c r="N1360" s="9"/>
      <c r="O1360" s="9"/>
      <c r="P1360" s="278" t="str">
        <f t="shared" si="45"/>
        <v/>
      </c>
      <c r="Q1360" s="276">
        <f t="shared" si="46"/>
        <v>60</v>
      </c>
      <c r="R1360" s="9"/>
      <c r="S1360" s="9"/>
      <c r="U1360" s="367"/>
      <c r="AS1360" s="9"/>
      <c r="AT1360" s="9"/>
      <c r="AU1360" s="426"/>
      <c r="AW1360" s="9"/>
      <c r="AX1360" s="470"/>
      <c r="BG1360" s="373"/>
      <c r="BH1360" s="373"/>
      <c r="BI1360" s="9"/>
      <c r="BJ1360" s="9"/>
      <c r="CJ1360"/>
      <c r="CK1360"/>
    </row>
    <row r="1361" spans="1:89">
      <c r="A1361" s="9">
        <v>1018</v>
      </c>
      <c r="B1361" s="9" t="s">
        <v>383</v>
      </c>
      <c r="C1361" s="9">
        <v>292</v>
      </c>
      <c r="D1361" s="9">
        <v>5.2</v>
      </c>
      <c r="E1361" s="9">
        <v>4.8</v>
      </c>
      <c r="F1361" s="9">
        <v>137.41399999999999</v>
      </c>
      <c r="G1361" s="9">
        <v>0</v>
      </c>
      <c r="H1361" s="9">
        <v>0</v>
      </c>
      <c r="I1361" s="9">
        <v>3.1</v>
      </c>
      <c r="J1361" s="9">
        <v>74</v>
      </c>
      <c r="K1361" s="158">
        <v>0.93888888888888899</v>
      </c>
      <c r="L1361" s="9"/>
      <c r="M1361" s="9"/>
      <c r="N1361" s="9"/>
      <c r="O1361" s="9"/>
      <c r="P1361" s="278" t="str">
        <f t="shared" si="45"/>
        <v/>
      </c>
      <c r="Q1361" s="276">
        <f t="shared" si="46"/>
        <v>60</v>
      </c>
      <c r="R1361" s="9"/>
      <c r="S1361" s="9"/>
      <c r="U1361" s="367"/>
      <c r="AS1361" s="9"/>
      <c r="AT1361" s="9"/>
      <c r="AU1361" s="426"/>
      <c r="AW1361" s="9"/>
      <c r="AX1361" s="470"/>
      <c r="BG1361" s="373"/>
      <c r="BH1361" s="373"/>
      <c r="BI1361" s="9"/>
      <c r="BJ1361" s="9"/>
      <c r="CJ1361"/>
      <c r="CK1361"/>
    </row>
    <row r="1362" spans="1:89">
      <c r="A1362" s="9">
        <v>1018</v>
      </c>
      <c r="B1362" s="9" t="s">
        <v>383</v>
      </c>
      <c r="C1362" s="9">
        <v>292</v>
      </c>
      <c r="D1362" s="9">
        <v>3.6</v>
      </c>
      <c r="E1362" s="9">
        <v>3.6</v>
      </c>
      <c r="F1362" s="9">
        <v>137.41399999999999</v>
      </c>
      <c r="G1362" s="9">
        <v>0</v>
      </c>
      <c r="H1362" s="9">
        <v>0</v>
      </c>
      <c r="I1362" s="9">
        <v>3.1</v>
      </c>
      <c r="J1362" s="9">
        <v>74</v>
      </c>
      <c r="K1362" s="158">
        <v>0.93958333333333299</v>
      </c>
      <c r="L1362" s="9"/>
      <c r="M1362" s="9"/>
      <c r="N1362" s="9"/>
      <c r="O1362" s="9"/>
      <c r="P1362" s="278" t="str">
        <f t="shared" si="45"/>
        <v/>
      </c>
      <c r="Q1362" s="276">
        <f t="shared" si="46"/>
        <v>60</v>
      </c>
      <c r="R1362" s="9"/>
      <c r="S1362" s="9"/>
      <c r="U1362" s="367"/>
      <c r="AS1362" s="9"/>
      <c r="AT1362" s="9"/>
      <c r="AU1362" s="426"/>
      <c r="AW1362" s="9"/>
      <c r="AX1362" s="470"/>
      <c r="BG1362" s="373"/>
      <c r="BH1362" s="373"/>
      <c r="BI1362" s="9"/>
      <c r="BJ1362" s="9"/>
      <c r="CJ1362"/>
      <c r="CK1362"/>
    </row>
    <row r="1363" spans="1:89">
      <c r="A1363" s="9">
        <v>1018</v>
      </c>
      <c r="B1363" s="9" t="s">
        <v>383</v>
      </c>
      <c r="C1363" s="9">
        <v>292</v>
      </c>
      <c r="D1363" s="9">
        <v>4.8</v>
      </c>
      <c r="E1363" s="9">
        <v>4.4000000000000004</v>
      </c>
      <c r="F1363" s="9">
        <v>137.41399999999999</v>
      </c>
      <c r="G1363" s="9">
        <v>0</v>
      </c>
      <c r="H1363" s="9">
        <v>0</v>
      </c>
      <c r="I1363" s="9">
        <v>3.1</v>
      </c>
      <c r="J1363" s="9">
        <v>74</v>
      </c>
      <c r="K1363" s="158">
        <v>0.94027777777777799</v>
      </c>
      <c r="L1363" s="9"/>
      <c r="M1363" s="9"/>
      <c r="N1363" s="9"/>
      <c r="O1363" s="9"/>
      <c r="P1363" s="278" t="str">
        <f t="shared" si="45"/>
        <v/>
      </c>
      <c r="Q1363" s="276">
        <f t="shared" si="46"/>
        <v>60</v>
      </c>
      <c r="R1363" s="9"/>
      <c r="S1363" s="9"/>
      <c r="U1363" s="367"/>
      <c r="AS1363" s="9"/>
      <c r="AT1363" s="9"/>
      <c r="AU1363" s="426"/>
      <c r="AW1363" s="9"/>
      <c r="AX1363" s="470"/>
      <c r="BG1363" s="373"/>
      <c r="BH1363" s="373"/>
      <c r="BI1363" s="9"/>
      <c r="BJ1363" s="9"/>
      <c r="CJ1363"/>
      <c r="CK1363"/>
    </row>
    <row r="1364" spans="1:89">
      <c r="A1364" s="9">
        <v>1018</v>
      </c>
      <c r="B1364" s="9" t="s">
        <v>383</v>
      </c>
      <c r="C1364" s="9">
        <v>292</v>
      </c>
      <c r="D1364" s="9">
        <v>2.4</v>
      </c>
      <c r="E1364" s="9">
        <v>2.4</v>
      </c>
      <c r="F1364" s="9">
        <v>137.41399999999999</v>
      </c>
      <c r="G1364" s="9">
        <v>0</v>
      </c>
      <c r="H1364" s="9">
        <v>0</v>
      </c>
      <c r="I1364" s="9">
        <v>3.1</v>
      </c>
      <c r="J1364" s="9">
        <v>74</v>
      </c>
      <c r="K1364" s="158">
        <v>0.94097222222222199</v>
      </c>
      <c r="L1364" s="9"/>
      <c r="M1364" s="9"/>
      <c r="N1364" s="9"/>
      <c r="O1364" s="9"/>
      <c r="P1364" s="278" t="str">
        <f t="shared" si="45"/>
        <v/>
      </c>
      <c r="Q1364" s="276">
        <f t="shared" si="46"/>
        <v>60</v>
      </c>
      <c r="R1364" s="9"/>
      <c r="S1364" s="9"/>
      <c r="U1364" s="367"/>
      <c r="AS1364" s="9"/>
      <c r="AT1364" s="9"/>
      <c r="AU1364" s="426"/>
      <c r="AW1364" s="9"/>
      <c r="AX1364" s="470"/>
      <c r="BG1364" s="373"/>
      <c r="BH1364" s="373"/>
      <c r="BI1364" s="9"/>
      <c r="BJ1364" s="9"/>
      <c r="CJ1364"/>
      <c r="CK1364"/>
    </row>
    <row r="1365" spans="1:89">
      <c r="A1365" s="9">
        <v>1018</v>
      </c>
      <c r="B1365" s="9" t="s">
        <v>383</v>
      </c>
      <c r="C1365" s="9">
        <v>292</v>
      </c>
      <c r="D1365" s="9">
        <v>5.6</v>
      </c>
      <c r="E1365" s="9">
        <v>3.2</v>
      </c>
      <c r="F1365" s="9">
        <v>137.41399999999999</v>
      </c>
      <c r="G1365" s="9">
        <v>0</v>
      </c>
      <c r="H1365" s="9">
        <v>0</v>
      </c>
      <c r="I1365" s="9">
        <v>3.1</v>
      </c>
      <c r="J1365" s="9">
        <v>74</v>
      </c>
      <c r="K1365" s="158">
        <v>0.94166666666666698</v>
      </c>
      <c r="L1365" s="9"/>
      <c r="M1365" s="9"/>
      <c r="N1365" s="9"/>
      <c r="O1365" s="9"/>
      <c r="P1365" s="278" t="str">
        <f t="shared" si="45"/>
        <v/>
      </c>
      <c r="Q1365" s="276">
        <f t="shared" si="46"/>
        <v>60</v>
      </c>
      <c r="R1365" s="9"/>
      <c r="S1365" s="9"/>
      <c r="U1365" s="367"/>
      <c r="AS1365" s="9"/>
      <c r="AT1365" s="9"/>
      <c r="AU1365" s="426"/>
      <c r="AW1365" s="9"/>
      <c r="AX1365" s="470"/>
      <c r="BG1365" s="373"/>
      <c r="BH1365" s="373"/>
      <c r="BI1365" s="9"/>
      <c r="BJ1365" s="9"/>
      <c r="CJ1365"/>
      <c r="CK1365"/>
    </row>
    <row r="1366" spans="1:89">
      <c r="A1366" s="9">
        <v>1018</v>
      </c>
      <c r="B1366" s="9" t="s">
        <v>383</v>
      </c>
      <c r="C1366" s="9">
        <v>292</v>
      </c>
      <c r="D1366" s="9">
        <v>4.4000000000000004</v>
      </c>
      <c r="E1366" s="9">
        <v>6.4</v>
      </c>
      <c r="F1366" s="9">
        <v>137.41399999999999</v>
      </c>
      <c r="G1366" s="9">
        <v>0</v>
      </c>
      <c r="H1366" s="9">
        <v>0</v>
      </c>
      <c r="I1366" s="9">
        <v>3</v>
      </c>
      <c r="J1366" s="9">
        <v>74</v>
      </c>
      <c r="K1366" s="158">
        <v>0.94236111111111098</v>
      </c>
      <c r="L1366" s="9"/>
      <c r="M1366" s="9"/>
      <c r="N1366" s="9"/>
      <c r="O1366" s="9"/>
      <c r="P1366" s="278" t="str">
        <f t="shared" si="45"/>
        <v/>
      </c>
      <c r="Q1366" s="276">
        <f t="shared" si="46"/>
        <v>60</v>
      </c>
      <c r="R1366" s="9"/>
      <c r="S1366" s="9"/>
      <c r="U1366" s="367"/>
      <c r="AS1366" s="9"/>
      <c r="AT1366" s="9"/>
      <c r="AU1366" s="426"/>
      <c r="AW1366" s="9"/>
      <c r="AX1366" s="470"/>
      <c r="BG1366" s="373"/>
      <c r="BH1366" s="373"/>
      <c r="BI1366" s="9"/>
      <c r="BJ1366" s="9"/>
      <c r="CJ1366"/>
      <c r="CK1366"/>
    </row>
    <row r="1367" spans="1:89">
      <c r="A1367" s="9">
        <v>1018</v>
      </c>
      <c r="B1367" s="9" t="s">
        <v>383</v>
      </c>
      <c r="C1367" s="9">
        <v>315</v>
      </c>
      <c r="D1367" s="9">
        <v>5.2</v>
      </c>
      <c r="E1367" s="9">
        <v>5.6</v>
      </c>
      <c r="F1367" s="9">
        <v>137.41399999999999</v>
      </c>
      <c r="G1367" s="9">
        <v>0</v>
      </c>
      <c r="H1367" s="9">
        <v>0</v>
      </c>
      <c r="I1367" s="9">
        <v>3</v>
      </c>
      <c r="J1367" s="9">
        <v>74</v>
      </c>
      <c r="K1367" s="158">
        <v>0.94305555555555598</v>
      </c>
      <c r="L1367" s="9"/>
      <c r="M1367" s="9"/>
      <c r="N1367" s="9"/>
      <c r="O1367" s="9"/>
      <c r="P1367" s="278" t="str">
        <f t="shared" si="45"/>
        <v/>
      </c>
      <c r="Q1367" s="276">
        <f t="shared" si="46"/>
        <v>60</v>
      </c>
      <c r="R1367" s="9"/>
      <c r="S1367" s="9"/>
      <c r="U1367" s="367"/>
      <c r="AS1367" s="9"/>
      <c r="AT1367" s="9"/>
      <c r="AU1367" s="426"/>
      <c r="AW1367" s="9"/>
      <c r="AX1367" s="470"/>
      <c r="BG1367" s="373"/>
      <c r="BH1367" s="373"/>
      <c r="BI1367" s="9"/>
      <c r="BJ1367" s="9"/>
      <c r="CJ1367"/>
      <c r="CK1367"/>
    </row>
    <row r="1368" spans="1:89">
      <c r="A1368" s="9">
        <v>1018</v>
      </c>
      <c r="B1368" s="9" t="s">
        <v>383</v>
      </c>
      <c r="C1368" s="9">
        <v>315</v>
      </c>
      <c r="D1368" s="9">
        <v>6.8</v>
      </c>
      <c r="E1368" s="9">
        <v>5.2</v>
      </c>
      <c r="F1368" s="9">
        <v>137.41399999999999</v>
      </c>
      <c r="G1368" s="9">
        <v>0</v>
      </c>
      <c r="H1368" s="9">
        <v>0</v>
      </c>
      <c r="I1368" s="9">
        <v>3</v>
      </c>
      <c r="J1368" s="9">
        <v>74</v>
      </c>
      <c r="K1368" s="158">
        <v>0.94374999999999998</v>
      </c>
      <c r="L1368" s="9"/>
      <c r="M1368" s="9"/>
      <c r="N1368" s="9"/>
      <c r="O1368" s="9"/>
      <c r="P1368" s="278" t="str">
        <f t="shared" si="45"/>
        <v/>
      </c>
      <c r="Q1368" s="276">
        <f t="shared" si="46"/>
        <v>60</v>
      </c>
      <c r="R1368" s="9"/>
      <c r="S1368" s="9"/>
      <c r="U1368" s="367"/>
      <c r="AS1368" s="9"/>
      <c r="AT1368" s="9"/>
      <c r="AU1368" s="426"/>
      <c r="AW1368" s="9"/>
      <c r="AX1368" s="470"/>
      <c r="BG1368" s="373"/>
      <c r="BH1368" s="373"/>
      <c r="BI1368" s="9"/>
      <c r="BJ1368" s="9"/>
      <c r="CJ1368"/>
      <c r="CK1368"/>
    </row>
    <row r="1369" spans="1:89">
      <c r="A1369" s="9">
        <v>1018</v>
      </c>
      <c r="B1369" s="9" t="s">
        <v>383</v>
      </c>
      <c r="C1369" s="9">
        <v>315</v>
      </c>
      <c r="D1369" s="9">
        <v>5.2</v>
      </c>
      <c r="E1369" s="9">
        <v>5.6</v>
      </c>
      <c r="F1369" s="9">
        <v>137.41399999999999</v>
      </c>
      <c r="G1369" s="9">
        <v>0</v>
      </c>
      <c r="H1369" s="9">
        <v>0</v>
      </c>
      <c r="I1369" s="9">
        <v>3.1</v>
      </c>
      <c r="J1369" s="9">
        <v>74</v>
      </c>
      <c r="K1369" s="158">
        <v>0.94444444444444497</v>
      </c>
      <c r="L1369" s="9"/>
      <c r="M1369" s="9"/>
      <c r="N1369" s="9"/>
      <c r="O1369" s="9"/>
      <c r="P1369" s="278" t="str">
        <f t="shared" si="45"/>
        <v/>
      </c>
      <c r="Q1369" s="276">
        <f t="shared" si="46"/>
        <v>60</v>
      </c>
      <c r="R1369" s="9"/>
      <c r="S1369" s="9"/>
      <c r="U1369" s="367"/>
      <c r="AS1369" s="9"/>
      <c r="AT1369" s="9"/>
      <c r="AU1369" s="426"/>
      <c r="AW1369" s="9"/>
      <c r="AX1369" s="470"/>
      <c r="BG1369" s="373"/>
      <c r="BH1369" s="373"/>
      <c r="BI1369" s="9"/>
      <c r="BJ1369" s="9"/>
      <c r="CJ1369"/>
      <c r="CK1369"/>
    </row>
    <row r="1370" spans="1:89">
      <c r="A1370" s="9">
        <v>1018</v>
      </c>
      <c r="B1370" s="9" t="s">
        <v>383</v>
      </c>
      <c r="C1370" s="9">
        <v>315</v>
      </c>
      <c r="D1370" s="9">
        <v>0</v>
      </c>
      <c r="E1370" s="9">
        <v>0.4</v>
      </c>
      <c r="F1370" s="9">
        <v>137.41399999999999</v>
      </c>
      <c r="G1370" s="9">
        <v>0</v>
      </c>
      <c r="H1370" s="9">
        <v>0</v>
      </c>
      <c r="I1370" s="9">
        <v>3.1</v>
      </c>
      <c r="J1370" s="9">
        <v>74</v>
      </c>
      <c r="K1370" s="158">
        <v>0.94513888888888897</v>
      </c>
      <c r="L1370" s="9"/>
      <c r="M1370" s="9"/>
      <c r="N1370" s="9"/>
      <c r="O1370" s="9"/>
      <c r="P1370" s="278" t="str">
        <f t="shared" si="45"/>
        <v/>
      </c>
      <c r="Q1370" s="276">
        <f t="shared" si="46"/>
        <v>60</v>
      </c>
      <c r="R1370" s="9"/>
      <c r="S1370" s="9"/>
      <c r="U1370" s="367"/>
      <c r="AS1370" s="9"/>
      <c r="AT1370" s="9"/>
      <c r="AU1370" s="426"/>
      <c r="AW1370" s="9"/>
      <c r="AX1370" s="470"/>
      <c r="BG1370" s="373"/>
      <c r="BH1370" s="373"/>
      <c r="BI1370" s="9"/>
      <c r="BJ1370" s="9"/>
      <c r="CJ1370"/>
      <c r="CK1370"/>
    </row>
    <row r="1371" spans="1:89">
      <c r="A1371" s="9">
        <v>1018</v>
      </c>
      <c r="B1371" s="9" t="s">
        <v>383</v>
      </c>
      <c r="C1371" s="9">
        <v>315</v>
      </c>
      <c r="D1371" s="9">
        <v>3.2</v>
      </c>
      <c r="E1371" s="9">
        <v>3.2</v>
      </c>
      <c r="F1371" s="9">
        <v>137.41399999999999</v>
      </c>
      <c r="G1371" s="9">
        <v>0</v>
      </c>
      <c r="H1371" s="9">
        <v>0</v>
      </c>
      <c r="I1371" s="9">
        <v>3.1</v>
      </c>
      <c r="J1371" s="9">
        <v>74</v>
      </c>
      <c r="K1371" s="158">
        <v>0.94583333333333297</v>
      </c>
      <c r="L1371" s="9"/>
      <c r="M1371" s="9"/>
      <c r="N1371" s="9"/>
      <c r="O1371" s="9"/>
      <c r="P1371" s="278" t="str">
        <f t="shared" si="45"/>
        <v/>
      </c>
      <c r="Q1371" s="276">
        <f t="shared" si="46"/>
        <v>60</v>
      </c>
      <c r="R1371" s="9"/>
      <c r="S1371" s="9"/>
      <c r="U1371" s="367"/>
      <c r="AS1371" s="9"/>
      <c r="AT1371" s="9"/>
      <c r="AU1371" s="426"/>
      <c r="AW1371" s="9"/>
      <c r="AX1371" s="470"/>
      <c r="BG1371" s="373"/>
      <c r="BH1371" s="373"/>
      <c r="BI1371" s="9"/>
      <c r="BJ1371" s="9"/>
      <c r="CJ1371"/>
      <c r="CK1371"/>
    </row>
    <row r="1372" spans="1:89">
      <c r="A1372" s="9">
        <v>1018</v>
      </c>
      <c r="B1372" s="9" t="s">
        <v>383</v>
      </c>
      <c r="C1372" s="9">
        <v>292</v>
      </c>
      <c r="D1372" s="9">
        <v>4.8</v>
      </c>
      <c r="E1372" s="9">
        <v>4.4000000000000004</v>
      </c>
      <c r="F1372" s="9">
        <v>137.41399999999999</v>
      </c>
      <c r="G1372" s="9">
        <v>0</v>
      </c>
      <c r="H1372" s="9">
        <v>0</v>
      </c>
      <c r="I1372" s="9">
        <v>3.1</v>
      </c>
      <c r="J1372" s="9">
        <v>74</v>
      </c>
      <c r="K1372" s="158">
        <v>0.94652777777777797</v>
      </c>
      <c r="L1372" s="9"/>
      <c r="M1372" s="9"/>
      <c r="N1372" s="9"/>
      <c r="O1372" s="9"/>
      <c r="P1372" s="278" t="str">
        <f t="shared" si="45"/>
        <v/>
      </c>
      <c r="Q1372" s="276">
        <f t="shared" si="46"/>
        <v>60</v>
      </c>
      <c r="R1372" s="9"/>
      <c r="S1372" s="9"/>
      <c r="U1372" s="367"/>
      <c r="AS1372" s="9"/>
      <c r="AT1372" s="9"/>
      <c r="AU1372" s="426"/>
      <c r="AW1372" s="9"/>
      <c r="AX1372" s="470"/>
      <c r="BG1372" s="373"/>
      <c r="BH1372" s="373"/>
      <c r="BI1372" s="9"/>
      <c r="BJ1372" s="9"/>
      <c r="CJ1372"/>
      <c r="CK1372"/>
    </row>
    <row r="1373" spans="1:89">
      <c r="A1373" s="9">
        <v>1018</v>
      </c>
      <c r="B1373" s="9" t="s">
        <v>383</v>
      </c>
      <c r="C1373" s="9">
        <v>292</v>
      </c>
      <c r="D1373" s="9">
        <v>3.6</v>
      </c>
      <c r="E1373" s="9">
        <v>2</v>
      </c>
      <c r="F1373" s="9">
        <v>137.41399999999999</v>
      </c>
      <c r="G1373" s="9">
        <v>0</v>
      </c>
      <c r="H1373" s="9">
        <v>0</v>
      </c>
      <c r="I1373" s="9">
        <v>3</v>
      </c>
      <c r="J1373" s="9">
        <v>74</v>
      </c>
      <c r="K1373" s="158">
        <v>0.94722222222222197</v>
      </c>
      <c r="L1373" s="9"/>
      <c r="M1373" s="9"/>
      <c r="N1373" s="9"/>
      <c r="O1373" s="9"/>
      <c r="P1373" s="278" t="str">
        <f t="shared" si="45"/>
        <v/>
      </c>
      <c r="Q1373" s="276">
        <f t="shared" si="46"/>
        <v>60</v>
      </c>
      <c r="R1373" s="9"/>
      <c r="S1373" s="9"/>
      <c r="U1373" s="367"/>
      <c r="AS1373" s="9"/>
      <c r="AT1373" s="9"/>
      <c r="AU1373" s="426"/>
      <c r="AW1373" s="9"/>
      <c r="AX1373" s="470"/>
      <c r="BG1373" s="373"/>
      <c r="BH1373" s="373"/>
      <c r="BI1373" s="9"/>
      <c r="BJ1373" s="9"/>
      <c r="CJ1373"/>
      <c r="CK1373"/>
    </row>
    <row r="1374" spans="1:89">
      <c r="A1374" s="9">
        <v>1018</v>
      </c>
      <c r="B1374" s="9" t="s">
        <v>383</v>
      </c>
      <c r="C1374" s="9">
        <v>292</v>
      </c>
      <c r="D1374" s="9">
        <v>0</v>
      </c>
      <c r="E1374" s="9">
        <v>0.8</v>
      </c>
      <c r="F1374" s="9">
        <v>137.41399999999999</v>
      </c>
      <c r="G1374" s="9">
        <v>0</v>
      </c>
      <c r="H1374" s="9">
        <v>0</v>
      </c>
      <c r="I1374" s="9">
        <v>3</v>
      </c>
      <c r="J1374" s="9">
        <v>74</v>
      </c>
      <c r="K1374" s="158">
        <v>0.94791666666666696</v>
      </c>
      <c r="L1374" s="9"/>
      <c r="M1374" s="9"/>
      <c r="N1374" s="9"/>
      <c r="O1374" s="9"/>
      <c r="P1374" s="278" t="str">
        <f t="shared" si="45"/>
        <v/>
      </c>
      <c r="Q1374" s="276">
        <f t="shared" si="46"/>
        <v>60</v>
      </c>
      <c r="R1374" s="9"/>
      <c r="S1374" s="9"/>
      <c r="U1374" s="367"/>
      <c r="AS1374" s="9"/>
      <c r="AT1374" s="9"/>
      <c r="AU1374" s="426"/>
      <c r="AW1374" s="9"/>
      <c r="AX1374" s="470"/>
      <c r="BG1374" s="373"/>
      <c r="BH1374" s="373"/>
      <c r="BI1374" s="9"/>
      <c r="BJ1374" s="9"/>
      <c r="CJ1374"/>
      <c r="CK1374"/>
    </row>
    <row r="1375" spans="1:89">
      <c r="A1375" s="9">
        <v>1018</v>
      </c>
      <c r="B1375" s="9" t="s">
        <v>383</v>
      </c>
      <c r="C1375" s="9">
        <v>292</v>
      </c>
      <c r="D1375" s="9">
        <v>5.2</v>
      </c>
      <c r="E1375" s="9">
        <v>2.4</v>
      </c>
      <c r="F1375" s="9">
        <v>137.41399999999999</v>
      </c>
      <c r="G1375" s="9">
        <v>0</v>
      </c>
      <c r="H1375" s="9">
        <v>0</v>
      </c>
      <c r="I1375" s="9">
        <v>3</v>
      </c>
      <c r="J1375" s="9">
        <v>74</v>
      </c>
      <c r="K1375" s="158">
        <v>0.94861111111111096</v>
      </c>
      <c r="L1375" s="9"/>
      <c r="M1375" s="9"/>
      <c r="N1375" s="9"/>
      <c r="O1375" s="9"/>
      <c r="P1375" s="278" t="str">
        <f t="shared" si="45"/>
        <v/>
      </c>
      <c r="Q1375" s="276">
        <f t="shared" si="46"/>
        <v>60</v>
      </c>
      <c r="R1375" s="9"/>
      <c r="S1375" s="9"/>
      <c r="U1375" s="367"/>
      <c r="AS1375" s="9"/>
      <c r="AT1375" s="9"/>
      <c r="AU1375" s="426"/>
      <c r="AW1375" s="9"/>
      <c r="AX1375" s="470"/>
      <c r="BG1375" s="373"/>
      <c r="BH1375" s="373"/>
      <c r="BI1375" s="9"/>
      <c r="BJ1375" s="9"/>
      <c r="CJ1375"/>
      <c r="CK1375"/>
    </row>
    <row r="1376" spans="1:89">
      <c r="A1376" s="9">
        <v>1018</v>
      </c>
      <c r="B1376" s="9" t="s">
        <v>383</v>
      </c>
      <c r="C1376" s="9">
        <v>315</v>
      </c>
      <c r="D1376" s="9">
        <v>4.4000000000000004</v>
      </c>
      <c r="E1376" s="9">
        <v>4.4000000000000004</v>
      </c>
      <c r="F1376" s="9">
        <v>137.41399999999999</v>
      </c>
      <c r="G1376" s="9">
        <v>0</v>
      </c>
      <c r="H1376" s="9">
        <v>0</v>
      </c>
      <c r="I1376" s="9">
        <v>3</v>
      </c>
      <c r="J1376" s="9">
        <v>74</v>
      </c>
      <c r="K1376" s="158">
        <v>0.94930555555555596</v>
      </c>
      <c r="L1376" s="9"/>
      <c r="M1376" s="9"/>
      <c r="N1376" s="9"/>
      <c r="O1376" s="9"/>
      <c r="P1376" s="278" t="str">
        <f t="shared" si="45"/>
        <v/>
      </c>
      <c r="Q1376" s="276">
        <f t="shared" si="46"/>
        <v>60</v>
      </c>
      <c r="R1376" s="9"/>
      <c r="S1376" s="9"/>
      <c r="U1376" s="367"/>
      <c r="AS1376" s="9"/>
      <c r="AT1376" s="9"/>
      <c r="AU1376" s="426"/>
      <c r="AW1376" s="9"/>
      <c r="AX1376" s="470"/>
      <c r="BG1376" s="373"/>
      <c r="BH1376" s="373"/>
      <c r="BI1376" s="9"/>
      <c r="BJ1376" s="9"/>
      <c r="CJ1376"/>
      <c r="CK1376"/>
    </row>
    <row r="1377" spans="1:89">
      <c r="A1377" s="9">
        <v>1018</v>
      </c>
      <c r="B1377" s="9" t="s">
        <v>383</v>
      </c>
      <c r="C1377" s="9">
        <v>315</v>
      </c>
      <c r="D1377" s="9">
        <v>4.4000000000000004</v>
      </c>
      <c r="E1377" s="9">
        <v>4.4000000000000004</v>
      </c>
      <c r="F1377" s="9">
        <v>137.41399999999999</v>
      </c>
      <c r="G1377" s="9">
        <v>0</v>
      </c>
      <c r="H1377" s="9">
        <v>0</v>
      </c>
      <c r="I1377" s="9">
        <v>3</v>
      </c>
      <c r="J1377" s="9">
        <v>74</v>
      </c>
      <c r="K1377" s="158">
        <v>0.95</v>
      </c>
      <c r="L1377" s="9"/>
      <c r="M1377" s="9"/>
      <c r="N1377" s="9"/>
      <c r="O1377" s="9"/>
      <c r="P1377" s="278" t="str">
        <f t="shared" si="45"/>
        <v/>
      </c>
      <c r="Q1377" s="276">
        <f t="shared" si="46"/>
        <v>60</v>
      </c>
      <c r="R1377" s="9"/>
      <c r="S1377" s="9"/>
      <c r="U1377" s="367"/>
      <c r="AS1377" s="9"/>
      <c r="AT1377" s="9"/>
      <c r="AU1377" s="426"/>
      <c r="AW1377" s="9"/>
      <c r="AX1377" s="470"/>
      <c r="BG1377" s="373"/>
      <c r="BH1377" s="373"/>
      <c r="BI1377" s="9"/>
      <c r="BJ1377" s="9"/>
      <c r="CJ1377"/>
      <c r="CK1377"/>
    </row>
    <row r="1378" spans="1:89">
      <c r="A1378" s="9">
        <v>1018</v>
      </c>
      <c r="B1378" s="9" t="s">
        <v>383</v>
      </c>
      <c r="C1378" s="9">
        <v>315</v>
      </c>
      <c r="D1378" s="9">
        <v>3.6</v>
      </c>
      <c r="E1378" s="9">
        <v>2.4</v>
      </c>
      <c r="F1378" s="9">
        <v>137.41399999999999</v>
      </c>
      <c r="G1378" s="9">
        <v>0</v>
      </c>
      <c r="H1378" s="9">
        <v>0</v>
      </c>
      <c r="I1378" s="9">
        <v>2.9</v>
      </c>
      <c r="J1378" s="9">
        <v>75</v>
      </c>
      <c r="K1378" s="158">
        <v>0.95069444444444495</v>
      </c>
      <c r="L1378" s="9"/>
      <c r="M1378" s="9"/>
      <c r="N1378" s="9"/>
      <c r="O1378" s="9"/>
      <c r="P1378" s="278" t="str">
        <f t="shared" si="45"/>
        <v/>
      </c>
      <c r="Q1378" s="276">
        <f t="shared" si="46"/>
        <v>60</v>
      </c>
      <c r="R1378" s="9"/>
      <c r="S1378" s="9"/>
      <c r="U1378" s="367"/>
      <c r="AS1378" s="9"/>
      <c r="AT1378" s="9"/>
      <c r="AU1378" s="426"/>
      <c r="AW1378" s="9"/>
      <c r="AX1378" s="470"/>
      <c r="BG1378" s="373"/>
      <c r="BH1378" s="373"/>
      <c r="BI1378" s="9"/>
      <c r="BJ1378" s="9"/>
      <c r="CJ1378"/>
      <c r="CK1378"/>
    </row>
    <row r="1379" spans="1:89">
      <c r="A1379" s="9">
        <v>1018</v>
      </c>
      <c r="B1379" s="9" t="s">
        <v>383</v>
      </c>
      <c r="C1379" s="9">
        <v>315</v>
      </c>
      <c r="D1379" s="9">
        <v>0</v>
      </c>
      <c r="E1379" s="9">
        <v>2.8</v>
      </c>
      <c r="F1379" s="9">
        <v>137.41399999999999</v>
      </c>
      <c r="G1379" s="9">
        <v>0</v>
      </c>
      <c r="H1379" s="9">
        <v>0</v>
      </c>
      <c r="I1379" s="9">
        <v>2.9</v>
      </c>
      <c r="J1379" s="9">
        <v>75</v>
      </c>
      <c r="K1379" s="158">
        <v>0.95138888888888895</v>
      </c>
      <c r="L1379" s="9"/>
      <c r="M1379" s="9"/>
      <c r="N1379" s="9"/>
      <c r="O1379" s="9"/>
      <c r="P1379" s="278" t="str">
        <f t="shared" si="45"/>
        <v/>
      </c>
      <c r="Q1379" s="276">
        <f t="shared" si="46"/>
        <v>60</v>
      </c>
      <c r="R1379" s="9"/>
      <c r="S1379" s="9"/>
      <c r="U1379" s="367"/>
      <c r="AS1379" s="9"/>
      <c r="AT1379" s="9"/>
      <c r="AU1379" s="426"/>
      <c r="AW1379" s="9"/>
      <c r="AX1379" s="470"/>
      <c r="BG1379" s="373"/>
      <c r="BH1379" s="373"/>
      <c r="BI1379" s="9"/>
      <c r="BJ1379" s="9"/>
      <c r="CJ1379"/>
      <c r="CK1379"/>
    </row>
    <row r="1380" spans="1:89">
      <c r="A1380" s="9">
        <v>1018</v>
      </c>
      <c r="B1380" s="9" t="s">
        <v>383</v>
      </c>
      <c r="C1380" s="9">
        <v>292</v>
      </c>
      <c r="D1380" s="9">
        <v>4.8</v>
      </c>
      <c r="E1380" s="9">
        <v>4</v>
      </c>
      <c r="F1380" s="9">
        <v>137.41399999999999</v>
      </c>
      <c r="G1380" s="9">
        <v>0</v>
      </c>
      <c r="H1380" s="9">
        <v>0</v>
      </c>
      <c r="I1380" s="9">
        <v>3</v>
      </c>
      <c r="J1380" s="9">
        <v>74</v>
      </c>
      <c r="K1380" s="158">
        <v>0.95208333333333295</v>
      </c>
      <c r="L1380" s="9"/>
      <c r="M1380" s="9"/>
      <c r="N1380" s="9"/>
      <c r="O1380" s="9"/>
      <c r="P1380" s="278" t="str">
        <f t="shared" si="45"/>
        <v/>
      </c>
      <c r="Q1380" s="276">
        <f t="shared" si="46"/>
        <v>60</v>
      </c>
      <c r="R1380" s="9"/>
      <c r="S1380" s="9"/>
      <c r="U1380" s="367"/>
      <c r="AS1380" s="9"/>
      <c r="AT1380" s="9"/>
      <c r="AU1380" s="426"/>
      <c r="AW1380" s="9"/>
      <c r="AX1380" s="470"/>
      <c r="BG1380" s="373"/>
      <c r="BH1380" s="373"/>
      <c r="BI1380" s="9"/>
      <c r="BJ1380" s="9"/>
      <c r="CJ1380"/>
      <c r="CK1380"/>
    </row>
    <row r="1381" spans="1:89">
      <c r="A1381" s="9">
        <v>1018</v>
      </c>
      <c r="B1381" s="9" t="s">
        <v>383</v>
      </c>
      <c r="C1381" s="9">
        <v>292</v>
      </c>
      <c r="D1381" s="9">
        <v>4.4000000000000004</v>
      </c>
      <c r="E1381" s="9">
        <v>5.6</v>
      </c>
      <c r="F1381" s="9">
        <v>137.41399999999999</v>
      </c>
      <c r="G1381" s="9">
        <v>0</v>
      </c>
      <c r="H1381" s="9">
        <v>0</v>
      </c>
      <c r="I1381" s="9">
        <v>3</v>
      </c>
      <c r="J1381" s="9">
        <v>74</v>
      </c>
      <c r="K1381" s="158">
        <v>0.95277777777777795</v>
      </c>
      <c r="L1381" s="9"/>
      <c r="M1381" s="9"/>
      <c r="N1381" s="9"/>
      <c r="O1381" s="9"/>
      <c r="P1381" s="278" t="str">
        <f t="shared" si="45"/>
        <v/>
      </c>
      <c r="Q1381" s="276">
        <f t="shared" si="46"/>
        <v>60</v>
      </c>
      <c r="R1381" s="9"/>
      <c r="S1381" s="9"/>
      <c r="U1381" s="367"/>
      <c r="AS1381" s="9"/>
      <c r="AT1381" s="9"/>
      <c r="AU1381" s="426"/>
      <c r="AW1381" s="9"/>
      <c r="AX1381" s="470"/>
      <c r="BG1381" s="373"/>
      <c r="BH1381" s="373"/>
      <c r="BI1381" s="9"/>
      <c r="BJ1381" s="9"/>
      <c r="CJ1381"/>
      <c r="CK1381"/>
    </row>
    <row r="1382" spans="1:89">
      <c r="A1382" s="9">
        <v>1018</v>
      </c>
      <c r="B1382" s="9" t="s">
        <v>383</v>
      </c>
      <c r="C1382" s="9">
        <v>292</v>
      </c>
      <c r="D1382" s="9">
        <v>2.4</v>
      </c>
      <c r="E1382" s="9">
        <v>3.2</v>
      </c>
      <c r="F1382" s="9">
        <v>137.41399999999999</v>
      </c>
      <c r="G1382" s="9">
        <v>0</v>
      </c>
      <c r="H1382" s="9">
        <v>0</v>
      </c>
      <c r="I1382" s="9">
        <v>2.9</v>
      </c>
      <c r="J1382" s="9">
        <v>75</v>
      </c>
      <c r="K1382" s="158">
        <v>0.95347222222222205</v>
      </c>
      <c r="L1382" s="9"/>
      <c r="M1382" s="9"/>
      <c r="N1382" s="9"/>
      <c r="O1382" s="9"/>
      <c r="P1382" s="278" t="str">
        <f t="shared" si="45"/>
        <v/>
      </c>
      <c r="Q1382" s="276">
        <f t="shared" si="46"/>
        <v>60</v>
      </c>
      <c r="R1382" s="9"/>
      <c r="S1382" s="9"/>
      <c r="U1382" s="367"/>
      <c r="AS1382" s="9"/>
      <c r="AT1382" s="9"/>
      <c r="AU1382" s="426"/>
      <c r="AW1382" s="9"/>
      <c r="AX1382" s="470"/>
      <c r="BG1382" s="373"/>
      <c r="BH1382" s="373"/>
      <c r="BI1382" s="9"/>
      <c r="BJ1382" s="9"/>
      <c r="CJ1382"/>
      <c r="CK1382"/>
    </row>
    <row r="1383" spans="1:89">
      <c r="A1383" s="9">
        <v>1018</v>
      </c>
      <c r="B1383" s="9" t="s">
        <v>383</v>
      </c>
      <c r="C1383" s="9">
        <v>292</v>
      </c>
      <c r="D1383" s="9">
        <v>5.6</v>
      </c>
      <c r="E1383" s="9">
        <v>4.8</v>
      </c>
      <c r="F1383" s="9">
        <v>137.41399999999999</v>
      </c>
      <c r="G1383" s="9">
        <v>0</v>
      </c>
      <c r="H1383" s="9">
        <v>0</v>
      </c>
      <c r="I1383" s="9">
        <v>2.9</v>
      </c>
      <c r="J1383" s="9">
        <v>75</v>
      </c>
      <c r="K1383" s="158">
        <v>0.95416666666666705</v>
      </c>
      <c r="L1383" s="9"/>
      <c r="M1383" s="9"/>
      <c r="N1383" s="9"/>
      <c r="O1383" s="9"/>
      <c r="P1383" s="278" t="str">
        <f t="shared" si="45"/>
        <v/>
      </c>
      <c r="Q1383" s="276">
        <f t="shared" si="46"/>
        <v>60</v>
      </c>
      <c r="R1383" s="9"/>
      <c r="S1383" s="9"/>
      <c r="U1383" s="367"/>
      <c r="AS1383" s="9"/>
      <c r="AT1383" s="9"/>
      <c r="AU1383" s="426"/>
      <c r="AW1383" s="9"/>
      <c r="AX1383" s="470"/>
      <c r="BG1383" s="373"/>
      <c r="BH1383" s="373"/>
      <c r="BI1383" s="9"/>
      <c r="BJ1383" s="9"/>
      <c r="CJ1383"/>
      <c r="CK1383"/>
    </row>
    <row r="1384" spans="1:89">
      <c r="A1384" s="9">
        <v>1018</v>
      </c>
      <c r="B1384" s="9" t="s">
        <v>383</v>
      </c>
      <c r="C1384" s="9">
        <v>292</v>
      </c>
      <c r="D1384" s="9">
        <v>0</v>
      </c>
      <c r="E1384" s="9">
        <v>4.8</v>
      </c>
      <c r="F1384" s="9">
        <v>137.41399999999999</v>
      </c>
      <c r="G1384" s="9">
        <v>0</v>
      </c>
      <c r="H1384" s="9">
        <v>0</v>
      </c>
      <c r="I1384" s="9">
        <v>2.8</v>
      </c>
      <c r="J1384" s="9">
        <v>75</v>
      </c>
      <c r="K1384" s="158">
        <v>0.95486111111111105</v>
      </c>
      <c r="L1384" s="9"/>
      <c r="M1384" s="9"/>
      <c r="N1384" s="9"/>
      <c r="O1384" s="9"/>
      <c r="P1384" s="278" t="str">
        <f t="shared" si="45"/>
        <v/>
      </c>
      <c r="Q1384" s="276">
        <f t="shared" si="46"/>
        <v>60</v>
      </c>
      <c r="R1384" s="9"/>
      <c r="S1384" s="9"/>
      <c r="U1384" s="367"/>
      <c r="AS1384" s="9"/>
      <c r="AT1384" s="9"/>
      <c r="AU1384" s="426"/>
      <c r="AW1384" s="9"/>
      <c r="AX1384" s="470"/>
      <c r="BG1384" s="373"/>
      <c r="BH1384" s="373"/>
      <c r="BI1384" s="9"/>
      <c r="BJ1384" s="9"/>
      <c r="CJ1384"/>
      <c r="CK1384"/>
    </row>
    <row r="1385" spans="1:89">
      <c r="A1385" s="9">
        <v>1018</v>
      </c>
      <c r="B1385" s="9" t="s">
        <v>383</v>
      </c>
      <c r="C1385" s="9">
        <v>292</v>
      </c>
      <c r="D1385" s="9">
        <v>4.8</v>
      </c>
      <c r="E1385" s="9">
        <v>4</v>
      </c>
      <c r="F1385" s="9">
        <v>137.41399999999999</v>
      </c>
      <c r="G1385" s="9">
        <v>0</v>
      </c>
      <c r="H1385" s="9">
        <v>0</v>
      </c>
      <c r="I1385" s="9">
        <v>2.8</v>
      </c>
      <c r="J1385" s="9">
        <v>75</v>
      </c>
      <c r="K1385" s="158">
        <v>0.95555555555555605</v>
      </c>
      <c r="L1385" s="9"/>
      <c r="M1385" s="9"/>
      <c r="N1385" s="9"/>
      <c r="O1385" s="9"/>
      <c r="P1385" s="278" t="str">
        <f t="shared" si="45"/>
        <v/>
      </c>
      <c r="Q1385" s="276">
        <f t="shared" si="46"/>
        <v>60</v>
      </c>
      <c r="R1385" s="9"/>
      <c r="S1385" s="9"/>
      <c r="U1385" s="367"/>
      <c r="AS1385" s="9"/>
      <c r="AT1385" s="9"/>
      <c r="AU1385" s="426"/>
      <c r="AW1385" s="9"/>
      <c r="AX1385" s="470"/>
      <c r="BG1385" s="373"/>
      <c r="BH1385" s="373"/>
      <c r="BI1385" s="9"/>
      <c r="BJ1385" s="9"/>
      <c r="CJ1385"/>
      <c r="CK1385"/>
    </row>
    <row r="1386" spans="1:89">
      <c r="A1386" s="9">
        <v>1018</v>
      </c>
      <c r="B1386" s="9" t="s">
        <v>383</v>
      </c>
      <c r="C1386" s="9">
        <v>315</v>
      </c>
      <c r="D1386" s="9">
        <v>3.2</v>
      </c>
      <c r="E1386" s="9">
        <v>4.8</v>
      </c>
      <c r="F1386" s="9">
        <v>137.41399999999999</v>
      </c>
      <c r="G1386" s="9">
        <v>0</v>
      </c>
      <c r="H1386" s="9">
        <v>0</v>
      </c>
      <c r="I1386" s="9">
        <v>2.8</v>
      </c>
      <c r="J1386" s="9">
        <v>75</v>
      </c>
      <c r="K1386" s="158">
        <v>0.95625000000000004</v>
      </c>
      <c r="L1386" s="9"/>
      <c r="M1386" s="9"/>
      <c r="N1386" s="9"/>
      <c r="O1386" s="9"/>
      <c r="P1386" s="278" t="str">
        <f t="shared" si="45"/>
        <v/>
      </c>
      <c r="Q1386" s="276">
        <f t="shared" si="46"/>
        <v>60</v>
      </c>
      <c r="R1386" s="9"/>
      <c r="S1386" s="9"/>
      <c r="U1386" s="367"/>
      <c r="AS1386" s="9"/>
      <c r="AT1386" s="9"/>
      <c r="AU1386" s="426"/>
      <c r="AW1386" s="9"/>
      <c r="AX1386" s="470"/>
      <c r="BG1386" s="373"/>
      <c r="BH1386" s="373"/>
      <c r="BI1386" s="9"/>
      <c r="BJ1386" s="9"/>
      <c r="CJ1386"/>
      <c r="CK1386"/>
    </row>
    <row r="1387" spans="1:89">
      <c r="A1387" s="9">
        <v>1018</v>
      </c>
      <c r="B1387" s="9" t="s">
        <v>383</v>
      </c>
      <c r="C1387" s="9">
        <v>315</v>
      </c>
      <c r="D1387" s="9">
        <v>2.8</v>
      </c>
      <c r="E1387" s="9">
        <v>3.2</v>
      </c>
      <c r="F1387" s="9">
        <v>137.41399999999999</v>
      </c>
      <c r="G1387" s="9">
        <v>0</v>
      </c>
      <c r="H1387" s="9">
        <v>0</v>
      </c>
      <c r="I1387" s="9">
        <v>2.8</v>
      </c>
      <c r="J1387" s="9">
        <v>75</v>
      </c>
      <c r="K1387" s="158">
        <v>0.95694444444444404</v>
      </c>
      <c r="L1387" s="9"/>
      <c r="M1387" s="9"/>
      <c r="N1387" s="9"/>
      <c r="O1387" s="9"/>
      <c r="P1387" s="278" t="str">
        <f t="shared" si="45"/>
        <v/>
      </c>
      <c r="Q1387" s="276">
        <f t="shared" si="46"/>
        <v>60</v>
      </c>
      <c r="R1387" s="9"/>
      <c r="S1387" s="9"/>
      <c r="U1387" s="367"/>
      <c r="AS1387" s="9"/>
      <c r="AT1387" s="9"/>
      <c r="AU1387" s="426"/>
      <c r="AW1387" s="9"/>
      <c r="AX1387" s="470"/>
      <c r="BG1387" s="373"/>
      <c r="BH1387" s="373"/>
      <c r="BI1387" s="9"/>
      <c r="BJ1387" s="9"/>
      <c r="CJ1387"/>
      <c r="CK1387"/>
    </row>
    <row r="1388" spans="1:89">
      <c r="A1388" s="9">
        <v>1018</v>
      </c>
      <c r="B1388" s="9" t="s">
        <v>383</v>
      </c>
      <c r="C1388" s="9">
        <v>315</v>
      </c>
      <c r="D1388" s="9">
        <v>2.8</v>
      </c>
      <c r="E1388" s="9">
        <v>1.2</v>
      </c>
      <c r="F1388" s="9">
        <v>137.41399999999999</v>
      </c>
      <c r="G1388" s="9">
        <v>0</v>
      </c>
      <c r="H1388" s="9">
        <v>0</v>
      </c>
      <c r="I1388" s="9">
        <v>2.8</v>
      </c>
      <c r="J1388" s="9">
        <v>75</v>
      </c>
      <c r="K1388" s="158">
        <v>0.95763888888888904</v>
      </c>
      <c r="L1388" s="9"/>
      <c r="M1388" s="9"/>
      <c r="N1388" s="9"/>
      <c r="O1388" s="9"/>
      <c r="P1388" s="278" t="str">
        <f t="shared" si="45"/>
        <v/>
      </c>
      <c r="Q1388" s="276">
        <f t="shared" si="46"/>
        <v>60</v>
      </c>
      <c r="R1388" s="9"/>
      <c r="S1388" s="9"/>
      <c r="U1388" s="367"/>
      <c r="AS1388" s="9"/>
      <c r="AT1388" s="9"/>
      <c r="AU1388" s="426"/>
      <c r="AW1388" s="9"/>
      <c r="AX1388" s="470"/>
      <c r="BG1388" s="373"/>
      <c r="BH1388" s="373"/>
      <c r="BI1388" s="9"/>
      <c r="BJ1388" s="9"/>
      <c r="CJ1388"/>
      <c r="CK1388"/>
    </row>
    <row r="1389" spans="1:89">
      <c r="A1389" s="9">
        <v>1018</v>
      </c>
      <c r="B1389" s="9" t="s">
        <v>383</v>
      </c>
      <c r="C1389" s="9">
        <v>315</v>
      </c>
      <c r="D1389" s="9">
        <v>3.6</v>
      </c>
      <c r="E1389" s="9">
        <v>2</v>
      </c>
      <c r="F1389" s="9">
        <v>137.41399999999999</v>
      </c>
      <c r="G1389" s="9">
        <v>0</v>
      </c>
      <c r="H1389" s="9">
        <v>0</v>
      </c>
      <c r="I1389" s="9">
        <v>2.8</v>
      </c>
      <c r="J1389" s="9">
        <v>75</v>
      </c>
      <c r="K1389" s="158">
        <v>0.95833333333333304</v>
      </c>
      <c r="L1389" s="9"/>
      <c r="M1389" s="9"/>
      <c r="N1389" s="9"/>
      <c r="O1389" s="9"/>
      <c r="P1389" s="278" t="str">
        <f t="shared" si="45"/>
        <v/>
      </c>
      <c r="Q1389" s="276">
        <f t="shared" si="46"/>
        <v>60</v>
      </c>
      <c r="R1389" s="9"/>
      <c r="S1389" s="9"/>
      <c r="U1389" s="367"/>
      <c r="AS1389" s="9"/>
      <c r="AT1389" s="9"/>
      <c r="AU1389" s="426"/>
      <c r="AW1389" s="9"/>
      <c r="AX1389" s="470"/>
      <c r="BG1389" s="373"/>
      <c r="BH1389" s="373"/>
      <c r="BI1389" s="9"/>
      <c r="BJ1389" s="9"/>
      <c r="CJ1389"/>
      <c r="CK1389"/>
    </row>
    <row r="1390" spans="1:89">
      <c r="A1390" s="9">
        <v>1019</v>
      </c>
      <c r="B1390" s="9" t="s">
        <v>383</v>
      </c>
      <c r="C1390" s="9">
        <v>315</v>
      </c>
      <c r="D1390" s="9">
        <v>5.2</v>
      </c>
      <c r="E1390" s="9">
        <v>5.2</v>
      </c>
      <c r="F1390" s="9">
        <v>137.41399999999999</v>
      </c>
      <c r="G1390" s="9">
        <v>0</v>
      </c>
      <c r="H1390" s="9">
        <v>0</v>
      </c>
      <c r="I1390" s="9">
        <v>2.8</v>
      </c>
      <c r="J1390" s="9">
        <v>75</v>
      </c>
      <c r="K1390" s="158">
        <v>0.95902777777777803</v>
      </c>
      <c r="L1390" s="9"/>
      <c r="M1390" s="9"/>
      <c r="N1390" s="9"/>
      <c r="O1390" s="9"/>
      <c r="P1390" s="278" t="str">
        <f t="shared" si="45"/>
        <v/>
      </c>
      <c r="Q1390" s="276">
        <f t="shared" si="46"/>
        <v>60</v>
      </c>
      <c r="R1390" s="9"/>
      <c r="S1390" s="9"/>
      <c r="U1390" s="367"/>
      <c r="AS1390" s="9"/>
      <c r="AT1390" s="9"/>
      <c r="AU1390" s="426"/>
      <c r="AW1390" s="9"/>
      <c r="AX1390" s="470"/>
      <c r="BG1390" s="373"/>
      <c r="BH1390" s="373"/>
      <c r="BI1390" s="9"/>
      <c r="BJ1390" s="9"/>
      <c r="CJ1390"/>
      <c r="CK1390"/>
    </row>
    <row r="1391" spans="1:89">
      <c r="A1391" s="9">
        <v>1019</v>
      </c>
      <c r="B1391" s="9" t="s">
        <v>383</v>
      </c>
      <c r="C1391" s="9">
        <v>315</v>
      </c>
      <c r="D1391" s="9">
        <v>4.4000000000000004</v>
      </c>
      <c r="E1391" s="9">
        <v>4</v>
      </c>
      <c r="F1391" s="9">
        <v>137.41399999999999</v>
      </c>
      <c r="G1391" s="9">
        <v>0</v>
      </c>
      <c r="H1391" s="9">
        <v>0</v>
      </c>
      <c r="I1391" s="9">
        <v>2.8</v>
      </c>
      <c r="J1391" s="9">
        <v>75</v>
      </c>
      <c r="K1391" s="158">
        <v>0.95972222222222203</v>
      </c>
      <c r="L1391" s="9"/>
      <c r="M1391" s="9"/>
      <c r="N1391" s="9"/>
      <c r="O1391" s="9"/>
      <c r="P1391" s="278" t="str">
        <f t="shared" si="45"/>
        <v/>
      </c>
      <c r="Q1391" s="276">
        <f t="shared" si="46"/>
        <v>60</v>
      </c>
      <c r="R1391" s="9"/>
      <c r="S1391" s="9"/>
      <c r="U1391" s="367"/>
      <c r="AS1391" s="9"/>
      <c r="AT1391" s="9"/>
      <c r="AU1391" s="426"/>
      <c r="AW1391" s="9"/>
      <c r="AX1391" s="470"/>
      <c r="BG1391" s="373"/>
      <c r="BH1391" s="373"/>
      <c r="BI1391" s="9"/>
      <c r="BJ1391" s="9"/>
      <c r="CJ1391"/>
      <c r="CK1391"/>
    </row>
    <row r="1392" spans="1:89">
      <c r="A1392" s="9">
        <v>1019</v>
      </c>
      <c r="B1392" s="9" t="s">
        <v>383</v>
      </c>
      <c r="C1392" s="9">
        <v>315</v>
      </c>
      <c r="D1392" s="9">
        <v>3.2</v>
      </c>
      <c r="E1392" s="9">
        <v>4.4000000000000004</v>
      </c>
      <c r="F1392" s="9">
        <v>137.41399999999999</v>
      </c>
      <c r="G1392" s="9">
        <v>0</v>
      </c>
      <c r="H1392" s="9">
        <v>0</v>
      </c>
      <c r="I1392" s="9">
        <v>2.8</v>
      </c>
      <c r="J1392" s="9">
        <v>75</v>
      </c>
      <c r="K1392" s="158">
        <v>0.96041666666666703</v>
      </c>
      <c r="L1392" s="9"/>
      <c r="M1392" s="9"/>
      <c r="N1392" s="9"/>
      <c r="O1392" s="9"/>
      <c r="P1392" s="278" t="str">
        <f t="shared" si="45"/>
        <v/>
      </c>
      <c r="Q1392" s="276">
        <f t="shared" si="46"/>
        <v>60</v>
      </c>
      <c r="R1392" s="9"/>
      <c r="S1392" s="9"/>
      <c r="U1392" s="367"/>
      <c r="AS1392" s="9"/>
      <c r="AT1392" s="9"/>
      <c r="AU1392" s="426"/>
      <c r="AW1392" s="9"/>
      <c r="AX1392" s="470"/>
      <c r="BG1392" s="373"/>
      <c r="BH1392" s="373"/>
      <c r="BI1392" s="9"/>
      <c r="BJ1392" s="9"/>
      <c r="CJ1392"/>
      <c r="CK1392"/>
    </row>
    <row r="1393" spans="1:89">
      <c r="A1393" s="9">
        <v>1019</v>
      </c>
      <c r="B1393" s="9" t="s">
        <v>383</v>
      </c>
      <c r="C1393" s="9">
        <v>315</v>
      </c>
      <c r="D1393" s="9">
        <v>0</v>
      </c>
      <c r="E1393" s="9">
        <v>1.6</v>
      </c>
      <c r="F1393" s="9">
        <v>137.41399999999999</v>
      </c>
      <c r="G1393" s="9">
        <v>0</v>
      </c>
      <c r="H1393" s="9">
        <v>0</v>
      </c>
      <c r="I1393" s="9">
        <v>2.8</v>
      </c>
      <c r="J1393" s="9">
        <v>75</v>
      </c>
      <c r="K1393" s="158">
        <v>0.96111111111111103</v>
      </c>
      <c r="L1393" s="9"/>
      <c r="M1393" s="9"/>
      <c r="N1393" s="9"/>
      <c r="O1393" s="9"/>
      <c r="P1393" s="278" t="str">
        <f t="shared" si="45"/>
        <v/>
      </c>
      <c r="Q1393" s="276">
        <f t="shared" si="46"/>
        <v>60</v>
      </c>
      <c r="R1393" s="9"/>
      <c r="S1393" s="9"/>
      <c r="U1393" s="367"/>
      <c r="AS1393" s="9"/>
      <c r="AT1393" s="9"/>
      <c r="AU1393" s="426"/>
      <c r="AW1393" s="9"/>
      <c r="AX1393" s="470"/>
      <c r="BG1393" s="373"/>
      <c r="BH1393" s="373"/>
      <c r="BI1393" s="9"/>
      <c r="BJ1393" s="9"/>
      <c r="CJ1393"/>
      <c r="CK1393"/>
    </row>
    <row r="1394" spans="1:89">
      <c r="A1394" s="9">
        <v>1019</v>
      </c>
      <c r="B1394" s="9" t="s">
        <v>383</v>
      </c>
      <c r="C1394" s="9">
        <v>292</v>
      </c>
      <c r="D1394" s="9">
        <v>7.2</v>
      </c>
      <c r="E1394" s="9">
        <v>2.4</v>
      </c>
      <c r="F1394" s="9">
        <v>137.41399999999999</v>
      </c>
      <c r="G1394" s="9">
        <v>0</v>
      </c>
      <c r="H1394" s="9">
        <v>0</v>
      </c>
      <c r="I1394" s="9">
        <v>2.8</v>
      </c>
      <c r="J1394" s="9">
        <v>75</v>
      </c>
      <c r="K1394" s="158">
        <v>0.96180555555555602</v>
      </c>
      <c r="L1394" s="9"/>
      <c r="M1394" s="9"/>
      <c r="N1394" s="9"/>
      <c r="O1394" s="9"/>
      <c r="P1394" s="278" t="str">
        <f t="shared" si="45"/>
        <v/>
      </c>
      <c r="Q1394" s="276">
        <f t="shared" si="46"/>
        <v>60</v>
      </c>
      <c r="R1394" s="9"/>
      <c r="S1394" s="9"/>
      <c r="U1394" s="367"/>
      <c r="AS1394" s="9"/>
      <c r="AT1394" s="9"/>
      <c r="AU1394" s="426"/>
      <c r="AW1394" s="9"/>
      <c r="AX1394" s="470"/>
      <c r="BG1394" s="373"/>
      <c r="BH1394" s="373"/>
      <c r="BI1394" s="9"/>
      <c r="BJ1394" s="9"/>
      <c r="CJ1394"/>
      <c r="CK1394"/>
    </row>
    <row r="1395" spans="1:89">
      <c r="A1395" s="9">
        <v>1019</v>
      </c>
      <c r="B1395" s="9" t="s">
        <v>383</v>
      </c>
      <c r="C1395" s="9">
        <v>292</v>
      </c>
      <c r="D1395" s="9">
        <v>4.4000000000000004</v>
      </c>
      <c r="E1395" s="9">
        <v>4</v>
      </c>
      <c r="F1395" s="9">
        <v>137.41399999999999</v>
      </c>
      <c r="G1395" s="9">
        <v>0</v>
      </c>
      <c r="H1395" s="9">
        <v>0</v>
      </c>
      <c r="I1395" s="9">
        <v>2.8</v>
      </c>
      <c r="J1395" s="9">
        <v>75</v>
      </c>
      <c r="K1395" s="158">
        <v>0.96250000000000002</v>
      </c>
      <c r="L1395" s="9"/>
      <c r="M1395" s="9"/>
      <c r="N1395" s="9"/>
      <c r="O1395" s="9"/>
      <c r="P1395" s="278" t="str">
        <f t="shared" si="45"/>
        <v/>
      </c>
      <c r="Q1395" s="276">
        <f t="shared" si="46"/>
        <v>60</v>
      </c>
      <c r="R1395" s="9"/>
      <c r="S1395" s="9"/>
      <c r="U1395" s="367"/>
      <c r="AS1395" s="9"/>
      <c r="AT1395" s="9"/>
      <c r="AU1395" s="426"/>
      <c r="AW1395" s="9"/>
      <c r="AX1395" s="470"/>
      <c r="BG1395" s="373"/>
      <c r="BH1395" s="373"/>
      <c r="BI1395" s="9"/>
      <c r="BJ1395" s="9"/>
      <c r="CJ1395"/>
      <c r="CK1395"/>
    </row>
    <row r="1396" spans="1:89">
      <c r="A1396" s="9">
        <v>1019</v>
      </c>
      <c r="B1396" s="9" t="s">
        <v>383</v>
      </c>
      <c r="C1396" s="9">
        <v>292</v>
      </c>
      <c r="D1396" s="9">
        <v>0</v>
      </c>
      <c r="E1396" s="9">
        <v>2.4</v>
      </c>
      <c r="F1396" s="9">
        <v>137.41399999999999</v>
      </c>
      <c r="G1396" s="9">
        <v>0</v>
      </c>
      <c r="H1396" s="9">
        <v>0</v>
      </c>
      <c r="I1396" s="9">
        <v>2.8</v>
      </c>
      <c r="J1396" s="9">
        <v>75</v>
      </c>
      <c r="K1396" s="158">
        <v>0.96319444444444402</v>
      </c>
      <c r="L1396" s="9"/>
      <c r="M1396" s="9"/>
      <c r="N1396" s="9"/>
      <c r="O1396" s="9"/>
      <c r="P1396" s="278" t="str">
        <f t="shared" si="45"/>
        <v/>
      </c>
      <c r="Q1396" s="276">
        <f t="shared" si="46"/>
        <v>60</v>
      </c>
      <c r="R1396" s="9"/>
      <c r="S1396" s="9"/>
      <c r="U1396" s="367"/>
      <c r="AS1396" s="9"/>
      <c r="AT1396" s="9"/>
      <c r="AU1396" s="426"/>
      <c r="AW1396" s="9"/>
      <c r="AX1396" s="470"/>
      <c r="BG1396" s="373"/>
      <c r="BH1396" s="373"/>
      <c r="BI1396" s="9"/>
      <c r="BJ1396" s="9"/>
      <c r="CJ1396"/>
      <c r="CK1396"/>
    </row>
    <row r="1397" spans="1:89">
      <c r="A1397" s="9">
        <v>1019</v>
      </c>
      <c r="B1397" s="9" t="s">
        <v>383</v>
      </c>
      <c r="C1397" s="9">
        <v>292</v>
      </c>
      <c r="D1397" s="9">
        <v>5.6</v>
      </c>
      <c r="E1397" s="9">
        <v>2.4</v>
      </c>
      <c r="F1397" s="9">
        <v>137.41399999999999</v>
      </c>
      <c r="G1397" s="9">
        <v>0</v>
      </c>
      <c r="H1397" s="9">
        <v>0</v>
      </c>
      <c r="I1397" s="9">
        <v>2.8</v>
      </c>
      <c r="J1397" s="9">
        <v>75</v>
      </c>
      <c r="K1397" s="158">
        <v>0.96388888888888902</v>
      </c>
      <c r="L1397" s="9"/>
      <c r="M1397" s="9"/>
      <c r="N1397" s="9"/>
      <c r="O1397" s="9"/>
      <c r="P1397" s="278" t="str">
        <f t="shared" si="45"/>
        <v/>
      </c>
      <c r="Q1397" s="276">
        <f t="shared" si="46"/>
        <v>60</v>
      </c>
      <c r="R1397" s="9"/>
      <c r="S1397" s="9"/>
      <c r="U1397" s="367"/>
      <c r="AS1397" s="9"/>
      <c r="AT1397" s="9"/>
      <c r="AU1397" s="426"/>
      <c r="AW1397" s="9"/>
      <c r="AX1397" s="470"/>
      <c r="BG1397" s="373"/>
      <c r="BH1397" s="373"/>
      <c r="BI1397" s="9"/>
      <c r="BJ1397" s="9"/>
      <c r="CJ1397"/>
      <c r="CK1397"/>
    </row>
    <row r="1398" spans="1:89">
      <c r="A1398" s="9">
        <v>1019</v>
      </c>
      <c r="B1398" s="9" t="s">
        <v>383</v>
      </c>
      <c r="C1398" s="9">
        <v>292</v>
      </c>
      <c r="D1398" s="9">
        <v>5.2</v>
      </c>
      <c r="E1398" s="9">
        <v>4.4000000000000004</v>
      </c>
      <c r="F1398" s="9">
        <v>137.41399999999999</v>
      </c>
      <c r="G1398" s="9">
        <v>0</v>
      </c>
      <c r="H1398" s="9">
        <v>0</v>
      </c>
      <c r="I1398" s="9">
        <v>2.8</v>
      </c>
      <c r="J1398" s="9">
        <v>75</v>
      </c>
      <c r="K1398" s="158">
        <v>0.96458333333333302</v>
      </c>
      <c r="L1398" s="9"/>
      <c r="M1398" s="9"/>
      <c r="N1398" s="9"/>
      <c r="O1398" s="9"/>
      <c r="P1398" s="278" t="str">
        <f t="shared" si="45"/>
        <v/>
      </c>
      <c r="Q1398" s="276">
        <f t="shared" si="46"/>
        <v>60</v>
      </c>
      <c r="R1398" s="9"/>
      <c r="S1398" s="9"/>
      <c r="U1398" s="367"/>
      <c r="AS1398" s="9"/>
      <c r="AT1398" s="9"/>
      <c r="AU1398" s="426"/>
      <c r="AW1398" s="9"/>
      <c r="AX1398" s="470"/>
      <c r="BG1398" s="373"/>
      <c r="BH1398" s="373"/>
      <c r="BI1398" s="9"/>
      <c r="BJ1398" s="9"/>
      <c r="CJ1398"/>
      <c r="CK1398"/>
    </row>
    <row r="1399" spans="1:89">
      <c r="A1399" s="9">
        <v>1019</v>
      </c>
      <c r="B1399" s="9" t="s">
        <v>383</v>
      </c>
      <c r="C1399" s="9">
        <v>292</v>
      </c>
      <c r="D1399" s="9">
        <v>5.2</v>
      </c>
      <c r="E1399" s="9">
        <v>4</v>
      </c>
      <c r="F1399" s="9">
        <v>137.41399999999999</v>
      </c>
      <c r="G1399" s="9">
        <v>0</v>
      </c>
      <c r="H1399" s="9">
        <v>0</v>
      </c>
      <c r="I1399" s="9">
        <v>2.8</v>
      </c>
      <c r="J1399" s="9">
        <v>75</v>
      </c>
      <c r="K1399" s="158">
        <v>0.96527777777777801</v>
      </c>
      <c r="L1399" s="9"/>
      <c r="M1399" s="9"/>
      <c r="N1399" s="9"/>
      <c r="O1399" s="9"/>
      <c r="P1399" s="278" t="str">
        <f t="shared" si="45"/>
        <v/>
      </c>
      <c r="Q1399" s="276">
        <f t="shared" si="46"/>
        <v>60</v>
      </c>
      <c r="R1399" s="9"/>
      <c r="S1399" s="9"/>
      <c r="U1399" s="367"/>
      <c r="AS1399" s="9"/>
      <c r="AT1399" s="9"/>
      <c r="AU1399" s="426"/>
      <c r="AW1399" s="9"/>
      <c r="AX1399" s="470"/>
      <c r="BG1399" s="373"/>
      <c r="BH1399" s="373"/>
      <c r="BI1399" s="9"/>
      <c r="BJ1399" s="9"/>
      <c r="CJ1399"/>
      <c r="CK1399"/>
    </row>
    <row r="1400" spans="1:89">
      <c r="A1400" s="9">
        <v>1019</v>
      </c>
      <c r="B1400" s="9" t="s">
        <v>383</v>
      </c>
      <c r="C1400" s="9">
        <v>337</v>
      </c>
      <c r="D1400" s="9">
        <v>8</v>
      </c>
      <c r="E1400" s="9">
        <v>5.6</v>
      </c>
      <c r="F1400" s="9">
        <v>137.41399999999999</v>
      </c>
      <c r="G1400" s="9">
        <v>0</v>
      </c>
      <c r="H1400" s="9">
        <v>0</v>
      </c>
      <c r="I1400" s="9">
        <v>2.8</v>
      </c>
      <c r="J1400" s="9">
        <v>75</v>
      </c>
      <c r="K1400" s="158">
        <v>0.96597222222222201</v>
      </c>
      <c r="L1400" s="9"/>
      <c r="M1400" s="9"/>
      <c r="N1400" s="9"/>
      <c r="O1400" s="9"/>
      <c r="P1400" s="278" t="str">
        <f t="shared" si="45"/>
        <v/>
      </c>
      <c r="Q1400" s="276">
        <f t="shared" si="46"/>
        <v>60</v>
      </c>
      <c r="R1400" s="9"/>
      <c r="S1400" s="9"/>
      <c r="U1400" s="367"/>
      <c r="AS1400" s="9"/>
      <c r="AT1400" s="9"/>
      <c r="AU1400" s="426"/>
      <c r="AW1400" s="9"/>
      <c r="AX1400" s="470"/>
      <c r="BG1400" s="373"/>
      <c r="BH1400" s="373"/>
      <c r="BI1400" s="9"/>
      <c r="BJ1400" s="9"/>
      <c r="CJ1400"/>
      <c r="CK1400"/>
    </row>
    <row r="1401" spans="1:89">
      <c r="A1401" s="9">
        <v>1019</v>
      </c>
      <c r="B1401" s="9" t="s">
        <v>383</v>
      </c>
      <c r="C1401" s="9">
        <v>337</v>
      </c>
      <c r="D1401" s="9">
        <v>3.2</v>
      </c>
      <c r="E1401" s="9">
        <v>4.8</v>
      </c>
      <c r="F1401" s="9">
        <v>137.41399999999999</v>
      </c>
      <c r="G1401" s="9">
        <v>0</v>
      </c>
      <c r="H1401" s="9">
        <v>0</v>
      </c>
      <c r="I1401" s="9">
        <v>2.8</v>
      </c>
      <c r="J1401" s="9">
        <v>75</v>
      </c>
      <c r="K1401" s="158">
        <v>0.96666666666666701</v>
      </c>
      <c r="L1401" s="9"/>
      <c r="M1401" s="9"/>
      <c r="N1401" s="9"/>
      <c r="O1401" s="9"/>
      <c r="P1401" s="278" t="str">
        <f t="shared" si="45"/>
        <v/>
      </c>
      <c r="Q1401" s="276">
        <f t="shared" si="46"/>
        <v>60</v>
      </c>
      <c r="R1401" s="9"/>
      <c r="S1401" s="9"/>
      <c r="U1401" s="367"/>
      <c r="AS1401" s="9"/>
      <c r="AT1401" s="9"/>
      <c r="AU1401" s="426"/>
      <c r="AW1401" s="9"/>
      <c r="AX1401" s="470"/>
      <c r="BG1401" s="373"/>
      <c r="BH1401" s="373"/>
      <c r="BI1401" s="9"/>
      <c r="BJ1401" s="9"/>
      <c r="CJ1401"/>
      <c r="CK1401"/>
    </row>
    <row r="1402" spans="1:89">
      <c r="A1402" s="9">
        <v>1019</v>
      </c>
      <c r="B1402" s="9" t="s">
        <v>383</v>
      </c>
      <c r="C1402" s="9">
        <v>337</v>
      </c>
      <c r="D1402" s="9">
        <v>4.4000000000000004</v>
      </c>
      <c r="E1402" s="9">
        <v>4.4000000000000004</v>
      </c>
      <c r="F1402" s="9">
        <v>137.41399999999999</v>
      </c>
      <c r="G1402" s="9">
        <v>0</v>
      </c>
      <c r="H1402" s="9">
        <v>0</v>
      </c>
      <c r="I1402" s="9">
        <v>2.8</v>
      </c>
      <c r="J1402" s="9">
        <v>75</v>
      </c>
      <c r="K1402" s="158">
        <v>0.96736111111111101</v>
      </c>
      <c r="L1402" s="9"/>
      <c r="M1402" s="9"/>
      <c r="N1402" s="9"/>
      <c r="O1402" s="9"/>
      <c r="P1402" s="278" t="str">
        <f t="shared" si="45"/>
        <v/>
      </c>
      <c r="Q1402" s="276">
        <f t="shared" si="46"/>
        <v>60</v>
      </c>
      <c r="R1402" s="9"/>
      <c r="S1402" s="9"/>
      <c r="U1402" s="367"/>
      <c r="AS1402" s="9"/>
      <c r="AT1402" s="9"/>
      <c r="AU1402" s="426"/>
      <c r="AW1402" s="9"/>
      <c r="AX1402" s="470"/>
      <c r="BG1402" s="373"/>
      <c r="BH1402" s="373"/>
      <c r="BI1402" s="9"/>
      <c r="BJ1402" s="9"/>
      <c r="CJ1402"/>
      <c r="CK1402"/>
    </row>
    <row r="1403" spans="1:89">
      <c r="A1403" s="9">
        <v>1019</v>
      </c>
      <c r="B1403" s="9" t="s">
        <v>383</v>
      </c>
      <c r="C1403" s="9">
        <v>337</v>
      </c>
      <c r="D1403" s="9">
        <v>4.4000000000000004</v>
      </c>
      <c r="E1403" s="9">
        <v>4</v>
      </c>
      <c r="F1403" s="9">
        <v>137.41399999999999</v>
      </c>
      <c r="G1403" s="9">
        <v>0</v>
      </c>
      <c r="H1403" s="9">
        <v>0</v>
      </c>
      <c r="I1403" s="9">
        <v>2.8</v>
      </c>
      <c r="J1403" s="9">
        <v>75</v>
      </c>
      <c r="K1403" s="158">
        <v>0.968055555555556</v>
      </c>
      <c r="L1403" s="9"/>
      <c r="M1403" s="9"/>
      <c r="N1403" s="9"/>
      <c r="O1403" s="9"/>
      <c r="P1403" s="278" t="str">
        <f t="shared" si="45"/>
        <v/>
      </c>
      <c r="Q1403" s="276">
        <f t="shared" si="46"/>
        <v>60</v>
      </c>
      <c r="R1403" s="9"/>
      <c r="S1403" s="9"/>
      <c r="U1403" s="367"/>
      <c r="AS1403" s="9"/>
      <c r="AT1403" s="9"/>
      <c r="AU1403" s="426"/>
      <c r="AW1403" s="9"/>
      <c r="AX1403" s="470"/>
      <c r="BG1403" s="373"/>
      <c r="BH1403" s="373"/>
      <c r="BI1403" s="9"/>
      <c r="BJ1403" s="9"/>
      <c r="CJ1403"/>
      <c r="CK1403"/>
    </row>
    <row r="1404" spans="1:89">
      <c r="A1404" s="9">
        <v>1019</v>
      </c>
      <c r="B1404" s="9" t="s">
        <v>383</v>
      </c>
      <c r="C1404" s="9">
        <v>337</v>
      </c>
      <c r="D1404" s="9">
        <v>3.6</v>
      </c>
      <c r="E1404" s="9">
        <v>4</v>
      </c>
      <c r="F1404" s="9">
        <v>137.41399999999999</v>
      </c>
      <c r="G1404" s="9">
        <v>0</v>
      </c>
      <c r="H1404" s="9">
        <v>0</v>
      </c>
      <c r="I1404" s="9">
        <v>2.8</v>
      </c>
      <c r="J1404" s="9">
        <v>75</v>
      </c>
      <c r="K1404" s="158">
        <v>0.96875</v>
      </c>
      <c r="L1404" s="9"/>
      <c r="M1404" s="9"/>
      <c r="N1404" s="9"/>
      <c r="O1404" s="9"/>
      <c r="P1404" s="278" t="str">
        <f t="shared" si="45"/>
        <v/>
      </c>
      <c r="Q1404" s="276">
        <f t="shared" si="46"/>
        <v>60</v>
      </c>
      <c r="R1404" s="9"/>
      <c r="S1404" s="9"/>
      <c r="U1404" s="367"/>
      <c r="AS1404" s="9"/>
      <c r="AT1404" s="9"/>
      <c r="AU1404" s="426"/>
      <c r="AW1404" s="9"/>
      <c r="AX1404" s="470"/>
      <c r="BG1404" s="373"/>
      <c r="BH1404" s="373"/>
      <c r="BI1404" s="9"/>
      <c r="BJ1404" s="9"/>
      <c r="CJ1404"/>
      <c r="CK1404"/>
    </row>
    <row r="1405" spans="1:89">
      <c r="A1405" s="9">
        <v>1019</v>
      </c>
      <c r="B1405" s="9" t="s">
        <v>383</v>
      </c>
      <c r="C1405" s="9">
        <v>337</v>
      </c>
      <c r="D1405" s="9">
        <v>3.2</v>
      </c>
      <c r="E1405" s="9">
        <v>3.6</v>
      </c>
      <c r="F1405" s="9">
        <v>137.41399999999999</v>
      </c>
      <c r="G1405" s="9">
        <v>0</v>
      </c>
      <c r="H1405" s="9">
        <v>0</v>
      </c>
      <c r="I1405" s="9">
        <v>2.7</v>
      </c>
      <c r="J1405" s="9">
        <v>75</v>
      </c>
      <c r="K1405" s="158">
        <v>0.969444444444444</v>
      </c>
      <c r="L1405" s="9"/>
      <c r="M1405" s="9"/>
      <c r="N1405" s="9"/>
      <c r="O1405" s="9"/>
      <c r="P1405" s="278" t="str">
        <f t="shared" si="45"/>
        <v/>
      </c>
      <c r="Q1405" s="276">
        <f t="shared" si="46"/>
        <v>60</v>
      </c>
      <c r="R1405" s="9"/>
      <c r="S1405" s="9"/>
      <c r="U1405" s="367"/>
      <c r="AS1405" s="9"/>
      <c r="AT1405" s="9"/>
      <c r="AU1405" s="426"/>
      <c r="AW1405" s="9"/>
      <c r="AX1405" s="470"/>
      <c r="BG1405" s="373"/>
      <c r="BH1405" s="373"/>
      <c r="BI1405" s="9"/>
      <c r="BJ1405" s="9"/>
      <c r="CJ1405"/>
      <c r="CK1405"/>
    </row>
    <row r="1406" spans="1:89">
      <c r="A1406" s="9">
        <v>1019</v>
      </c>
      <c r="B1406" s="9" t="s">
        <v>383</v>
      </c>
      <c r="C1406" s="9">
        <v>337</v>
      </c>
      <c r="D1406" s="9">
        <v>3.6</v>
      </c>
      <c r="E1406" s="9">
        <v>3.2</v>
      </c>
      <c r="F1406" s="9">
        <v>137.41399999999999</v>
      </c>
      <c r="G1406" s="9">
        <v>0</v>
      </c>
      <c r="H1406" s="9">
        <v>0</v>
      </c>
      <c r="I1406" s="9">
        <v>2.7</v>
      </c>
      <c r="J1406" s="9">
        <v>75</v>
      </c>
      <c r="K1406" s="158">
        <v>0.97013888888888899</v>
      </c>
      <c r="L1406" s="9"/>
      <c r="M1406" s="9"/>
      <c r="N1406" s="9"/>
      <c r="O1406" s="9"/>
      <c r="P1406" s="278" t="str">
        <f t="shared" si="45"/>
        <v/>
      </c>
      <c r="Q1406" s="276">
        <f t="shared" si="46"/>
        <v>60</v>
      </c>
      <c r="R1406" s="9"/>
      <c r="S1406" s="9"/>
      <c r="U1406" s="367"/>
      <c r="AS1406" s="9"/>
      <c r="AT1406" s="9"/>
      <c r="AU1406" s="426"/>
      <c r="AW1406" s="9"/>
      <c r="AX1406" s="470"/>
      <c r="BG1406" s="373"/>
      <c r="BH1406" s="373"/>
      <c r="BI1406" s="9"/>
      <c r="BJ1406" s="9"/>
      <c r="CJ1406"/>
      <c r="CK1406"/>
    </row>
    <row r="1407" spans="1:89">
      <c r="A1407" s="9">
        <v>1019</v>
      </c>
      <c r="B1407" s="9" t="s">
        <v>383</v>
      </c>
      <c r="C1407" s="9">
        <v>337</v>
      </c>
      <c r="D1407" s="9">
        <v>3.6</v>
      </c>
      <c r="E1407" s="9">
        <v>3.6</v>
      </c>
      <c r="F1407" s="9">
        <v>137.41399999999999</v>
      </c>
      <c r="G1407" s="9">
        <v>0</v>
      </c>
      <c r="H1407" s="9">
        <v>0</v>
      </c>
      <c r="I1407" s="9">
        <v>2.7</v>
      </c>
      <c r="J1407" s="9">
        <v>75</v>
      </c>
      <c r="K1407" s="158">
        <v>0.97083333333333299</v>
      </c>
      <c r="L1407" s="9"/>
      <c r="M1407" s="9"/>
      <c r="N1407" s="9"/>
      <c r="O1407" s="9"/>
      <c r="P1407" s="278" t="str">
        <f t="shared" si="45"/>
        <v/>
      </c>
      <c r="Q1407" s="276">
        <f t="shared" si="46"/>
        <v>60</v>
      </c>
      <c r="R1407" s="9"/>
      <c r="S1407" s="9"/>
      <c r="U1407" s="367"/>
      <c r="AS1407" s="9"/>
      <c r="AT1407" s="9"/>
      <c r="AU1407" s="426"/>
      <c r="AW1407" s="9"/>
      <c r="AX1407" s="470"/>
      <c r="BG1407" s="373"/>
      <c r="BH1407" s="373"/>
      <c r="BI1407" s="9"/>
      <c r="BJ1407" s="9"/>
      <c r="CJ1407"/>
      <c r="CK1407"/>
    </row>
    <row r="1408" spans="1:89">
      <c r="A1408" s="9">
        <v>1019</v>
      </c>
      <c r="B1408" s="9" t="s">
        <v>383</v>
      </c>
      <c r="C1408" s="9">
        <v>337</v>
      </c>
      <c r="D1408" s="9">
        <v>4.8</v>
      </c>
      <c r="E1408" s="9">
        <v>3.6</v>
      </c>
      <c r="F1408" s="9">
        <v>137.41399999999999</v>
      </c>
      <c r="G1408" s="9">
        <v>0</v>
      </c>
      <c r="H1408" s="9">
        <v>0</v>
      </c>
      <c r="I1408" s="9">
        <v>2.7</v>
      </c>
      <c r="J1408" s="9">
        <v>75</v>
      </c>
      <c r="K1408" s="158">
        <v>0.97152777777777799</v>
      </c>
      <c r="L1408" s="9"/>
      <c r="M1408" s="9"/>
      <c r="N1408" s="9"/>
      <c r="O1408" s="9"/>
      <c r="P1408" s="278" t="str">
        <f t="shared" si="45"/>
        <v/>
      </c>
      <c r="Q1408" s="276">
        <f t="shared" si="46"/>
        <v>60</v>
      </c>
      <c r="R1408" s="9"/>
      <c r="S1408" s="9"/>
      <c r="U1408" s="367"/>
      <c r="AS1408" s="9"/>
      <c r="AT1408" s="9"/>
      <c r="AU1408" s="426"/>
      <c r="AW1408" s="9"/>
      <c r="AX1408" s="470"/>
      <c r="BG1408" s="373"/>
      <c r="BH1408" s="373"/>
      <c r="BI1408" s="9"/>
      <c r="BJ1408" s="9"/>
      <c r="CJ1408"/>
      <c r="CK1408"/>
    </row>
    <row r="1409" spans="1:89">
      <c r="A1409" s="9">
        <v>1019</v>
      </c>
      <c r="B1409" s="9" t="s">
        <v>383</v>
      </c>
      <c r="C1409" s="9">
        <v>315</v>
      </c>
      <c r="D1409" s="9">
        <v>5.6</v>
      </c>
      <c r="E1409" s="9">
        <v>5.6</v>
      </c>
      <c r="F1409" s="9">
        <v>137.41399999999999</v>
      </c>
      <c r="G1409" s="9">
        <v>0</v>
      </c>
      <c r="H1409" s="9">
        <v>0</v>
      </c>
      <c r="I1409" s="9">
        <v>2.6</v>
      </c>
      <c r="J1409" s="9">
        <v>75</v>
      </c>
      <c r="K1409" s="158">
        <v>0.97222222222222199</v>
      </c>
      <c r="L1409" s="9"/>
      <c r="M1409" s="9"/>
      <c r="N1409" s="9"/>
      <c r="O1409" s="9"/>
      <c r="P1409" s="278" t="str">
        <f t="shared" si="45"/>
        <v/>
      </c>
      <c r="Q1409" s="276">
        <f t="shared" si="46"/>
        <v>60</v>
      </c>
      <c r="R1409" s="9"/>
      <c r="S1409" s="9"/>
      <c r="U1409" s="367"/>
      <c r="AS1409" s="9"/>
      <c r="AT1409" s="9"/>
      <c r="AU1409" s="426"/>
      <c r="AW1409" s="9"/>
      <c r="AX1409" s="470"/>
      <c r="BG1409" s="373"/>
      <c r="BH1409" s="373"/>
      <c r="BI1409" s="9"/>
      <c r="BJ1409" s="9"/>
      <c r="CJ1409"/>
      <c r="CK1409"/>
    </row>
    <row r="1410" spans="1:89">
      <c r="A1410" s="9">
        <v>1019</v>
      </c>
      <c r="B1410" s="9" t="s">
        <v>383</v>
      </c>
      <c r="C1410" s="9">
        <v>315</v>
      </c>
      <c r="D1410" s="9">
        <v>4.4000000000000004</v>
      </c>
      <c r="E1410" s="9">
        <v>4</v>
      </c>
      <c r="F1410" s="9">
        <v>137.41399999999999</v>
      </c>
      <c r="G1410" s="9">
        <v>0</v>
      </c>
      <c r="H1410" s="9">
        <v>0</v>
      </c>
      <c r="I1410" s="9">
        <v>2.6</v>
      </c>
      <c r="J1410" s="9">
        <v>75</v>
      </c>
      <c r="K1410" s="158">
        <v>0.97291666666666698</v>
      </c>
      <c r="L1410" s="9"/>
      <c r="M1410" s="9"/>
      <c r="N1410" s="9"/>
      <c r="O1410" s="9"/>
      <c r="P1410" s="278" t="str">
        <f t="shared" si="45"/>
        <v/>
      </c>
      <c r="Q1410" s="276">
        <f t="shared" si="46"/>
        <v>60</v>
      </c>
      <c r="R1410" s="9"/>
      <c r="S1410" s="9"/>
      <c r="U1410" s="367"/>
      <c r="AS1410" s="9"/>
      <c r="AT1410" s="9"/>
      <c r="AU1410" s="426"/>
      <c r="AW1410" s="9"/>
      <c r="AX1410" s="470"/>
      <c r="BG1410" s="373"/>
      <c r="BH1410" s="373"/>
      <c r="BI1410" s="9"/>
      <c r="BJ1410" s="9"/>
      <c r="CJ1410"/>
      <c r="CK1410"/>
    </row>
    <row r="1411" spans="1:89">
      <c r="A1411" s="9">
        <v>1019</v>
      </c>
      <c r="B1411" s="9" t="s">
        <v>383</v>
      </c>
      <c r="C1411" s="9">
        <v>315</v>
      </c>
      <c r="D1411" s="9">
        <v>4.8</v>
      </c>
      <c r="E1411" s="9">
        <v>4</v>
      </c>
      <c r="F1411" s="9">
        <v>137.41399999999999</v>
      </c>
      <c r="G1411" s="9">
        <v>0</v>
      </c>
      <c r="H1411" s="9">
        <v>0</v>
      </c>
      <c r="I1411" s="9">
        <v>2.7</v>
      </c>
      <c r="J1411" s="9">
        <v>75</v>
      </c>
      <c r="K1411" s="158">
        <v>0.97361111111111098</v>
      </c>
      <c r="L1411" s="9"/>
      <c r="M1411" s="9"/>
      <c r="N1411" s="9"/>
      <c r="O1411" s="9"/>
      <c r="P1411" s="278" t="str">
        <f t="shared" si="45"/>
        <v/>
      </c>
      <c r="Q1411" s="276">
        <f t="shared" si="46"/>
        <v>60</v>
      </c>
      <c r="R1411" s="9"/>
      <c r="S1411" s="9"/>
      <c r="U1411" s="367"/>
      <c r="AS1411" s="9"/>
      <c r="AT1411" s="9"/>
      <c r="AU1411" s="426"/>
      <c r="AW1411" s="9"/>
      <c r="AX1411" s="470"/>
      <c r="BG1411" s="373"/>
      <c r="BH1411" s="373"/>
      <c r="BI1411" s="9"/>
      <c r="BJ1411" s="9"/>
      <c r="CJ1411"/>
      <c r="CK1411"/>
    </row>
    <row r="1412" spans="1:89">
      <c r="A1412" s="9">
        <v>1019</v>
      </c>
      <c r="B1412" s="9" t="s">
        <v>383</v>
      </c>
      <c r="C1412" s="9">
        <v>315</v>
      </c>
      <c r="D1412" s="9">
        <v>5.6</v>
      </c>
      <c r="E1412" s="9">
        <v>4</v>
      </c>
      <c r="F1412" s="9">
        <v>137.41399999999999</v>
      </c>
      <c r="G1412" s="9">
        <v>0</v>
      </c>
      <c r="H1412" s="9">
        <v>0</v>
      </c>
      <c r="I1412" s="9">
        <v>2.6</v>
      </c>
      <c r="J1412" s="9">
        <v>75</v>
      </c>
      <c r="K1412" s="158">
        <v>0.97430555555555598</v>
      </c>
      <c r="L1412" s="9"/>
      <c r="M1412" s="9"/>
      <c r="N1412" s="9"/>
      <c r="O1412" s="9"/>
      <c r="P1412" s="278" t="str">
        <f t="shared" si="45"/>
        <v/>
      </c>
      <c r="Q1412" s="276">
        <f t="shared" si="46"/>
        <v>60</v>
      </c>
      <c r="R1412" s="9"/>
      <c r="S1412" s="9"/>
      <c r="U1412" s="367"/>
      <c r="AS1412" s="9"/>
      <c r="AT1412" s="9"/>
      <c r="AU1412" s="426"/>
      <c r="AW1412" s="9"/>
      <c r="AX1412" s="470"/>
      <c r="BG1412" s="373"/>
      <c r="BH1412" s="373"/>
      <c r="BI1412" s="9"/>
      <c r="BJ1412" s="9"/>
      <c r="CJ1412"/>
      <c r="CK1412"/>
    </row>
    <row r="1413" spans="1:89">
      <c r="A1413" s="9">
        <v>1019</v>
      </c>
      <c r="B1413" s="9" t="s">
        <v>383</v>
      </c>
      <c r="C1413" s="9">
        <v>315</v>
      </c>
      <c r="D1413" s="9">
        <v>4.8</v>
      </c>
      <c r="E1413" s="9">
        <v>4.4000000000000004</v>
      </c>
      <c r="F1413" s="9">
        <v>137.41399999999999</v>
      </c>
      <c r="G1413" s="9">
        <v>0</v>
      </c>
      <c r="H1413" s="9">
        <v>0</v>
      </c>
      <c r="I1413" s="9">
        <v>2.6</v>
      </c>
      <c r="J1413" s="9">
        <v>75</v>
      </c>
      <c r="K1413" s="158">
        <v>0.97499999999999998</v>
      </c>
      <c r="L1413" s="9"/>
      <c r="M1413" s="9"/>
      <c r="N1413" s="9"/>
      <c r="O1413" s="9"/>
      <c r="P1413" s="278" t="str">
        <f t="shared" si="45"/>
        <v/>
      </c>
      <c r="Q1413" s="276">
        <f t="shared" si="46"/>
        <v>60</v>
      </c>
      <c r="R1413" s="9"/>
      <c r="S1413" s="9"/>
      <c r="U1413" s="367"/>
      <c r="AS1413" s="9"/>
      <c r="AT1413" s="9"/>
      <c r="AU1413" s="426"/>
      <c r="AW1413" s="9"/>
      <c r="AX1413" s="470"/>
      <c r="BG1413" s="373"/>
      <c r="BH1413" s="373"/>
      <c r="BI1413" s="9"/>
      <c r="BJ1413" s="9"/>
      <c r="CJ1413"/>
      <c r="CK1413"/>
    </row>
    <row r="1414" spans="1:89">
      <c r="A1414" s="9">
        <v>1019</v>
      </c>
      <c r="B1414" s="9" t="s">
        <v>383</v>
      </c>
      <c r="C1414" s="9">
        <v>315</v>
      </c>
      <c r="D1414" s="9">
        <v>4.8</v>
      </c>
      <c r="E1414" s="9">
        <v>3.6</v>
      </c>
      <c r="F1414" s="9">
        <v>137.41399999999999</v>
      </c>
      <c r="G1414" s="9">
        <v>0</v>
      </c>
      <c r="H1414" s="9">
        <v>0</v>
      </c>
      <c r="I1414" s="9">
        <v>2.6</v>
      </c>
      <c r="J1414" s="9">
        <v>75</v>
      </c>
      <c r="K1414" s="158">
        <v>0.97569444444444497</v>
      </c>
      <c r="L1414" s="9"/>
      <c r="M1414" s="9"/>
      <c r="N1414" s="9"/>
      <c r="O1414" s="9"/>
      <c r="P1414" s="278" t="str">
        <f t="shared" si="45"/>
        <v/>
      </c>
      <c r="Q1414" s="276">
        <f t="shared" si="46"/>
        <v>60</v>
      </c>
      <c r="R1414" s="9"/>
      <c r="S1414" s="9"/>
      <c r="U1414" s="367"/>
      <c r="AS1414" s="9"/>
      <c r="AT1414" s="9"/>
      <c r="AU1414" s="426"/>
      <c r="AW1414" s="9"/>
      <c r="AX1414" s="470"/>
      <c r="BG1414" s="373"/>
      <c r="BH1414" s="373"/>
      <c r="BI1414" s="9"/>
      <c r="BJ1414" s="9"/>
      <c r="CJ1414"/>
      <c r="CK1414"/>
    </row>
    <row r="1415" spans="1:89">
      <c r="A1415" s="9">
        <v>1019</v>
      </c>
      <c r="B1415" s="9" t="s">
        <v>383</v>
      </c>
      <c r="C1415" s="9">
        <v>315</v>
      </c>
      <c r="D1415" s="9">
        <v>5.2</v>
      </c>
      <c r="E1415" s="9">
        <v>4.4000000000000004</v>
      </c>
      <c r="F1415" s="9">
        <v>137.41399999999999</v>
      </c>
      <c r="G1415" s="9">
        <v>0</v>
      </c>
      <c r="H1415" s="9">
        <v>0</v>
      </c>
      <c r="I1415" s="9">
        <v>2.6</v>
      </c>
      <c r="J1415" s="9">
        <v>75</v>
      </c>
      <c r="K1415" s="158">
        <v>0.97638888888888897</v>
      </c>
      <c r="L1415" s="9"/>
      <c r="M1415" s="9"/>
      <c r="N1415" s="9"/>
      <c r="O1415" s="9"/>
      <c r="P1415" s="278" t="str">
        <f t="shared" si="45"/>
        <v/>
      </c>
      <c r="Q1415" s="276">
        <f t="shared" si="46"/>
        <v>60</v>
      </c>
      <c r="R1415" s="9"/>
      <c r="S1415" s="9"/>
      <c r="U1415" s="367"/>
      <c r="AS1415" s="9"/>
      <c r="AT1415" s="9"/>
      <c r="AU1415" s="426"/>
      <c r="AW1415" s="9"/>
      <c r="AX1415" s="470"/>
      <c r="BG1415" s="373"/>
      <c r="BH1415" s="373"/>
      <c r="BI1415" s="9"/>
      <c r="BJ1415" s="9"/>
      <c r="CJ1415"/>
      <c r="CK1415"/>
    </row>
    <row r="1416" spans="1:89">
      <c r="A1416" s="9">
        <v>1019</v>
      </c>
      <c r="B1416" s="9" t="s">
        <v>383</v>
      </c>
      <c r="C1416" s="9">
        <v>315</v>
      </c>
      <c r="D1416" s="9">
        <v>5.6</v>
      </c>
      <c r="E1416" s="9">
        <v>4.4000000000000004</v>
      </c>
      <c r="F1416" s="9">
        <v>137.41399999999999</v>
      </c>
      <c r="G1416" s="9">
        <v>0</v>
      </c>
      <c r="H1416" s="9">
        <v>0</v>
      </c>
      <c r="I1416" s="9">
        <v>2.6</v>
      </c>
      <c r="J1416" s="9">
        <v>75</v>
      </c>
      <c r="K1416" s="158">
        <v>0.97708333333333297</v>
      </c>
      <c r="L1416" s="9"/>
      <c r="M1416" s="9"/>
      <c r="N1416" s="9"/>
      <c r="O1416" s="9"/>
      <c r="P1416" s="278" t="str">
        <f t="shared" si="45"/>
        <v/>
      </c>
      <c r="Q1416" s="276">
        <f t="shared" si="46"/>
        <v>60</v>
      </c>
      <c r="R1416" s="9"/>
      <c r="S1416" s="9"/>
      <c r="U1416" s="367"/>
      <c r="AS1416" s="9"/>
      <c r="AT1416" s="9"/>
      <c r="AU1416" s="426"/>
      <c r="AW1416" s="9"/>
      <c r="AX1416" s="470"/>
      <c r="BG1416" s="373"/>
      <c r="BH1416" s="373"/>
      <c r="BI1416" s="9"/>
      <c r="BJ1416" s="9"/>
      <c r="CJ1416"/>
      <c r="CK1416"/>
    </row>
    <row r="1417" spans="1:89">
      <c r="A1417" s="9">
        <v>1019</v>
      </c>
      <c r="B1417" s="9" t="s">
        <v>383</v>
      </c>
      <c r="C1417" s="9">
        <v>315</v>
      </c>
      <c r="D1417" s="9">
        <v>4.4000000000000004</v>
      </c>
      <c r="E1417" s="9">
        <v>4.8</v>
      </c>
      <c r="F1417" s="9">
        <v>137.41399999999999</v>
      </c>
      <c r="G1417" s="9">
        <v>0</v>
      </c>
      <c r="H1417" s="9">
        <v>0</v>
      </c>
      <c r="I1417" s="9">
        <v>2.6</v>
      </c>
      <c r="J1417" s="9">
        <v>75</v>
      </c>
      <c r="K1417" s="158">
        <v>0.97777777777777797</v>
      </c>
      <c r="L1417" s="9"/>
      <c r="M1417" s="9"/>
      <c r="N1417" s="9"/>
      <c r="O1417" s="9"/>
      <c r="P1417" s="278" t="str">
        <f t="shared" ref="P1417:P1448" si="47">IF(F1417&lt;1.1,60,"")</f>
        <v/>
      </c>
      <c r="Q1417" s="276">
        <f t="shared" si="46"/>
        <v>60</v>
      </c>
      <c r="R1417" s="9"/>
      <c r="S1417" s="9"/>
      <c r="U1417" s="367"/>
      <c r="AS1417" s="9"/>
      <c r="AT1417" s="9"/>
      <c r="AU1417" s="426"/>
      <c r="AW1417" s="9"/>
      <c r="AX1417" s="470"/>
      <c r="BG1417" s="373"/>
      <c r="BH1417" s="373"/>
      <c r="BI1417" s="9"/>
      <c r="BJ1417" s="9"/>
      <c r="CJ1417"/>
      <c r="CK1417"/>
    </row>
    <row r="1418" spans="1:89">
      <c r="A1418" s="9">
        <v>1019</v>
      </c>
      <c r="B1418" s="9" t="s">
        <v>383</v>
      </c>
      <c r="C1418" s="9">
        <v>315</v>
      </c>
      <c r="D1418" s="9">
        <v>6</v>
      </c>
      <c r="E1418" s="9">
        <v>5.2</v>
      </c>
      <c r="F1418" s="9">
        <v>137.41399999999999</v>
      </c>
      <c r="G1418" s="9">
        <v>0</v>
      </c>
      <c r="H1418" s="9">
        <v>0</v>
      </c>
      <c r="I1418" s="9">
        <v>2.6</v>
      </c>
      <c r="J1418" s="9">
        <v>75</v>
      </c>
      <c r="K1418" s="158">
        <v>0.97847222222222197</v>
      </c>
      <c r="L1418" s="9"/>
      <c r="M1418" s="9"/>
      <c r="N1418" s="9"/>
      <c r="O1418" s="9"/>
      <c r="P1418" s="278" t="str">
        <f t="shared" si="47"/>
        <v/>
      </c>
      <c r="Q1418" s="276">
        <f t="shared" ref="Q1418:Q1448" si="48">IF(J1418&gt;0,60,"")</f>
        <v>60</v>
      </c>
      <c r="R1418" s="9"/>
      <c r="S1418" s="9"/>
      <c r="U1418" s="367"/>
      <c r="AS1418" s="9"/>
      <c r="AT1418" s="9"/>
      <c r="AU1418" s="426"/>
      <c r="AW1418" s="9"/>
      <c r="AX1418" s="470"/>
      <c r="BG1418" s="373"/>
      <c r="BH1418" s="373"/>
      <c r="BI1418" s="9"/>
      <c r="BJ1418" s="9"/>
      <c r="CJ1418"/>
      <c r="CK1418"/>
    </row>
    <row r="1419" spans="1:89">
      <c r="A1419" s="9">
        <v>1019</v>
      </c>
      <c r="B1419" s="9" t="s">
        <v>383</v>
      </c>
      <c r="C1419" s="9">
        <v>337</v>
      </c>
      <c r="D1419" s="9">
        <v>4.4000000000000004</v>
      </c>
      <c r="E1419" s="9">
        <v>5.2</v>
      </c>
      <c r="F1419" s="9">
        <v>137.41399999999999</v>
      </c>
      <c r="G1419" s="9">
        <v>0</v>
      </c>
      <c r="H1419" s="9">
        <v>0</v>
      </c>
      <c r="I1419" s="9">
        <v>2.6</v>
      </c>
      <c r="J1419" s="9">
        <v>75</v>
      </c>
      <c r="K1419" s="158">
        <v>0.97916666666666696</v>
      </c>
      <c r="L1419" s="9"/>
      <c r="M1419" s="9"/>
      <c r="N1419" s="9"/>
      <c r="O1419" s="9"/>
      <c r="P1419" s="278" t="str">
        <f t="shared" si="47"/>
        <v/>
      </c>
      <c r="Q1419" s="276">
        <f t="shared" si="48"/>
        <v>60</v>
      </c>
      <c r="R1419" s="9"/>
      <c r="S1419" s="9"/>
      <c r="U1419" s="367"/>
      <c r="AS1419" s="9"/>
      <c r="AT1419" s="9"/>
      <c r="AU1419" s="426"/>
      <c r="AW1419" s="9"/>
      <c r="AX1419" s="470"/>
      <c r="BG1419" s="373"/>
      <c r="BH1419" s="373"/>
      <c r="BI1419" s="9"/>
      <c r="BJ1419" s="9"/>
      <c r="CJ1419"/>
      <c r="CK1419"/>
    </row>
    <row r="1420" spans="1:89">
      <c r="A1420" s="9">
        <v>1019</v>
      </c>
      <c r="B1420" s="9" t="s">
        <v>383</v>
      </c>
      <c r="C1420" s="9">
        <v>337</v>
      </c>
      <c r="D1420" s="9">
        <v>3.6</v>
      </c>
      <c r="E1420" s="9">
        <v>4</v>
      </c>
      <c r="F1420" s="9">
        <v>137.41399999999999</v>
      </c>
      <c r="G1420" s="9">
        <v>0</v>
      </c>
      <c r="H1420" s="9">
        <v>0</v>
      </c>
      <c r="I1420" s="9">
        <v>2.6</v>
      </c>
      <c r="J1420" s="9">
        <v>75</v>
      </c>
      <c r="K1420" s="158">
        <v>0.97986111111111096</v>
      </c>
      <c r="L1420" s="9"/>
      <c r="M1420" s="9"/>
      <c r="N1420" s="9"/>
      <c r="O1420" s="9"/>
      <c r="P1420" s="278" t="str">
        <f t="shared" si="47"/>
        <v/>
      </c>
      <c r="Q1420" s="276">
        <f t="shared" si="48"/>
        <v>60</v>
      </c>
      <c r="R1420" s="9"/>
      <c r="S1420" s="9"/>
      <c r="U1420" s="367"/>
      <c r="AS1420" s="9"/>
      <c r="AT1420" s="9"/>
      <c r="AU1420" s="426"/>
      <c r="AW1420" s="9"/>
      <c r="AX1420" s="470"/>
      <c r="BG1420" s="373"/>
      <c r="BH1420" s="373"/>
      <c r="BI1420" s="9"/>
      <c r="BJ1420" s="9"/>
      <c r="CJ1420"/>
      <c r="CK1420"/>
    </row>
    <row r="1421" spans="1:89">
      <c r="A1421" s="9">
        <v>1019</v>
      </c>
      <c r="B1421" s="9" t="s">
        <v>383</v>
      </c>
      <c r="C1421" s="9">
        <v>292</v>
      </c>
      <c r="D1421" s="9">
        <v>6.4</v>
      </c>
      <c r="E1421" s="9">
        <v>6.4</v>
      </c>
      <c r="F1421" s="9">
        <v>137.41399999999999</v>
      </c>
      <c r="G1421" s="9">
        <v>0</v>
      </c>
      <c r="H1421" s="9">
        <v>0</v>
      </c>
      <c r="I1421" s="9">
        <v>2.6</v>
      </c>
      <c r="J1421" s="9">
        <v>75</v>
      </c>
      <c r="K1421" s="158">
        <v>0.98055555555555596</v>
      </c>
      <c r="L1421" s="9"/>
      <c r="M1421" s="9"/>
      <c r="N1421" s="9"/>
      <c r="O1421" s="9"/>
      <c r="P1421" s="278" t="str">
        <f t="shared" si="47"/>
        <v/>
      </c>
      <c r="Q1421" s="276">
        <f t="shared" si="48"/>
        <v>60</v>
      </c>
      <c r="R1421" s="9"/>
      <c r="S1421" s="9"/>
      <c r="U1421" s="367"/>
      <c r="AS1421" s="9"/>
      <c r="AT1421" s="9"/>
      <c r="AU1421" s="426"/>
      <c r="AW1421" s="9"/>
      <c r="AX1421" s="470"/>
      <c r="BG1421" s="373"/>
      <c r="BH1421" s="373"/>
      <c r="BI1421" s="9"/>
      <c r="BJ1421" s="9"/>
      <c r="CJ1421"/>
      <c r="CK1421"/>
    </row>
    <row r="1422" spans="1:89">
      <c r="A1422" s="9">
        <v>1019</v>
      </c>
      <c r="B1422" s="9" t="s">
        <v>383</v>
      </c>
      <c r="C1422" s="9">
        <v>292</v>
      </c>
      <c r="D1422" s="9">
        <v>4.4000000000000004</v>
      </c>
      <c r="E1422" s="9">
        <v>5.2</v>
      </c>
      <c r="F1422" s="9">
        <v>137.41399999999999</v>
      </c>
      <c r="G1422" s="9">
        <v>0</v>
      </c>
      <c r="H1422" s="9">
        <v>0</v>
      </c>
      <c r="I1422" s="9">
        <v>2.6</v>
      </c>
      <c r="J1422" s="9">
        <v>75</v>
      </c>
      <c r="K1422" s="158">
        <v>0.98124999999999996</v>
      </c>
      <c r="L1422" s="9"/>
      <c r="M1422" s="9"/>
      <c r="N1422" s="9"/>
      <c r="O1422" s="9"/>
      <c r="P1422" s="278" t="str">
        <f t="shared" si="47"/>
        <v/>
      </c>
      <c r="Q1422" s="276">
        <f t="shared" si="48"/>
        <v>60</v>
      </c>
      <c r="R1422" s="9"/>
      <c r="S1422" s="9"/>
      <c r="U1422" s="367"/>
      <c r="AS1422" s="9"/>
      <c r="AT1422" s="9"/>
      <c r="AU1422" s="426"/>
      <c r="AW1422" s="9"/>
      <c r="AX1422" s="470"/>
      <c r="BG1422" s="373"/>
      <c r="BH1422" s="373"/>
      <c r="BI1422" s="9"/>
      <c r="BJ1422" s="9"/>
      <c r="CJ1422"/>
      <c r="CK1422"/>
    </row>
    <row r="1423" spans="1:89">
      <c r="A1423" s="9">
        <v>1019</v>
      </c>
      <c r="B1423" s="9" t="s">
        <v>383</v>
      </c>
      <c r="C1423" s="9">
        <v>292</v>
      </c>
      <c r="D1423" s="9">
        <v>5.6</v>
      </c>
      <c r="E1423" s="9">
        <v>4.4000000000000004</v>
      </c>
      <c r="F1423" s="9">
        <v>137.41399999999999</v>
      </c>
      <c r="G1423" s="9">
        <v>0</v>
      </c>
      <c r="H1423" s="9">
        <v>0</v>
      </c>
      <c r="I1423" s="9">
        <v>2.6</v>
      </c>
      <c r="J1423" s="9">
        <v>75</v>
      </c>
      <c r="K1423" s="158">
        <v>0.98194444444444495</v>
      </c>
      <c r="L1423" s="9"/>
      <c r="M1423" s="9"/>
      <c r="N1423" s="9"/>
      <c r="O1423" s="9"/>
      <c r="P1423" s="278" t="str">
        <f t="shared" si="47"/>
        <v/>
      </c>
      <c r="Q1423" s="276">
        <f t="shared" si="48"/>
        <v>60</v>
      </c>
      <c r="R1423" s="9"/>
      <c r="S1423" s="9"/>
      <c r="U1423" s="367"/>
      <c r="AS1423" s="9"/>
      <c r="AT1423" s="9"/>
      <c r="AU1423" s="426"/>
      <c r="AW1423" s="9"/>
      <c r="AX1423" s="470"/>
      <c r="BG1423" s="373"/>
      <c r="BH1423" s="373"/>
      <c r="BI1423" s="9"/>
      <c r="BJ1423" s="9"/>
      <c r="CJ1423"/>
      <c r="CK1423"/>
    </row>
    <row r="1424" spans="1:89">
      <c r="A1424" s="9">
        <v>1019</v>
      </c>
      <c r="B1424" s="9" t="s">
        <v>383</v>
      </c>
      <c r="C1424" s="9">
        <v>292</v>
      </c>
      <c r="D1424" s="9">
        <v>7.6</v>
      </c>
      <c r="E1424" s="9">
        <v>4.8</v>
      </c>
      <c r="F1424" s="9">
        <v>137.41399999999999</v>
      </c>
      <c r="G1424" s="9">
        <v>0</v>
      </c>
      <c r="H1424" s="9">
        <v>0</v>
      </c>
      <c r="I1424" s="9">
        <v>2.6</v>
      </c>
      <c r="J1424" s="9">
        <v>75</v>
      </c>
      <c r="K1424" s="158">
        <v>0.98263888888888895</v>
      </c>
      <c r="L1424" s="9"/>
      <c r="M1424" s="9"/>
      <c r="N1424" s="9"/>
      <c r="O1424" s="9"/>
      <c r="P1424" s="278" t="str">
        <f t="shared" si="47"/>
        <v/>
      </c>
      <c r="Q1424" s="276">
        <f t="shared" si="48"/>
        <v>60</v>
      </c>
      <c r="R1424" s="9"/>
      <c r="S1424" s="9"/>
      <c r="U1424" s="367"/>
      <c r="AS1424" s="9"/>
      <c r="AT1424" s="9"/>
      <c r="AU1424" s="426"/>
      <c r="AW1424" s="9"/>
      <c r="AX1424" s="470"/>
      <c r="BG1424" s="373"/>
      <c r="BH1424" s="373"/>
      <c r="BI1424" s="9"/>
      <c r="BJ1424" s="9"/>
      <c r="CJ1424"/>
      <c r="CK1424"/>
    </row>
    <row r="1425" spans="1:89">
      <c r="A1425" s="9">
        <v>1019</v>
      </c>
      <c r="B1425" s="9" t="s">
        <v>383</v>
      </c>
      <c r="C1425" s="9">
        <v>292</v>
      </c>
      <c r="D1425" s="9">
        <v>3.6</v>
      </c>
      <c r="E1425" s="9">
        <v>4.8</v>
      </c>
      <c r="F1425" s="9">
        <v>137.41399999999999</v>
      </c>
      <c r="G1425" s="9">
        <v>0</v>
      </c>
      <c r="H1425" s="9">
        <v>0</v>
      </c>
      <c r="I1425" s="9">
        <v>2.6</v>
      </c>
      <c r="J1425" s="9">
        <v>75</v>
      </c>
      <c r="K1425" s="158">
        <v>0.98333333333333295</v>
      </c>
      <c r="L1425" s="9"/>
      <c r="M1425" s="9"/>
      <c r="N1425" s="9"/>
      <c r="O1425" s="9"/>
      <c r="P1425" s="278" t="str">
        <f t="shared" si="47"/>
        <v/>
      </c>
      <c r="Q1425" s="276">
        <f t="shared" si="48"/>
        <v>60</v>
      </c>
      <c r="R1425" s="9"/>
      <c r="S1425" s="9"/>
      <c r="U1425" s="367"/>
      <c r="AS1425" s="9"/>
      <c r="AT1425" s="9"/>
      <c r="AU1425" s="426"/>
      <c r="AW1425" s="9"/>
      <c r="AX1425" s="470"/>
      <c r="BG1425" s="373"/>
      <c r="BH1425" s="373"/>
      <c r="BI1425" s="9"/>
      <c r="BJ1425" s="9"/>
      <c r="CJ1425"/>
      <c r="CK1425"/>
    </row>
    <row r="1426" spans="1:89">
      <c r="A1426" s="9">
        <v>1019</v>
      </c>
      <c r="B1426" s="9" t="s">
        <v>383</v>
      </c>
      <c r="C1426" s="9">
        <v>292</v>
      </c>
      <c r="D1426" s="9">
        <v>5.2</v>
      </c>
      <c r="E1426" s="9">
        <v>4.4000000000000004</v>
      </c>
      <c r="F1426" s="9">
        <v>137.41399999999999</v>
      </c>
      <c r="G1426" s="9">
        <v>0</v>
      </c>
      <c r="H1426" s="9">
        <v>0</v>
      </c>
      <c r="I1426" s="9">
        <v>2.6</v>
      </c>
      <c r="J1426" s="9">
        <v>75</v>
      </c>
      <c r="K1426" s="158">
        <v>0.98402777777777795</v>
      </c>
      <c r="L1426" s="9"/>
      <c r="M1426" s="9"/>
      <c r="N1426" s="9"/>
      <c r="O1426" s="9"/>
      <c r="P1426" s="278" t="str">
        <f t="shared" si="47"/>
        <v/>
      </c>
      <c r="Q1426" s="276">
        <f t="shared" si="48"/>
        <v>60</v>
      </c>
      <c r="R1426" s="9"/>
      <c r="S1426" s="9"/>
      <c r="U1426" s="367"/>
      <c r="AS1426" s="9"/>
      <c r="AT1426" s="9"/>
      <c r="AU1426" s="426"/>
      <c r="AW1426" s="9"/>
      <c r="AX1426" s="470"/>
      <c r="BG1426" s="373"/>
      <c r="BH1426" s="373"/>
      <c r="BI1426" s="9"/>
      <c r="BJ1426" s="9"/>
      <c r="CJ1426"/>
      <c r="CK1426"/>
    </row>
    <row r="1427" spans="1:89">
      <c r="A1427" s="9">
        <v>1019</v>
      </c>
      <c r="B1427" s="9" t="s">
        <v>383</v>
      </c>
      <c r="C1427" s="9">
        <v>292</v>
      </c>
      <c r="D1427" s="9">
        <v>6</v>
      </c>
      <c r="E1427" s="9">
        <v>4.8</v>
      </c>
      <c r="F1427" s="9">
        <v>137.41399999999999</v>
      </c>
      <c r="G1427" s="9">
        <v>0</v>
      </c>
      <c r="H1427" s="9">
        <v>0</v>
      </c>
      <c r="I1427" s="9">
        <v>2.6</v>
      </c>
      <c r="J1427" s="9">
        <v>75</v>
      </c>
      <c r="K1427" s="158">
        <v>0.98472222222222205</v>
      </c>
      <c r="L1427" s="9"/>
      <c r="M1427" s="9"/>
      <c r="N1427" s="9"/>
      <c r="O1427" s="9"/>
      <c r="P1427" s="278" t="str">
        <f t="shared" si="47"/>
        <v/>
      </c>
      <c r="Q1427" s="276">
        <f t="shared" si="48"/>
        <v>60</v>
      </c>
      <c r="R1427" s="9"/>
      <c r="S1427" s="9"/>
      <c r="U1427" s="367"/>
      <c r="AS1427" s="9"/>
      <c r="AT1427" s="9"/>
      <c r="AU1427" s="426"/>
      <c r="AW1427" s="9"/>
      <c r="AX1427" s="470"/>
      <c r="BG1427" s="373"/>
      <c r="BH1427" s="373"/>
      <c r="BI1427" s="9"/>
      <c r="BJ1427" s="9"/>
      <c r="CJ1427"/>
      <c r="CK1427"/>
    </row>
    <row r="1428" spans="1:89">
      <c r="A1428" s="9">
        <v>1019</v>
      </c>
      <c r="B1428" s="9" t="s">
        <v>383</v>
      </c>
      <c r="C1428" s="9">
        <v>292</v>
      </c>
      <c r="D1428" s="9">
        <v>5.2</v>
      </c>
      <c r="E1428" s="9">
        <v>4.4000000000000004</v>
      </c>
      <c r="F1428" s="9">
        <v>137.41399999999999</v>
      </c>
      <c r="G1428" s="9">
        <v>0</v>
      </c>
      <c r="H1428" s="9">
        <v>0</v>
      </c>
      <c r="I1428" s="9">
        <v>2.6</v>
      </c>
      <c r="J1428" s="9">
        <v>75</v>
      </c>
      <c r="K1428" s="158">
        <v>0.98541666666666705</v>
      </c>
      <c r="L1428" s="9"/>
      <c r="M1428" s="9"/>
      <c r="N1428" s="9"/>
      <c r="O1428" s="9"/>
      <c r="P1428" s="278" t="str">
        <f t="shared" si="47"/>
        <v/>
      </c>
      <c r="Q1428" s="276">
        <f t="shared" si="48"/>
        <v>60</v>
      </c>
      <c r="R1428" s="9"/>
      <c r="S1428" s="9"/>
      <c r="U1428" s="367"/>
      <c r="AS1428" s="9"/>
      <c r="AT1428" s="9"/>
      <c r="AU1428" s="426"/>
      <c r="AW1428" s="9"/>
      <c r="AX1428" s="470"/>
      <c r="BG1428" s="373"/>
      <c r="BH1428" s="373"/>
      <c r="BI1428" s="9"/>
      <c r="BJ1428" s="9"/>
      <c r="CJ1428"/>
      <c r="CK1428"/>
    </row>
    <row r="1429" spans="1:89">
      <c r="A1429" s="9">
        <v>1019</v>
      </c>
      <c r="B1429" s="9" t="s">
        <v>383</v>
      </c>
      <c r="C1429" s="9">
        <v>292</v>
      </c>
      <c r="D1429" s="9">
        <v>5.6</v>
      </c>
      <c r="E1429" s="9">
        <v>4.8</v>
      </c>
      <c r="F1429" s="9">
        <v>137.41399999999999</v>
      </c>
      <c r="G1429" s="9">
        <v>0</v>
      </c>
      <c r="H1429" s="9">
        <v>0</v>
      </c>
      <c r="I1429" s="9">
        <v>2.6</v>
      </c>
      <c r="J1429" s="9">
        <v>75</v>
      </c>
      <c r="K1429" s="158">
        <v>0.98611111111111105</v>
      </c>
      <c r="L1429" s="9"/>
      <c r="M1429" s="9"/>
      <c r="N1429" s="9"/>
      <c r="O1429" s="9"/>
      <c r="P1429" s="278" t="str">
        <f t="shared" si="47"/>
        <v/>
      </c>
      <c r="Q1429" s="276">
        <f t="shared" si="48"/>
        <v>60</v>
      </c>
      <c r="R1429" s="9"/>
      <c r="S1429" s="9"/>
      <c r="U1429" s="367"/>
      <c r="AS1429" s="9"/>
      <c r="AT1429" s="9"/>
      <c r="AU1429" s="426"/>
      <c r="AW1429" s="9"/>
      <c r="AX1429" s="470"/>
      <c r="BG1429" s="373"/>
      <c r="BH1429" s="373"/>
      <c r="BI1429" s="9"/>
      <c r="BJ1429" s="9"/>
      <c r="CJ1429"/>
      <c r="CK1429"/>
    </row>
    <row r="1430" spans="1:89">
      <c r="A1430" s="9">
        <v>1019</v>
      </c>
      <c r="B1430" s="9" t="s">
        <v>383</v>
      </c>
      <c r="C1430" s="9">
        <v>292</v>
      </c>
      <c r="D1430" s="9">
        <v>3.6</v>
      </c>
      <c r="E1430" s="9">
        <v>4</v>
      </c>
      <c r="F1430" s="9">
        <v>137.41399999999999</v>
      </c>
      <c r="G1430" s="9">
        <v>0</v>
      </c>
      <c r="H1430" s="9">
        <v>0</v>
      </c>
      <c r="I1430" s="9">
        <v>2.6</v>
      </c>
      <c r="J1430" s="9">
        <v>75</v>
      </c>
      <c r="K1430" s="158">
        <v>0.98680555555555605</v>
      </c>
      <c r="L1430" s="9"/>
      <c r="M1430" s="9"/>
      <c r="N1430" s="9"/>
      <c r="O1430" s="9"/>
      <c r="P1430" s="278" t="str">
        <f t="shared" si="47"/>
        <v/>
      </c>
      <c r="Q1430" s="276">
        <f t="shared" si="48"/>
        <v>60</v>
      </c>
      <c r="R1430" s="9"/>
      <c r="S1430" s="9"/>
      <c r="U1430" s="367"/>
      <c r="AS1430" s="9"/>
      <c r="AT1430" s="9"/>
      <c r="AU1430" s="426"/>
      <c r="AW1430" s="9"/>
      <c r="AX1430" s="470"/>
      <c r="BG1430" s="373"/>
      <c r="BH1430" s="373"/>
      <c r="BI1430" s="9"/>
      <c r="BJ1430" s="9"/>
      <c r="CJ1430"/>
      <c r="CK1430"/>
    </row>
    <row r="1431" spans="1:89">
      <c r="A1431" s="9">
        <v>1019</v>
      </c>
      <c r="B1431" s="9" t="s">
        <v>383</v>
      </c>
      <c r="C1431" s="9">
        <v>292</v>
      </c>
      <c r="D1431" s="9">
        <v>0</v>
      </c>
      <c r="E1431" s="9">
        <v>3.2</v>
      </c>
      <c r="F1431" s="9">
        <v>137.41399999999999</v>
      </c>
      <c r="G1431" s="9">
        <v>0</v>
      </c>
      <c r="H1431" s="9">
        <v>0</v>
      </c>
      <c r="I1431" s="9">
        <v>2.6</v>
      </c>
      <c r="J1431" s="9">
        <v>75</v>
      </c>
      <c r="K1431" s="158">
        <v>0.98750000000000004</v>
      </c>
      <c r="L1431" s="9"/>
      <c r="M1431" s="9"/>
      <c r="N1431" s="9"/>
      <c r="O1431" s="9"/>
      <c r="P1431" s="278" t="str">
        <f t="shared" si="47"/>
        <v/>
      </c>
      <c r="Q1431" s="276">
        <f t="shared" si="48"/>
        <v>60</v>
      </c>
      <c r="R1431" s="9"/>
      <c r="S1431" s="9"/>
      <c r="U1431" s="367"/>
      <c r="AS1431" s="9"/>
      <c r="AT1431" s="9"/>
      <c r="AU1431" s="426"/>
      <c r="AW1431" s="9"/>
      <c r="AX1431" s="470"/>
      <c r="BG1431" s="373"/>
      <c r="BH1431" s="373"/>
      <c r="BI1431" s="9"/>
      <c r="BJ1431" s="9"/>
      <c r="CJ1431"/>
      <c r="CK1431"/>
    </row>
    <row r="1432" spans="1:89">
      <c r="A1432" s="9">
        <v>1019</v>
      </c>
      <c r="B1432" s="9" t="s">
        <v>383</v>
      </c>
      <c r="C1432" s="9">
        <v>292</v>
      </c>
      <c r="D1432" s="9">
        <v>0</v>
      </c>
      <c r="E1432" s="9">
        <v>3.2</v>
      </c>
      <c r="F1432" s="9">
        <v>137.41399999999999</v>
      </c>
      <c r="G1432" s="9">
        <v>0</v>
      </c>
      <c r="H1432" s="9">
        <v>0</v>
      </c>
      <c r="I1432" s="9">
        <v>2.6</v>
      </c>
      <c r="J1432" s="9">
        <v>75</v>
      </c>
      <c r="K1432" s="158">
        <v>0.98819444444444404</v>
      </c>
      <c r="L1432" s="9"/>
      <c r="M1432" s="9"/>
      <c r="N1432" s="9"/>
      <c r="O1432" s="9"/>
      <c r="P1432" s="278" t="str">
        <f t="shared" si="47"/>
        <v/>
      </c>
      <c r="Q1432" s="276">
        <f t="shared" si="48"/>
        <v>60</v>
      </c>
      <c r="R1432" s="9"/>
      <c r="S1432" s="9"/>
      <c r="U1432" s="367"/>
      <c r="AS1432" s="9"/>
      <c r="AT1432" s="9"/>
      <c r="AU1432" s="426"/>
      <c r="AW1432" s="9"/>
      <c r="AX1432" s="470"/>
      <c r="BG1432" s="373"/>
      <c r="BH1432" s="373"/>
      <c r="BI1432" s="9"/>
      <c r="BJ1432" s="9"/>
      <c r="CJ1432"/>
      <c r="CK1432"/>
    </row>
    <row r="1433" spans="1:89">
      <c r="A1433" s="9">
        <v>1019</v>
      </c>
      <c r="B1433" s="9" t="s">
        <v>383</v>
      </c>
      <c r="C1433" s="9">
        <v>292</v>
      </c>
      <c r="D1433" s="9">
        <v>4.8</v>
      </c>
      <c r="E1433" s="9">
        <v>4.8</v>
      </c>
      <c r="F1433" s="9">
        <v>137.41399999999999</v>
      </c>
      <c r="G1433" s="9">
        <v>0</v>
      </c>
      <c r="H1433" s="9">
        <v>0</v>
      </c>
      <c r="I1433" s="9">
        <v>2.6</v>
      </c>
      <c r="J1433" s="9">
        <v>75</v>
      </c>
      <c r="K1433" s="158">
        <v>0.98888888888888904</v>
      </c>
      <c r="L1433" s="9"/>
      <c r="M1433" s="9"/>
      <c r="N1433" s="9"/>
      <c r="O1433" s="9"/>
      <c r="P1433" s="278" t="str">
        <f t="shared" si="47"/>
        <v/>
      </c>
      <c r="Q1433" s="276">
        <f t="shared" si="48"/>
        <v>60</v>
      </c>
      <c r="R1433" s="9"/>
      <c r="S1433" s="9"/>
      <c r="U1433" s="367"/>
      <c r="AS1433" s="9"/>
      <c r="AT1433" s="9"/>
      <c r="AU1433" s="426"/>
      <c r="AW1433" s="9"/>
      <c r="AX1433" s="470"/>
      <c r="BG1433" s="373"/>
      <c r="BH1433" s="373"/>
      <c r="BI1433" s="9"/>
      <c r="BJ1433" s="9"/>
      <c r="CJ1433"/>
      <c r="CK1433"/>
    </row>
    <row r="1434" spans="1:89">
      <c r="A1434" s="9">
        <v>1019</v>
      </c>
      <c r="B1434" s="9" t="s">
        <v>383</v>
      </c>
      <c r="C1434" s="9">
        <v>292</v>
      </c>
      <c r="D1434" s="9">
        <v>3.6</v>
      </c>
      <c r="E1434" s="9">
        <v>4.8</v>
      </c>
      <c r="F1434" s="9">
        <v>137.41399999999999</v>
      </c>
      <c r="G1434" s="9">
        <v>0</v>
      </c>
      <c r="H1434" s="9">
        <v>0</v>
      </c>
      <c r="I1434" s="9">
        <v>2.6</v>
      </c>
      <c r="J1434" s="9">
        <v>75</v>
      </c>
      <c r="K1434" s="158">
        <v>0.98958333333333304</v>
      </c>
      <c r="L1434" s="9"/>
      <c r="M1434" s="9"/>
      <c r="N1434" s="9"/>
      <c r="O1434" s="9"/>
      <c r="P1434" s="278" t="str">
        <f t="shared" si="47"/>
        <v/>
      </c>
      <c r="Q1434" s="276">
        <f t="shared" si="48"/>
        <v>60</v>
      </c>
      <c r="R1434" s="9"/>
      <c r="S1434" s="9"/>
      <c r="U1434" s="367"/>
      <c r="AS1434" s="9"/>
      <c r="AT1434" s="9"/>
      <c r="AU1434" s="426"/>
      <c r="AW1434" s="9"/>
      <c r="AX1434" s="470"/>
      <c r="BG1434" s="373"/>
      <c r="BH1434" s="373"/>
      <c r="BI1434" s="9"/>
      <c r="BJ1434" s="9"/>
      <c r="CJ1434"/>
      <c r="CK1434"/>
    </row>
    <row r="1435" spans="1:89">
      <c r="A1435" s="9">
        <v>1019</v>
      </c>
      <c r="B1435" s="9" t="s">
        <v>383</v>
      </c>
      <c r="C1435" s="9">
        <v>292</v>
      </c>
      <c r="D1435" s="9">
        <v>5.2</v>
      </c>
      <c r="E1435" s="9">
        <v>4.8</v>
      </c>
      <c r="F1435" s="9">
        <v>137.41399999999999</v>
      </c>
      <c r="G1435" s="9">
        <v>0</v>
      </c>
      <c r="H1435" s="9">
        <v>0</v>
      </c>
      <c r="I1435" s="9">
        <v>2.5</v>
      </c>
      <c r="J1435" s="9">
        <v>75</v>
      </c>
      <c r="K1435" s="158">
        <v>0.99027777777777803</v>
      </c>
      <c r="L1435" s="9"/>
      <c r="M1435" s="9"/>
      <c r="N1435" s="9"/>
      <c r="O1435" s="9"/>
      <c r="P1435" s="278" t="str">
        <f t="shared" si="47"/>
        <v/>
      </c>
      <c r="Q1435" s="276">
        <f t="shared" si="48"/>
        <v>60</v>
      </c>
      <c r="R1435" s="9"/>
      <c r="S1435" s="9"/>
      <c r="U1435" s="367"/>
      <c r="AS1435" s="9"/>
      <c r="AT1435" s="9"/>
      <c r="AU1435" s="426"/>
      <c r="AW1435" s="9"/>
      <c r="AX1435" s="470"/>
      <c r="BG1435" s="373"/>
      <c r="BH1435" s="373"/>
      <c r="BI1435" s="9"/>
      <c r="BJ1435" s="9"/>
      <c r="CJ1435"/>
      <c r="CK1435"/>
    </row>
    <row r="1436" spans="1:89">
      <c r="A1436" s="9">
        <v>1019</v>
      </c>
      <c r="B1436" s="9" t="s">
        <v>383</v>
      </c>
      <c r="C1436" s="9">
        <v>292</v>
      </c>
      <c r="D1436" s="9">
        <v>5.6</v>
      </c>
      <c r="E1436" s="9">
        <v>5.2</v>
      </c>
      <c r="F1436" s="9">
        <v>137.41399999999999</v>
      </c>
      <c r="G1436" s="9">
        <v>0</v>
      </c>
      <c r="H1436" s="9">
        <v>0</v>
      </c>
      <c r="I1436" s="9">
        <v>2.5</v>
      </c>
      <c r="J1436" s="9">
        <v>75</v>
      </c>
      <c r="K1436" s="158">
        <v>0.99097222222222203</v>
      </c>
      <c r="L1436" s="9"/>
      <c r="M1436" s="9"/>
      <c r="N1436" s="9"/>
      <c r="O1436" s="9"/>
      <c r="P1436" s="278" t="str">
        <f t="shared" si="47"/>
        <v/>
      </c>
      <c r="Q1436" s="276">
        <f t="shared" si="48"/>
        <v>60</v>
      </c>
      <c r="R1436" s="9"/>
      <c r="S1436" s="9"/>
      <c r="U1436" s="367"/>
      <c r="AS1436" s="9"/>
      <c r="AT1436" s="9"/>
      <c r="AU1436" s="426"/>
      <c r="AW1436" s="9"/>
      <c r="AX1436" s="470"/>
      <c r="BG1436" s="373"/>
      <c r="BH1436" s="373"/>
      <c r="BI1436" s="9"/>
      <c r="BJ1436" s="9"/>
      <c r="CJ1436"/>
      <c r="CK1436"/>
    </row>
    <row r="1437" spans="1:89">
      <c r="A1437" s="9">
        <v>1019</v>
      </c>
      <c r="B1437" s="9" t="s">
        <v>383</v>
      </c>
      <c r="C1437" s="9">
        <v>292</v>
      </c>
      <c r="D1437" s="9">
        <v>4.4000000000000004</v>
      </c>
      <c r="E1437" s="9">
        <v>4.4000000000000004</v>
      </c>
      <c r="F1437" s="9">
        <v>137.41399999999999</v>
      </c>
      <c r="G1437" s="9">
        <v>0</v>
      </c>
      <c r="H1437" s="9">
        <v>0</v>
      </c>
      <c r="I1437" s="9">
        <v>2.5</v>
      </c>
      <c r="J1437" s="9">
        <v>75</v>
      </c>
      <c r="K1437" s="158">
        <v>0.99166666666666703</v>
      </c>
      <c r="L1437" s="9"/>
      <c r="M1437" s="9"/>
      <c r="N1437" s="9"/>
      <c r="O1437" s="9"/>
      <c r="P1437" s="278" t="str">
        <f t="shared" si="47"/>
        <v/>
      </c>
      <c r="Q1437" s="276">
        <f t="shared" si="48"/>
        <v>60</v>
      </c>
      <c r="R1437" s="9"/>
      <c r="S1437" s="9"/>
      <c r="U1437" s="367"/>
      <c r="AS1437" s="9"/>
      <c r="AT1437" s="9"/>
      <c r="AU1437" s="426"/>
      <c r="AW1437" s="9"/>
      <c r="AX1437" s="470"/>
      <c r="BG1437" s="373"/>
      <c r="BH1437" s="373"/>
      <c r="BI1437" s="9"/>
      <c r="BJ1437" s="9"/>
      <c r="CJ1437"/>
      <c r="CK1437"/>
    </row>
    <row r="1438" spans="1:89">
      <c r="A1438" s="9">
        <v>1019</v>
      </c>
      <c r="B1438" s="9" t="s">
        <v>383</v>
      </c>
      <c r="C1438" s="9">
        <v>292</v>
      </c>
      <c r="D1438" s="9">
        <v>6</v>
      </c>
      <c r="E1438" s="9">
        <v>4.8</v>
      </c>
      <c r="F1438" s="9">
        <v>137.41399999999999</v>
      </c>
      <c r="G1438" s="9">
        <v>0</v>
      </c>
      <c r="H1438" s="9">
        <v>0</v>
      </c>
      <c r="I1438" s="9">
        <v>2.5</v>
      </c>
      <c r="J1438" s="9">
        <v>75</v>
      </c>
      <c r="K1438" s="158">
        <v>0.99236111111111103</v>
      </c>
      <c r="L1438" s="9"/>
      <c r="M1438" s="9"/>
      <c r="N1438" s="9"/>
      <c r="O1438" s="9"/>
      <c r="P1438" s="278" t="str">
        <f t="shared" si="47"/>
        <v/>
      </c>
      <c r="Q1438" s="276">
        <f t="shared" si="48"/>
        <v>60</v>
      </c>
      <c r="R1438" s="9"/>
      <c r="S1438" s="9"/>
      <c r="U1438" s="367"/>
      <c r="AS1438" s="9"/>
      <c r="AT1438" s="9"/>
      <c r="AU1438" s="426"/>
      <c r="AW1438" s="9"/>
      <c r="AX1438" s="470"/>
      <c r="BG1438" s="373"/>
      <c r="BH1438" s="373"/>
      <c r="BI1438" s="9"/>
      <c r="BJ1438" s="9"/>
      <c r="CJ1438"/>
      <c r="CK1438"/>
    </row>
    <row r="1439" spans="1:89">
      <c r="A1439" s="9">
        <v>1019</v>
      </c>
      <c r="B1439" s="9" t="s">
        <v>383</v>
      </c>
      <c r="C1439" s="9">
        <v>292</v>
      </c>
      <c r="D1439" s="9">
        <v>5.2</v>
      </c>
      <c r="E1439" s="9">
        <v>4.8</v>
      </c>
      <c r="F1439" s="9">
        <v>137.41399999999999</v>
      </c>
      <c r="G1439" s="9">
        <v>0</v>
      </c>
      <c r="H1439" s="9">
        <v>0</v>
      </c>
      <c r="I1439" s="9">
        <v>2.5</v>
      </c>
      <c r="J1439" s="9">
        <v>75</v>
      </c>
      <c r="K1439" s="158">
        <v>0.99305555555555602</v>
      </c>
      <c r="L1439" s="9"/>
      <c r="M1439" s="9"/>
      <c r="N1439" s="9"/>
      <c r="O1439" s="9"/>
      <c r="P1439" s="278" t="str">
        <f t="shared" si="47"/>
        <v/>
      </c>
      <c r="Q1439" s="276">
        <f t="shared" si="48"/>
        <v>60</v>
      </c>
      <c r="R1439" s="9"/>
      <c r="S1439" s="9"/>
      <c r="U1439" s="367"/>
      <c r="AS1439" s="9"/>
      <c r="AT1439" s="9"/>
      <c r="AU1439" s="426"/>
      <c r="AW1439" s="9"/>
      <c r="AX1439" s="470"/>
      <c r="BG1439" s="373"/>
      <c r="BH1439" s="373"/>
      <c r="BI1439" s="9"/>
      <c r="BJ1439" s="9"/>
      <c r="CJ1439"/>
      <c r="CK1439"/>
    </row>
    <row r="1440" spans="1:89">
      <c r="A1440" s="9">
        <v>1019</v>
      </c>
      <c r="B1440" s="9" t="s">
        <v>383</v>
      </c>
      <c r="C1440" s="9">
        <v>292</v>
      </c>
      <c r="D1440" s="9">
        <v>4.8</v>
      </c>
      <c r="E1440" s="9">
        <v>4.4000000000000004</v>
      </c>
      <c r="F1440" s="9">
        <v>137.41399999999999</v>
      </c>
      <c r="G1440" s="9">
        <v>0</v>
      </c>
      <c r="H1440" s="9">
        <v>0</v>
      </c>
      <c r="I1440" s="9">
        <v>2.4</v>
      </c>
      <c r="J1440" s="9">
        <v>75</v>
      </c>
      <c r="K1440" s="158">
        <v>0.99375000000000002</v>
      </c>
      <c r="L1440" s="9"/>
      <c r="M1440" s="9"/>
      <c r="N1440" s="9"/>
      <c r="O1440" s="9"/>
      <c r="P1440" s="278" t="str">
        <f t="shared" si="47"/>
        <v/>
      </c>
      <c r="Q1440" s="276">
        <f t="shared" si="48"/>
        <v>60</v>
      </c>
      <c r="R1440" s="9"/>
      <c r="S1440" s="9"/>
      <c r="U1440" s="367"/>
      <c r="AS1440" s="9"/>
      <c r="AT1440" s="9"/>
      <c r="AU1440" s="426"/>
      <c r="AW1440" s="9"/>
      <c r="AX1440" s="470"/>
      <c r="BG1440" s="373"/>
      <c r="BH1440" s="373"/>
      <c r="BI1440" s="9"/>
      <c r="BJ1440" s="9"/>
      <c r="CJ1440"/>
      <c r="CK1440"/>
    </row>
    <row r="1441" spans="1:89">
      <c r="A1441" s="9">
        <v>1019</v>
      </c>
      <c r="B1441" s="9" t="s">
        <v>383</v>
      </c>
      <c r="C1441" s="9">
        <v>292</v>
      </c>
      <c r="D1441" s="9">
        <v>6</v>
      </c>
      <c r="E1441" s="9">
        <v>6</v>
      </c>
      <c r="F1441" s="9">
        <v>137.41399999999999</v>
      </c>
      <c r="G1441" s="9">
        <v>0</v>
      </c>
      <c r="H1441" s="9">
        <v>0</v>
      </c>
      <c r="I1441" s="9">
        <v>2.4</v>
      </c>
      <c r="J1441" s="9">
        <v>75</v>
      </c>
      <c r="K1441" s="158">
        <v>0.99444444444444402</v>
      </c>
      <c r="L1441" s="9"/>
      <c r="M1441" s="9"/>
      <c r="N1441" s="9"/>
      <c r="O1441" s="9"/>
      <c r="P1441" s="278" t="str">
        <f t="shared" si="47"/>
        <v/>
      </c>
      <c r="Q1441" s="276">
        <f t="shared" si="48"/>
        <v>60</v>
      </c>
      <c r="R1441" s="9"/>
      <c r="S1441" s="9"/>
      <c r="U1441" s="367"/>
      <c r="AS1441" s="9"/>
      <c r="AT1441" s="9"/>
      <c r="AU1441" s="426"/>
      <c r="AW1441" s="9"/>
      <c r="AX1441" s="470"/>
      <c r="BG1441" s="373"/>
      <c r="BH1441" s="373"/>
      <c r="BI1441" s="9"/>
      <c r="BJ1441" s="9"/>
      <c r="CJ1441"/>
      <c r="CK1441"/>
    </row>
    <row r="1442" spans="1:89">
      <c r="A1442" s="9">
        <v>1019</v>
      </c>
      <c r="B1442" s="9" t="s">
        <v>383</v>
      </c>
      <c r="C1442" s="9">
        <v>292</v>
      </c>
      <c r="D1442" s="9">
        <v>3.2</v>
      </c>
      <c r="E1442" s="9">
        <v>4.4000000000000004</v>
      </c>
      <c r="F1442" s="9">
        <v>137.41399999999999</v>
      </c>
      <c r="G1442" s="9">
        <v>0</v>
      </c>
      <c r="H1442" s="9">
        <v>0</v>
      </c>
      <c r="I1442" s="9">
        <v>2.4</v>
      </c>
      <c r="J1442" s="9">
        <v>75</v>
      </c>
      <c r="K1442" s="158">
        <v>0.99513888888888902</v>
      </c>
      <c r="L1442" s="9"/>
      <c r="M1442" s="9"/>
      <c r="N1442" s="9"/>
      <c r="O1442" s="9"/>
      <c r="P1442" s="278" t="str">
        <f t="shared" si="47"/>
        <v/>
      </c>
      <c r="Q1442" s="276">
        <f t="shared" si="48"/>
        <v>60</v>
      </c>
      <c r="R1442" s="9"/>
      <c r="S1442" s="9"/>
      <c r="U1442" s="367"/>
      <c r="AS1442" s="9"/>
      <c r="AT1442" s="9"/>
      <c r="AU1442" s="426"/>
      <c r="AW1442" s="9"/>
      <c r="AX1442" s="470"/>
      <c r="BG1442" s="373"/>
      <c r="BH1442" s="373"/>
      <c r="BI1442" s="9"/>
      <c r="BJ1442" s="9"/>
      <c r="CJ1442"/>
      <c r="CK1442"/>
    </row>
    <row r="1443" spans="1:89">
      <c r="A1443" s="9">
        <v>1019</v>
      </c>
      <c r="B1443" s="9" t="s">
        <v>383</v>
      </c>
      <c r="C1443" s="9">
        <v>292</v>
      </c>
      <c r="D1443" s="9">
        <v>4.8</v>
      </c>
      <c r="E1443" s="9">
        <v>4</v>
      </c>
      <c r="F1443" s="9">
        <v>137.41399999999999</v>
      </c>
      <c r="G1443" s="9">
        <v>0</v>
      </c>
      <c r="H1443" s="9">
        <v>0</v>
      </c>
      <c r="I1443" s="9">
        <v>2.5</v>
      </c>
      <c r="J1443" s="9">
        <v>75</v>
      </c>
      <c r="K1443" s="158">
        <v>0.99583333333333302</v>
      </c>
      <c r="L1443" s="9"/>
      <c r="M1443" s="9"/>
      <c r="N1443" s="9"/>
      <c r="O1443" s="9"/>
      <c r="P1443" s="278" t="str">
        <f t="shared" si="47"/>
        <v/>
      </c>
      <c r="Q1443" s="276">
        <f t="shared" si="48"/>
        <v>60</v>
      </c>
      <c r="R1443" s="9"/>
      <c r="S1443" s="9"/>
      <c r="U1443" s="367"/>
      <c r="AS1443" s="9"/>
      <c r="AT1443" s="9"/>
      <c r="AU1443" s="426"/>
      <c r="AW1443" s="9"/>
      <c r="AX1443" s="470"/>
      <c r="BG1443" s="373"/>
      <c r="BH1443" s="373"/>
      <c r="BI1443" s="9"/>
      <c r="BJ1443" s="9"/>
      <c r="CJ1443"/>
      <c r="CK1443"/>
    </row>
    <row r="1444" spans="1:89">
      <c r="A1444" s="9">
        <v>1019</v>
      </c>
      <c r="B1444" s="9" t="s">
        <v>383</v>
      </c>
      <c r="C1444" s="9">
        <v>292</v>
      </c>
      <c r="D1444" s="9">
        <v>4.4000000000000004</v>
      </c>
      <c r="E1444" s="9">
        <v>2.4</v>
      </c>
      <c r="F1444" s="9">
        <v>137.41399999999999</v>
      </c>
      <c r="G1444" s="9">
        <v>0</v>
      </c>
      <c r="H1444" s="9">
        <v>0</v>
      </c>
      <c r="I1444" s="9">
        <v>2.5</v>
      </c>
      <c r="J1444" s="9">
        <v>75</v>
      </c>
      <c r="K1444" s="158">
        <v>0.99652777777777801</v>
      </c>
      <c r="L1444" s="9"/>
      <c r="M1444" s="9"/>
      <c r="N1444" s="9"/>
      <c r="O1444" s="9"/>
      <c r="P1444" s="278" t="str">
        <f t="shared" si="47"/>
        <v/>
      </c>
      <c r="Q1444" s="276">
        <f t="shared" si="48"/>
        <v>60</v>
      </c>
      <c r="R1444" s="9"/>
      <c r="S1444" s="9"/>
      <c r="U1444" s="367"/>
      <c r="AS1444" s="9"/>
      <c r="AT1444" s="9"/>
      <c r="AU1444" s="426"/>
      <c r="AW1444" s="9"/>
      <c r="AX1444" s="470"/>
      <c r="BG1444" s="373"/>
      <c r="BH1444" s="373"/>
      <c r="BI1444" s="9"/>
      <c r="BJ1444" s="9"/>
      <c r="CJ1444"/>
      <c r="CK1444"/>
    </row>
    <row r="1445" spans="1:89">
      <c r="A1445" s="9">
        <v>1019</v>
      </c>
      <c r="B1445" s="9" t="s">
        <v>383</v>
      </c>
      <c r="C1445" s="9">
        <v>292</v>
      </c>
      <c r="D1445" s="9">
        <v>4.4000000000000004</v>
      </c>
      <c r="E1445" s="9">
        <v>3.6</v>
      </c>
      <c r="F1445" s="9">
        <v>137.41399999999999</v>
      </c>
      <c r="G1445" s="9">
        <v>0</v>
      </c>
      <c r="H1445" s="9">
        <v>0</v>
      </c>
      <c r="I1445" s="9">
        <v>2.5</v>
      </c>
      <c r="J1445" s="9">
        <v>75</v>
      </c>
      <c r="K1445" s="158">
        <v>0.99722222222222201</v>
      </c>
      <c r="L1445" s="9"/>
      <c r="M1445" s="9"/>
      <c r="N1445" s="9"/>
      <c r="O1445" s="9"/>
      <c r="P1445" s="278" t="str">
        <f t="shared" si="47"/>
        <v/>
      </c>
      <c r="Q1445" s="276">
        <f t="shared" si="48"/>
        <v>60</v>
      </c>
      <c r="R1445" s="9"/>
      <c r="S1445" s="9"/>
      <c r="U1445" s="367"/>
      <c r="AS1445" s="9"/>
      <c r="AT1445" s="9"/>
      <c r="AU1445" s="426"/>
      <c r="AW1445" s="9"/>
      <c r="AX1445" s="470"/>
      <c r="BG1445" s="373"/>
      <c r="BH1445" s="373"/>
      <c r="BI1445" s="9"/>
      <c r="BJ1445" s="9"/>
      <c r="CJ1445"/>
      <c r="CK1445"/>
    </row>
    <row r="1446" spans="1:89">
      <c r="A1446" s="9">
        <v>1019</v>
      </c>
      <c r="B1446" s="9" t="s">
        <v>383</v>
      </c>
      <c r="C1446" s="9">
        <v>292</v>
      </c>
      <c r="D1446" s="9">
        <v>6.8</v>
      </c>
      <c r="E1446" s="9">
        <v>6</v>
      </c>
      <c r="F1446" s="9">
        <v>137.41399999999999</v>
      </c>
      <c r="G1446" s="9">
        <v>0</v>
      </c>
      <c r="H1446" s="9">
        <v>0</v>
      </c>
      <c r="I1446" s="9">
        <v>2.5</v>
      </c>
      <c r="J1446" s="9">
        <v>75</v>
      </c>
      <c r="K1446" s="158">
        <v>0.99791666666666701</v>
      </c>
      <c r="L1446" s="9"/>
      <c r="M1446" s="9"/>
      <c r="N1446" s="9"/>
      <c r="O1446" s="9"/>
      <c r="P1446" s="278" t="str">
        <f t="shared" si="47"/>
        <v/>
      </c>
      <c r="Q1446" s="276">
        <f t="shared" si="48"/>
        <v>60</v>
      </c>
      <c r="R1446" s="9"/>
      <c r="S1446" s="9"/>
      <c r="U1446" s="367"/>
      <c r="AS1446" s="9"/>
      <c r="AT1446" s="9"/>
      <c r="AU1446" s="426"/>
      <c r="AW1446" s="9"/>
      <c r="AX1446" s="470"/>
      <c r="BG1446" s="373"/>
      <c r="BH1446" s="373"/>
      <c r="BI1446" s="9"/>
      <c r="BJ1446" s="9"/>
      <c r="CJ1446"/>
      <c r="CK1446"/>
    </row>
    <row r="1447" spans="1:89">
      <c r="A1447" s="9">
        <v>1019</v>
      </c>
      <c r="B1447" s="9" t="s">
        <v>383</v>
      </c>
      <c r="C1447" s="9">
        <v>292</v>
      </c>
      <c r="D1447" s="9">
        <v>4.4000000000000004</v>
      </c>
      <c r="E1447" s="9">
        <v>4.4000000000000004</v>
      </c>
      <c r="F1447" s="9">
        <v>137.41399999999999</v>
      </c>
      <c r="G1447" s="9">
        <v>0</v>
      </c>
      <c r="H1447" s="9">
        <v>0</v>
      </c>
      <c r="I1447" s="9">
        <v>2.5</v>
      </c>
      <c r="J1447" s="9">
        <v>75</v>
      </c>
      <c r="K1447" s="158">
        <v>0.99861111111111101</v>
      </c>
      <c r="L1447" s="9"/>
      <c r="M1447" s="9"/>
      <c r="N1447" s="9"/>
      <c r="O1447" s="9"/>
      <c r="P1447" s="278" t="str">
        <f t="shared" si="47"/>
        <v/>
      </c>
      <c r="Q1447" s="276">
        <f t="shared" si="48"/>
        <v>60</v>
      </c>
      <c r="U1447" s="367"/>
      <c r="AS1447" s="9"/>
      <c r="AT1447" s="9"/>
      <c r="AU1447" s="426"/>
      <c r="AW1447" s="9"/>
      <c r="AX1447" s="470"/>
      <c r="BG1447" s="373"/>
      <c r="BH1447" s="373"/>
      <c r="BI1447" s="9"/>
      <c r="BJ1447" s="9"/>
      <c r="CJ1447"/>
      <c r="CK1447"/>
    </row>
    <row r="1448" spans="1:89">
      <c r="A1448" s="9">
        <v>1019</v>
      </c>
      <c r="B1448" s="9" t="s">
        <v>383</v>
      </c>
      <c r="C1448" s="9">
        <v>247</v>
      </c>
      <c r="D1448" s="9">
        <v>4.4000000000000004</v>
      </c>
      <c r="E1448" s="9">
        <v>6</v>
      </c>
      <c r="F1448" s="9">
        <v>137.41399999999999</v>
      </c>
      <c r="G1448" s="9">
        <v>0</v>
      </c>
      <c r="H1448" s="9">
        <v>0</v>
      </c>
      <c r="I1448" s="9">
        <v>2.5</v>
      </c>
      <c r="J1448" s="9">
        <v>75</v>
      </c>
      <c r="K1448" s="158">
        <v>0.999305555555556</v>
      </c>
      <c r="L1448" s="9"/>
      <c r="M1448" s="9"/>
      <c r="N1448" s="9"/>
      <c r="O1448" s="9"/>
      <c r="P1448" s="278" t="str">
        <f t="shared" si="47"/>
        <v/>
      </c>
      <c r="Q1448" s="276">
        <f t="shared" si="48"/>
        <v>60</v>
      </c>
      <c r="U1448" s="367"/>
      <c r="AS1448" s="9"/>
      <c r="AT1448" s="9"/>
      <c r="AU1448" s="426"/>
      <c r="AW1448" s="9"/>
      <c r="AX1448" s="470"/>
      <c r="BG1448" s="373"/>
      <c r="BH1448" s="373"/>
      <c r="BI1448" s="9"/>
      <c r="BJ1448" s="9"/>
      <c r="CJ1448"/>
      <c r="CK1448"/>
    </row>
    <row r="1449" spans="1:89">
      <c r="A1449" s="9"/>
      <c r="B1449" s="9"/>
      <c r="C1449" s="9"/>
      <c r="D1449" s="9"/>
      <c r="E1449" s="9"/>
      <c r="F1449" s="9"/>
      <c r="G1449" s="9"/>
      <c r="H1449" s="9"/>
      <c r="I1449" s="9"/>
      <c r="J1449" s="9"/>
      <c r="K1449" s="158"/>
      <c r="L1449" s="9"/>
      <c r="M1449" s="9"/>
      <c r="N1449" s="9"/>
      <c r="O1449"/>
      <c r="P1449" s="18"/>
      <c r="AW1449" s="426"/>
    </row>
    <row r="1450" spans="1:89">
      <c r="G1450" s="140">
        <f>MAX(G453:G1448)</f>
        <v>0</v>
      </c>
      <c r="H1450" s="140">
        <f>MAX(H453:H1448)</f>
        <v>0</v>
      </c>
      <c r="I1450" s="140">
        <f>SUM(I9:I1448)</f>
        <v>4992.1000000000013</v>
      </c>
      <c r="K1450" s="140">
        <v>53</v>
      </c>
      <c r="P1450" s="279">
        <f>SUM(P9:P1448)</f>
        <v>0</v>
      </c>
      <c r="Q1450">
        <f>SUM(Q9:Q1448)</f>
        <v>86400</v>
      </c>
      <c r="AW1450" s="426"/>
    </row>
    <row r="1451" spans="1:89">
      <c r="AW1451" s="426"/>
    </row>
  </sheetData>
  <conditionalFormatting sqref="Q9:Q1448">
    <cfRule type="expression" dxfId="3" priority="2">
      <formula>AND(ISNUMBER(Q9),Q9&gt;0)</formula>
    </cfRule>
  </conditionalFormatting>
  <conditionalFormatting sqref="P9:P1448">
    <cfRule type="expression" dxfId="2" priority="1">
      <formula>AND(ISNUMBER(P9),P9&gt;0)</formula>
    </cfRule>
  </conditionalFormatting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09" r:id="rId4" name="Bouton 2">
              <controlPr defaultSize="0" print="0" autoFill="0" autoPict="0">
                <anchor moveWithCells="1" sizeWithCells="1">
                  <from>
                    <xdr:col>27</xdr:col>
                    <xdr:colOff>247650</xdr:colOff>
                    <xdr:row>6</xdr:row>
                    <xdr:rowOff>76200</xdr:rowOff>
                  </from>
                  <to>
                    <xdr:col>29</xdr:col>
                    <xdr:colOff>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0" r:id="rId5" name="Button 2">
              <controlPr defaultSize="0" print="0" autoFill="0" autoPict="0">
                <anchor moveWithCells="1" sizeWithCells="1">
                  <from>
                    <xdr:col>22</xdr:col>
                    <xdr:colOff>180975</xdr:colOff>
                    <xdr:row>6</xdr:row>
                    <xdr:rowOff>76200</xdr:rowOff>
                  </from>
                  <to>
                    <xdr:col>24</xdr:col>
                    <xdr:colOff>200025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29">
    <tabColor theme="3" tint="-0.249977111117893"/>
  </sheetPr>
  <dimension ref="A1:DF1451"/>
  <sheetViews>
    <sheetView showGridLines="0" showOutlineSymbols="0" workbookViewId="0">
      <pane ySplit="8" topLeftCell="A16" activePane="bottomLeft" state="frozen"/>
      <selection activeCell="AA31" sqref="AA31"/>
      <selection pane="bottomLeft" activeCell="AA31" sqref="AA31"/>
    </sheetView>
  </sheetViews>
  <sheetFormatPr baseColWidth="10" defaultColWidth="11" defaultRowHeight="15"/>
  <cols>
    <col min="1" max="1" width="6.85546875" style="140" customWidth="1"/>
    <col min="2" max="2" width="5.7109375" style="140" bestFit="1" customWidth="1"/>
    <col min="3" max="3" width="6.140625" style="140" bestFit="1" customWidth="1"/>
    <col min="4" max="4" width="7" style="140" bestFit="1" customWidth="1"/>
    <col min="5" max="5" width="5.42578125" style="140" customWidth="1"/>
    <col min="6" max="6" width="6.85546875" style="140" customWidth="1"/>
    <col min="7" max="7" width="5.42578125" style="140" customWidth="1"/>
    <col min="8" max="8" width="6.28515625" style="140" customWidth="1"/>
    <col min="9" max="9" width="5.5703125" style="140" bestFit="1" customWidth="1"/>
    <col min="10" max="11" width="5.85546875" style="140" customWidth="1"/>
    <col min="12" max="13" width="9" style="140" bestFit="1" customWidth="1"/>
    <col min="14" max="14" width="6.28515625" style="140" customWidth="1"/>
    <col min="15" max="15" width="3.140625" style="140" bestFit="1" customWidth="1"/>
    <col min="16" max="16" width="6" style="9" bestFit="1" customWidth="1"/>
    <col min="17" max="17" width="9.7109375" customWidth="1"/>
    <col min="18" max="18" width="5.7109375" customWidth="1"/>
    <col min="19" max="19" width="8.42578125" customWidth="1"/>
    <col min="20" max="20" width="1.5703125" customWidth="1"/>
    <col min="21" max="21" width="9.28515625" customWidth="1"/>
    <col min="22" max="22" width="1.5703125" customWidth="1"/>
    <col min="23" max="23" width="7.28515625" customWidth="1"/>
    <col min="24" max="24" width="1.5703125" customWidth="1"/>
    <col min="25" max="25" width="8" customWidth="1"/>
    <col min="26" max="26" width="7.7109375" bestFit="1" customWidth="1"/>
    <col min="27" max="28" width="8.28515625" customWidth="1"/>
    <col min="29" max="29" width="4.85546875" customWidth="1"/>
    <col min="30" max="30" width="5.85546875" bestFit="1" customWidth="1"/>
    <col min="31" max="31" width="5.85546875" customWidth="1"/>
    <col min="32" max="32" width="5.42578125" customWidth="1"/>
    <col min="33" max="33" width="2" customWidth="1"/>
    <col min="34" max="34" width="6" customWidth="1"/>
    <col min="35" max="35" width="2" customWidth="1"/>
    <col min="36" max="36" width="7.7109375" customWidth="1"/>
    <col min="37" max="37" width="9.28515625" customWidth="1"/>
    <col min="38" max="38" width="2.5703125" customWidth="1"/>
    <col min="39" max="39" width="5.42578125" customWidth="1"/>
    <col min="40" max="40" width="3" customWidth="1"/>
    <col min="41" max="41" width="5.7109375" customWidth="1"/>
    <col min="42" max="42" width="2.85546875" customWidth="1"/>
    <col min="43" max="43" width="6" customWidth="1"/>
    <col min="44" max="44" width="1.42578125" customWidth="1"/>
    <col min="45" max="45" width="7.42578125" customWidth="1"/>
    <col min="46" max="46" width="1.42578125" customWidth="1"/>
    <col min="47" max="47" width="7.7109375" style="9" customWidth="1"/>
    <col min="48" max="48" width="5.28515625" style="9" customWidth="1"/>
    <col min="49" max="49" width="8.85546875" style="467" customWidth="1"/>
    <col min="50" max="50" width="7.85546875" style="9" customWidth="1"/>
    <col min="51" max="51" width="16.7109375" style="9" customWidth="1"/>
    <col min="52" max="52" width="15.7109375" style="9" customWidth="1"/>
    <col min="53" max="53" width="19.42578125" style="9" customWidth="1"/>
    <col min="54" max="54" width="16.42578125" style="9" customWidth="1"/>
    <col min="55" max="55" width="13.7109375" style="9" customWidth="1"/>
    <col min="56" max="56" width="18.85546875" style="9" customWidth="1"/>
    <col min="57" max="57" width="15.7109375" style="9" customWidth="1"/>
    <col min="58" max="58" width="15.42578125" style="9" customWidth="1"/>
    <col min="59" max="59" width="11.85546875" style="9" customWidth="1"/>
    <col min="60" max="60" width="13.42578125" style="9" customWidth="1"/>
    <col min="61" max="61" width="10.28515625" style="373" customWidth="1"/>
    <col min="62" max="62" width="11.42578125" style="373" customWidth="1"/>
    <col min="63" max="63" width="15.28515625" style="9" customWidth="1"/>
    <col min="64" max="64" width="14.42578125" style="9" customWidth="1"/>
    <col min="65" max="65" width="9.85546875" style="9" customWidth="1"/>
    <col min="66" max="66" width="11" style="9"/>
    <col min="67" max="67" width="13.42578125" style="9" customWidth="1"/>
    <col min="68" max="68" width="8.28515625" style="9" customWidth="1"/>
    <col min="69" max="69" width="15.5703125" style="9" customWidth="1"/>
    <col min="70" max="70" width="8.42578125" style="9" customWidth="1"/>
    <col min="71" max="73" width="13.28515625" style="9" customWidth="1"/>
    <col min="74" max="74" width="11" style="9" customWidth="1"/>
    <col min="75" max="75" width="13.28515625" style="9" customWidth="1"/>
    <col min="76" max="76" width="10.28515625" style="9" customWidth="1"/>
    <col min="77" max="77" width="13.28515625" style="9" customWidth="1"/>
    <col min="78" max="78" width="10.28515625" style="9" customWidth="1"/>
    <col min="79" max="79" width="13.28515625" style="9" customWidth="1"/>
    <col min="80" max="80" width="10.28515625" style="9" customWidth="1"/>
    <col min="81" max="81" width="13.28515625" style="9" customWidth="1"/>
    <col min="82" max="82" width="10.28515625" style="9" customWidth="1"/>
    <col min="83" max="83" width="13.28515625" style="9" customWidth="1"/>
    <col min="84" max="84" width="10.28515625" style="9" customWidth="1"/>
    <col min="85" max="85" width="13.28515625" style="9" customWidth="1"/>
    <col min="86" max="86" width="10.28515625" style="9" customWidth="1"/>
    <col min="87" max="87" width="14.28515625" style="9" customWidth="1"/>
    <col min="88" max="88" width="11.28515625" style="9" customWidth="1"/>
    <col min="89" max="89" width="10.7109375" style="9" customWidth="1"/>
    <col min="97" max="97" width="11.7109375" customWidth="1"/>
    <col min="99" max="99" width="14.85546875" customWidth="1"/>
    <col min="108" max="108" width="12.28515625" customWidth="1"/>
    <col min="109" max="109" width="7.42578125" customWidth="1"/>
  </cols>
  <sheetData>
    <row r="1" spans="1:110" s="9" customFormat="1" ht="15.75" thickBot="1">
      <c r="A1" s="218" t="s">
        <v>177</v>
      </c>
      <c r="B1" s="177" t="s">
        <v>59</v>
      </c>
      <c r="C1" s="178" t="s">
        <v>62</v>
      </c>
      <c r="D1" s="218" t="s">
        <v>171</v>
      </c>
      <c r="E1" s="177" t="s">
        <v>60</v>
      </c>
      <c r="F1" s="178" t="s">
        <v>38</v>
      </c>
      <c r="G1" s="218" t="s">
        <v>170</v>
      </c>
      <c r="H1" s="179" t="s">
        <v>63</v>
      </c>
      <c r="I1" s="179" t="s">
        <v>64</v>
      </c>
      <c r="J1" s="179" t="s">
        <v>65</v>
      </c>
      <c r="K1" s="179" t="s">
        <v>66</v>
      </c>
      <c r="L1" s="179" t="s">
        <v>78</v>
      </c>
      <c r="M1" s="180" t="s">
        <v>79</v>
      </c>
      <c r="N1" s="219" t="s">
        <v>176</v>
      </c>
      <c r="O1" s="209" t="s">
        <v>80</v>
      </c>
      <c r="P1" s="210" t="s">
        <v>81</v>
      </c>
      <c r="Q1" s="220" t="s">
        <v>175</v>
      </c>
      <c r="R1" s="161" t="s">
        <v>67</v>
      </c>
      <c r="S1" s="161" t="s">
        <v>68</v>
      </c>
      <c r="T1" s="161" t="s">
        <v>69</v>
      </c>
      <c r="U1" s="161" t="s">
        <v>70</v>
      </c>
      <c r="V1" s="161" t="s">
        <v>71</v>
      </c>
      <c r="W1" s="161" t="s">
        <v>72</v>
      </c>
      <c r="X1" s="161" t="s">
        <v>73</v>
      </c>
      <c r="Y1" s="161" t="s">
        <v>74</v>
      </c>
      <c r="Z1" s="161" t="s">
        <v>82</v>
      </c>
      <c r="AA1" s="162" t="s">
        <v>83</v>
      </c>
      <c r="AB1" s="218" t="s">
        <v>172</v>
      </c>
      <c r="AC1" s="172" t="s">
        <v>75</v>
      </c>
      <c r="AD1" s="172" t="s">
        <v>76</v>
      </c>
      <c r="AE1" s="172" t="s">
        <v>257</v>
      </c>
      <c r="AF1" s="172" t="s">
        <v>242</v>
      </c>
      <c r="AG1" s="172" t="s">
        <v>243</v>
      </c>
      <c r="AH1" s="172" t="s">
        <v>173</v>
      </c>
      <c r="AI1" s="172" t="s">
        <v>98</v>
      </c>
      <c r="AJ1" s="489" t="s">
        <v>99</v>
      </c>
      <c r="AK1" s="221" t="s">
        <v>258</v>
      </c>
      <c r="AL1" s="145" t="s">
        <v>259</v>
      </c>
      <c r="AM1" s="145" t="s">
        <v>244</v>
      </c>
      <c r="AN1" s="145" t="s">
        <v>245</v>
      </c>
      <c r="AO1" s="496" t="s">
        <v>246</v>
      </c>
      <c r="AP1" s="145" t="s">
        <v>247</v>
      </c>
      <c r="AQ1" s="145" t="s">
        <v>248</v>
      </c>
      <c r="AR1" s="145" t="s">
        <v>249</v>
      </c>
      <c r="AS1" s="145" t="s">
        <v>250</v>
      </c>
      <c r="AT1" s="145" t="s">
        <v>251</v>
      </c>
      <c r="AU1" s="208" t="s">
        <v>174</v>
      </c>
      <c r="AV1" s="154"/>
      <c r="AW1" s="467" t="s">
        <v>222</v>
      </c>
      <c r="AX1" s="9" t="s">
        <v>223</v>
      </c>
      <c r="AY1" s="467" t="s">
        <v>224</v>
      </c>
      <c r="AZ1" s="9" t="s">
        <v>225</v>
      </c>
      <c r="BA1" s="9" t="s">
        <v>50</v>
      </c>
      <c r="BB1" s="9" t="s">
        <v>177</v>
      </c>
      <c r="BC1" s="9" t="s">
        <v>59</v>
      </c>
      <c r="BD1" s="9" t="s">
        <v>62</v>
      </c>
      <c r="BE1" s="9" t="s">
        <v>226</v>
      </c>
      <c r="BF1" s="9" t="s">
        <v>192</v>
      </c>
      <c r="BG1" s="9" t="s">
        <v>227</v>
      </c>
      <c r="BH1" s="9" t="s">
        <v>228</v>
      </c>
      <c r="BI1" s="373" t="s">
        <v>60</v>
      </c>
      <c r="BJ1" s="373" t="s">
        <v>38</v>
      </c>
      <c r="BK1" s="9" t="s">
        <v>39</v>
      </c>
      <c r="BL1" s="9" t="s">
        <v>229</v>
      </c>
      <c r="BM1" s="9" t="s">
        <v>230</v>
      </c>
      <c r="BN1" s="9" t="s">
        <v>231</v>
      </c>
      <c r="BO1" s="9" t="s">
        <v>36</v>
      </c>
      <c r="BP1" s="9" t="s">
        <v>232</v>
      </c>
      <c r="BQ1" s="9" t="s">
        <v>233</v>
      </c>
      <c r="BR1" s="9" t="s">
        <v>234</v>
      </c>
      <c r="BS1" s="9" t="s">
        <v>170</v>
      </c>
      <c r="BT1" s="9" t="s">
        <v>63</v>
      </c>
      <c r="BU1" s="9" t="s">
        <v>170</v>
      </c>
      <c r="BV1" s="9" t="s">
        <v>63</v>
      </c>
      <c r="BW1" s="9" t="s">
        <v>64</v>
      </c>
      <c r="BX1" s="9" t="s">
        <v>65</v>
      </c>
      <c r="BY1" s="9" t="s">
        <v>66</v>
      </c>
      <c r="BZ1" s="9" t="s">
        <v>78</v>
      </c>
      <c r="CA1" s="9" t="s">
        <v>79</v>
      </c>
      <c r="CB1" s="9" t="s">
        <v>321</v>
      </c>
      <c r="CC1" s="9" t="s">
        <v>322</v>
      </c>
      <c r="CD1" s="9" t="s">
        <v>323</v>
      </c>
      <c r="CE1" s="9" t="s">
        <v>176</v>
      </c>
      <c r="CF1" s="9" t="s">
        <v>80</v>
      </c>
      <c r="CG1" s="9" t="s">
        <v>81</v>
      </c>
      <c r="CH1" s="9" t="s">
        <v>324</v>
      </c>
      <c r="CI1" s="9" t="s">
        <v>325</v>
      </c>
      <c r="CJ1" s="9" t="s">
        <v>326</v>
      </c>
      <c r="CK1" s="9" t="s">
        <v>254</v>
      </c>
      <c r="CL1" s="9" t="s">
        <v>327</v>
      </c>
      <c r="CM1" s="9" t="s">
        <v>328</v>
      </c>
      <c r="CN1" s="9" t="s">
        <v>255</v>
      </c>
      <c r="CO1" s="9" t="s">
        <v>329</v>
      </c>
      <c r="CP1" s="9" t="s">
        <v>175</v>
      </c>
      <c r="CQ1" s="9" t="s">
        <v>67</v>
      </c>
      <c r="CR1" s="9" t="s">
        <v>68</v>
      </c>
      <c r="CS1" s="9" t="s">
        <v>69</v>
      </c>
      <c r="CT1" s="9" t="s">
        <v>70</v>
      </c>
      <c r="CU1" s="9" t="s">
        <v>71</v>
      </c>
      <c r="CV1" s="9" t="s">
        <v>72</v>
      </c>
      <c r="CW1" s="9" t="s">
        <v>73</v>
      </c>
      <c r="CX1" s="9" t="s">
        <v>74</v>
      </c>
      <c r="CY1" s="9" t="s">
        <v>82</v>
      </c>
      <c r="CZ1" s="9" t="s">
        <v>83</v>
      </c>
      <c r="DA1" s="9" t="s">
        <v>330</v>
      </c>
      <c r="DB1" s="9" t="s">
        <v>331</v>
      </c>
      <c r="DC1" s="9" t="s">
        <v>332</v>
      </c>
      <c r="DD1" s="9" t="s">
        <v>333</v>
      </c>
      <c r="DE1" s="9" t="s">
        <v>334</v>
      </c>
      <c r="DF1" s="9" t="s">
        <v>335</v>
      </c>
    </row>
    <row r="2" spans="1:110" ht="15.75" thickBot="1">
      <c r="A2" s="611" t="s">
        <v>94</v>
      </c>
      <c r="B2" s="612"/>
      <c r="C2" s="613"/>
      <c r="D2" s="613"/>
      <c r="E2" s="613"/>
      <c r="F2" s="614"/>
      <c r="G2" s="615" t="s">
        <v>178</v>
      </c>
      <c r="H2" s="616"/>
      <c r="I2" s="617"/>
      <c r="J2" s="618" t="s">
        <v>95</v>
      </c>
      <c r="K2" s="619"/>
      <c r="L2" s="618"/>
      <c r="M2" s="620"/>
      <c r="N2" s="618"/>
      <c r="O2" s="211"/>
      <c r="P2" s="261"/>
      <c r="Q2" s="474" t="s">
        <v>91</v>
      </c>
      <c r="R2" s="471"/>
      <c r="S2" s="471"/>
      <c r="T2" s="471"/>
      <c r="U2" s="473"/>
      <c r="V2" s="471"/>
      <c r="W2" s="471"/>
      <c r="X2" s="471"/>
      <c r="Y2" s="471"/>
      <c r="Z2" s="471"/>
      <c r="AA2" s="472"/>
      <c r="AB2" s="490"/>
      <c r="AC2" s="491"/>
      <c r="AD2" s="491"/>
      <c r="AE2" s="491"/>
      <c r="AF2" s="495" t="s">
        <v>253</v>
      </c>
      <c r="AG2" s="491"/>
      <c r="AH2" s="491"/>
      <c r="AI2" s="491"/>
      <c r="AJ2" s="492"/>
      <c r="AK2" s="205" t="s">
        <v>256</v>
      </c>
      <c r="AL2" s="206"/>
      <c r="AM2" s="207"/>
      <c r="AN2" s="206"/>
      <c r="AO2" s="146" t="s">
        <v>252</v>
      </c>
      <c r="AP2" s="206"/>
      <c r="AQ2" s="493"/>
      <c r="AR2" s="206"/>
      <c r="AS2" s="494"/>
      <c r="AT2" s="206"/>
      <c r="AU2" s="147"/>
      <c r="AV2" s="466"/>
      <c r="AW2" s="497" t="s">
        <v>1</v>
      </c>
      <c r="AX2" s="497" t="s">
        <v>219</v>
      </c>
      <c r="AY2" s="377" t="s">
        <v>260</v>
      </c>
      <c r="AZ2" s="377" t="s">
        <v>261</v>
      </c>
      <c r="BA2" s="377" t="s">
        <v>262</v>
      </c>
      <c r="BB2" s="377" t="s">
        <v>263</v>
      </c>
      <c r="BC2" s="377" t="s">
        <v>264</v>
      </c>
      <c r="BD2" s="377" t="s">
        <v>265</v>
      </c>
      <c r="BE2" s="377" t="s">
        <v>266</v>
      </c>
      <c r="BF2" s="377" t="s">
        <v>267</v>
      </c>
      <c r="BG2" s="377" t="s">
        <v>268</v>
      </c>
      <c r="BH2" s="377" t="s">
        <v>269</v>
      </c>
      <c r="BI2" s="377" t="s">
        <v>220</v>
      </c>
      <c r="BJ2" s="465" t="s">
        <v>221</v>
      </c>
      <c r="BK2" s="465" t="s">
        <v>270</v>
      </c>
      <c r="BL2" s="377" t="s">
        <v>271</v>
      </c>
      <c r="BM2" s="377" t="s">
        <v>272</v>
      </c>
      <c r="BN2" s="377" t="s">
        <v>273</v>
      </c>
      <c r="BO2" s="377" t="s">
        <v>274</v>
      </c>
      <c r="BP2" s="377" t="s">
        <v>275</v>
      </c>
      <c r="BQ2" s="377" t="s">
        <v>276</v>
      </c>
      <c r="BR2" s="377" t="s">
        <v>277</v>
      </c>
      <c r="BS2" s="377" t="s">
        <v>278</v>
      </c>
      <c r="BT2" s="377" t="s">
        <v>279</v>
      </c>
      <c r="BU2" s="377" t="s">
        <v>280</v>
      </c>
      <c r="BV2" s="377" t="s">
        <v>281</v>
      </c>
      <c r="BW2" s="377" t="s">
        <v>282</v>
      </c>
      <c r="BX2" s="377" t="s">
        <v>283</v>
      </c>
      <c r="BY2" s="377" t="s">
        <v>284</v>
      </c>
      <c r="BZ2" s="377" t="s">
        <v>285</v>
      </c>
      <c r="CA2" s="377" t="s">
        <v>286</v>
      </c>
      <c r="CB2" s="377" t="s">
        <v>287</v>
      </c>
      <c r="CC2" s="377" t="s">
        <v>288</v>
      </c>
      <c r="CD2" s="377" t="s">
        <v>289</v>
      </c>
      <c r="CE2" s="377" t="s">
        <v>290</v>
      </c>
      <c r="CF2" s="377" t="s">
        <v>291</v>
      </c>
      <c r="CG2" s="377" t="s">
        <v>292</v>
      </c>
      <c r="CH2" s="377" t="s">
        <v>293</v>
      </c>
      <c r="CI2" s="377" t="s">
        <v>294</v>
      </c>
      <c r="CJ2" s="377" t="s">
        <v>295</v>
      </c>
      <c r="CK2" s="377" t="s">
        <v>296</v>
      </c>
      <c r="CL2" s="377" t="s">
        <v>297</v>
      </c>
      <c r="CM2" s="498" t="s">
        <v>298</v>
      </c>
      <c r="CN2" s="498" t="s">
        <v>299</v>
      </c>
      <c r="CO2" s="498" t="s">
        <v>300</v>
      </c>
      <c r="CP2" s="498" t="s">
        <v>301</v>
      </c>
      <c r="CQ2" s="498" t="s">
        <v>302</v>
      </c>
      <c r="CR2" s="498" t="s">
        <v>303</v>
      </c>
      <c r="CS2" s="498" t="s">
        <v>304</v>
      </c>
      <c r="CT2" s="498" t="s">
        <v>305</v>
      </c>
      <c r="CU2" s="498" t="s">
        <v>306</v>
      </c>
      <c r="CV2" s="498" t="s">
        <v>307</v>
      </c>
      <c r="CW2" s="498" t="s">
        <v>308</v>
      </c>
      <c r="CX2" s="498" t="s">
        <v>309</v>
      </c>
      <c r="CY2" s="498" t="s">
        <v>310</v>
      </c>
      <c r="CZ2" s="498" t="s">
        <v>311</v>
      </c>
      <c r="DA2" s="498" t="s">
        <v>312</v>
      </c>
      <c r="DB2" s="498" t="s">
        <v>313</v>
      </c>
      <c r="DC2" s="498" t="s">
        <v>314</v>
      </c>
      <c r="DD2" s="498" t="s">
        <v>315</v>
      </c>
      <c r="DE2" s="498" t="s">
        <v>316</v>
      </c>
      <c r="DF2" s="498" t="s">
        <v>317</v>
      </c>
    </row>
    <row r="3" spans="1:110" ht="15.75" thickBot="1">
      <c r="A3" s="440" t="s">
        <v>45</v>
      </c>
      <c r="B3" s="181"/>
      <c r="C3" s="443" t="s">
        <v>46</v>
      </c>
      <c r="D3" s="446" t="s">
        <v>47</v>
      </c>
      <c r="E3" s="182"/>
      <c r="F3" s="449" t="s">
        <v>46</v>
      </c>
      <c r="G3" s="326" t="s">
        <v>45</v>
      </c>
      <c r="H3" s="183"/>
      <c r="I3" s="330" t="s">
        <v>46</v>
      </c>
      <c r="J3" s="183"/>
      <c r="K3" s="332" t="s">
        <v>45</v>
      </c>
      <c r="L3" s="181"/>
      <c r="M3" s="333" t="s">
        <v>46</v>
      </c>
      <c r="N3" s="336" t="s">
        <v>47</v>
      </c>
      <c r="O3" s="182"/>
      <c r="P3" s="339" t="s">
        <v>46</v>
      </c>
      <c r="Q3" s="342" t="s">
        <v>47</v>
      </c>
      <c r="R3" s="11"/>
      <c r="S3" s="346" t="s">
        <v>3</v>
      </c>
      <c r="T3" s="148"/>
      <c r="U3" s="349" t="s">
        <v>56</v>
      </c>
      <c r="V3" s="19"/>
      <c r="W3" s="645" t="s">
        <v>7</v>
      </c>
      <c r="X3" s="19"/>
      <c r="Y3" s="355" t="s">
        <v>7</v>
      </c>
      <c r="Z3" s="149"/>
      <c r="AA3" s="355" t="s">
        <v>112</v>
      </c>
      <c r="AB3" s="356" t="s">
        <v>2</v>
      </c>
      <c r="AC3" s="175"/>
      <c r="AD3" s="359" t="s">
        <v>3</v>
      </c>
      <c r="AE3" s="13"/>
      <c r="AF3" s="361" t="s">
        <v>4</v>
      </c>
      <c r="AG3" s="13"/>
      <c r="AH3" s="363" t="s">
        <v>3</v>
      </c>
      <c r="AI3" s="13"/>
      <c r="AJ3" s="484" t="s">
        <v>86</v>
      </c>
      <c r="AK3" s="433" t="s">
        <v>10</v>
      </c>
      <c r="AL3" s="12"/>
      <c r="AM3" s="437" t="s">
        <v>3</v>
      </c>
      <c r="AN3" s="486"/>
      <c r="AO3" s="41" t="s">
        <v>254</v>
      </c>
      <c r="AP3" s="486"/>
      <c r="AQ3" s="150" t="s">
        <v>254</v>
      </c>
      <c r="AR3" s="12"/>
      <c r="AS3" s="41" t="s">
        <v>255</v>
      </c>
      <c r="AT3" s="12"/>
      <c r="AU3" s="150" t="s">
        <v>255</v>
      </c>
      <c r="AW3" s="9">
        <v>1</v>
      </c>
      <c r="AX3" s="9">
        <v>2</v>
      </c>
      <c r="AY3" s="9">
        <v>3</v>
      </c>
      <c r="AZ3" s="9">
        <v>4</v>
      </c>
      <c r="BA3" s="9">
        <v>5</v>
      </c>
      <c r="BB3" s="9">
        <v>6</v>
      </c>
      <c r="BC3" s="9">
        <v>7</v>
      </c>
      <c r="BD3" s="9">
        <v>8</v>
      </c>
      <c r="BE3" s="9">
        <v>9</v>
      </c>
      <c r="BF3" s="9">
        <v>10</v>
      </c>
      <c r="BG3" s="9">
        <v>11</v>
      </c>
      <c r="BH3" s="9">
        <v>12</v>
      </c>
      <c r="BI3" s="9">
        <v>13</v>
      </c>
      <c r="BJ3" s="9">
        <v>14</v>
      </c>
      <c r="BK3" s="9">
        <v>15</v>
      </c>
      <c r="BL3" s="9">
        <v>16</v>
      </c>
      <c r="BM3" s="9">
        <v>17</v>
      </c>
      <c r="BN3" s="9">
        <v>18</v>
      </c>
      <c r="BO3" s="9">
        <v>19</v>
      </c>
      <c r="BP3" s="9">
        <v>20</v>
      </c>
      <c r="BQ3" s="9">
        <v>21</v>
      </c>
      <c r="BR3" s="9">
        <v>22</v>
      </c>
      <c r="BS3" s="9">
        <v>23</v>
      </c>
      <c r="BT3" s="9">
        <v>24</v>
      </c>
      <c r="BU3" s="9">
        <v>25</v>
      </c>
      <c r="BV3" s="9">
        <v>26</v>
      </c>
      <c r="BW3" s="9">
        <v>27</v>
      </c>
      <c r="BX3" s="9">
        <v>28</v>
      </c>
      <c r="BY3" s="9">
        <v>29</v>
      </c>
      <c r="BZ3" s="9">
        <v>30</v>
      </c>
      <c r="CA3" s="9">
        <v>31</v>
      </c>
      <c r="CB3" s="9">
        <v>32</v>
      </c>
      <c r="CC3" s="9">
        <v>33</v>
      </c>
      <c r="CD3" s="9">
        <v>34</v>
      </c>
      <c r="CE3" s="9">
        <v>35</v>
      </c>
      <c r="CF3" s="9">
        <v>36</v>
      </c>
      <c r="CG3" s="9">
        <v>37</v>
      </c>
      <c r="CH3" s="9">
        <v>38</v>
      </c>
      <c r="CI3" s="9">
        <v>39</v>
      </c>
      <c r="CJ3" s="9">
        <v>40</v>
      </c>
      <c r="CK3" s="9">
        <v>41</v>
      </c>
      <c r="CL3" s="9">
        <v>42</v>
      </c>
      <c r="CM3" s="9">
        <v>43</v>
      </c>
      <c r="CN3" s="9">
        <v>44</v>
      </c>
      <c r="CO3" s="9">
        <v>45</v>
      </c>
      <c r="CP3" s="9">
        <v>46</v>
      </c>
      <c r="CQ3" s="9">
        <v>47</v>
      </c>
      <c r="CR3" s="9">
        <v>48</v>
      </c>
      <c r="CS3" s="9">
        <v>49</v>
      </c>
      <c r="CT3" s="9">
        <v>50</v>
      </c>
      <c r="CU3" s="9">
        <v>51</v>
      </c>
      <c r="CV3" s="9">
        <v>52</v>
      </c>
      <c r="CW3" s="9">
        <v>53</v>
      </c>
      <c r="CX3" s="9">
        <v>54</v>
      </c>
      <c r="CY3" s="9">
        <v>55</v>
      </c>
      <c r="CZ3" s="9">
        <v>56</v>
      </c>
      <c r="DA3" s="9">
        <v>57</v>
      </c>
      <c r="DB3" s="9">
        <v>58</v>
      </c>
      <c r="DC3" s="9">
        <v>59</v>
      </c>
      <c r="DD3" s="9">
        <v>60</v>
      </c>
      <c r="DE3" s="9">
        <v>61</v>
      </c>
      <c r="DF3" s="9">
        <v>62</v>
      </c>
    </row>
    <row r="4" spans="1:110" s="9" customFormat="1" ht="15.75" thickBot="1">
      <c r="A4" s="441"/>
      <c r="B4" s="181"/>
      <c r="C4" s="444"/>
      <c r="D4" s="447"/>
      <c r="E4" s="182"/>
      <c r="F4" s="450"/>
      <c r="G4" s="327"/>
      <c r="H4" s="183"/>
      <c r="I4" s="331"/>
      <c r="J4" s="183"/>
      <c r="K4" s="325"/>
      <c r="L4" s="181"/>
      <c r="M4" s="334"/>
      <c r="N4" s="337"/>
      <c r="O4" s="182"/>
      <c r="P4" s="340"/>
      <c r="Q4" s="343"/>
      <c r="R4" s="11"/>
      <c r="S4" s="350"/>
      <c r="T4" s="148"/>
      <c r="U4" s="350"/>
      <c r="W4" s="352"/>
      <c r="Y4" s="344"/>
      <c r="Z4" s="12"/>
      <c r="AA4" s="344"/>
      <c r="AB4" s="507"/>
      <c r="AC4" s="13"/>
      <c r="AD4" s="508"/>
      <c r="AE4" s="13"/>
      <c r="AF4" s="508"/>
      <c r="AG4" s="13"/>
      <c r="AH4" s="507"/>
      <c r="AI4" s="13"/>
      <c r="AJ4" s="507"/>
      <c r="AK4" s="434"/>
      <c r="AL4" s="15"/>
      <c r="AM4" s="438"/>
      <c r="AN4" s="15"/>
      <c r="AO4" s="259" t="s">
        <v>213</v>
      </c>
      <c r="AP4" s="15"/>
      <c r="AQ4" s="509" t="s">
        <v>214</v>
      </c>
      <c r="AR4" s="15"/>
      <c r="AS4" s="259" t="s">
        <v>215</v>
      </c>
      <c r="AT4" s="15"/>
      <c r="AU4" s="509" t="s">
        <v>216</v>
      </c>
      <c r="AV4" s="154"/>
      <c r="AW4" s="377" t="s">
        <v>1</v>
      </c>
      <c r="AX4" s="377" t="s">
        <v>219</v>
      </c>
      <c r="AY4" s="464"/>
      <c r="AZ4" s="464" t="s">
        <v>337</v>
      </c>
      <c r="BA4" s="377"/>
      <c r="BB4" s="377"/>
      <c r="BC4" s="377"/>
      <c r="BD4" s="377" t="s">
        <v>235</v>
      </c>
      <c r="BE4" s="377" t="s">
        <v>338</v>
      </c>
      <c r="BF4" s="377"/>
      <c r="BG4" s="377" t="s">
        <v>85</v>
      </c>
      <c r="BH4" s="377" t="s">
        <v>240</v>
      </c>
      <c r="BI4" s="465" t="s">
        <v>318</v>
      </c>
      <c r="BJ4" s="465" t="s">
        <v>339</v>
      </c>
      <c r="BK4" s="377" t="s">
        <v>340</v>
      </c>
      <c r="BL4" s="377" t="s">
        <v>341</v>
      </c>
      <c r="BM4" s="377" t="s">
        <v>236</v>
      </c>
      <c r="BN4" s="377" t="s">
        <v>237</v>
      </c>
      <c r="BO4" s="377" t="s">
        <v>342</v>
      </c>
      <c r="BP4" s="377" t="s">
        <v>275</v>
      </c>
      <c r="BQ4" s="377" t="s">
        <v>343</v>
      </c>
      <c r="BR4" s="377" t="s">
        <v>344</v>
      </c>
      <c r="BS4" s="377" t="s">
        <v>239</v>
      </c>
      <c r="BT4" s="377" t="s">
        <v>345</v>
      </c>
      <c r="BU4" s="377" t="s">
        <v>346</v>
      </c>
      <c r="BV4" s="377" t="s">
        <v>347</v>
      </c>
      <c r="BW4" s="377"/>
      <c r="BX4" s="377"/>
      <c r="BY4" s="377"/>
      <c r="BZ4" s="377"/>
      <c r="CA4" s="377"/>
      <c r="CB4" s="377"/>
      <c r="CC4" s="377"/>
      <c r="CD4" s="377"/>
      <c r="CE4" s="377"/>
      <c r="CF4" s="377"/>
      <c r="CG4" s="377"/>
      <c r="CH4" s="377"/>
      <c r="CI4" s="377"/>
      <c r="CJ4" s="377"/>
      <c r="CK4" s="377" t="s">
        <v>348</v>
      </c>
      <c r="CL4" s="498"/>
      <c r="CM4" s="498"/>
      <c r="CN4" s="498"/>
      <c r="CO4" s="498"/>
      <c r="CP4" s="498"/>
      <c r="CQ4" s="498"/>
      <c r="CR4" s="498"/>
      <c r="CS4" s="498"/>
      <c r="CT4" s="498"/>
      <c r="CU4" s="498"/>
      <c r="CV4" s="498"/>
      <c r="CW4" s="498"/>
      <c r="CX4" s="498"/>
      <c r="CY4" s="498"/>
      <c r="CZ4" s="498"/>
      <c r="DA4" s="498"/>
      <c r="DB4" s="498"/>
      <c r="DC4" s="498"/>
      <c r="DD4" s="498"/>
      <c r="DE4" s="498"/>
      <c r="DF4" s="498"/>
    </row>
    <row r="5" spans="1:110" s="49" customFormat="1" ht="15.75" thickBot="1">
      <c r="A5" s="442">
        <f>MIN(A9:A1448)</f>
        <v>1012</v>
      </c>
      <c r="B5" s="184"/>
      <c r="C5" s="445">
        <f>VLOOKUP($A5,$A$9:$K$1448,11,0)</f>
        <v>0</v>
      </c>
      <c r="D5" s="448">
        <f>MAX(A9:A1448)</f>
        <v>1021</v>
      </c>
      <c r="E5" s="185"/>
      <c r="F5" s="451">
        <f>VLOOKUP($D5,$A$9:$K$1448,11,0)</f>
        <v>0.92916666666666703</v>
      </c>
      <c r="G5" s="328">
        <f>IF(G1450=0,K5,S9)</f>
        <v>6.5</v>
      </c>
      <c r="H5" s="186"/>
      <c r="I5" s="329">
        <f>IF($G$5=$K$5,$M$5,VLOOKUP($G5,$B$9:$K$1448,10,0))</f>
        <v>0.34583333333333299</v>
      </c>
      <c r="J5" s="186"/>
      <c r="K5" s="430">
        <f>MIN($I$9:$I$1448)</f>
        <v>6.5</v>
      </c>
      <c r="L5" s="187"/>
      <c r="M5" s="335">
        <f>VLOOKUP($K5,$I$9:$K$1448,3,0)</f>
        <v>0.34583333333333299</v>
      </c>
      <c r="N5" s="429">
        <f>MAX($I$9:$I$1448)</f>
        <v>11.4</v>
      </c>
      <c r="O5" s="188"/>
      <c r="P5" s="341">
        <f>VLOOKUP($N5,$I$9:$K$1448,3,0)</f>
        <v>0.61666666666666703</v>
      </c>
      <c r="Q5" s="344">
        <f>MAX($D$9:$D$1448)</f>
        <v>8</v>
      </c>
      <c r="R5" s="16"/>
      <c r="S5" s="347">
        <f>VLOOKUP($Q5,$D$9:$K$1448,8,0)</f>
        <v>4.1666666666666701E-3</v>
      </c>
      <c r="T5" s="152"/>
      <c r="U5" s="351">
        <f>AVERAGE(D9:D1448)</f>
        <v>2.1173611111111104</v>
      </c>
      <c r="V5" s="19"/>
      <c r="W5" s="353"/>
      <c r="X5" s="19"/>
      <c r="Y5" s="377" t="str">
        <f>Z27</f>
        <v>ONO</v>
      </c>
      <c r="Z5" s="153"/>
      <c r="AA5" s="347">
        <f>SUM(P1450/60/1440)</f>
        <v>4.583333333333333E-2</v>
      </c>
      <c r="AB5" s="357">
        <f>MIN(J9:J1448)</f>
        <v>59</v>
      </c>
      <c r="AC5" s="174"/>
      <c r="AD5" s="360">
        <f>VLOOKUP($AB5,$J$9:$K$1438,2,0)</f>
        <v>0.74027777777777803</v>
      </c>
      <c r="AE5" s="174"/>
      <c r="AF5" s="362">
        <f>MAX(J9:J1448)</f>
        <v>80</v>
      </c>
      <c r="AG5" s="40"/>
      <c r="AH5" s="364">
        <f>VLOOKUP($AF5,$J$9:$K$1448,2,0)</f>
        <v>3.7499999999999999E-2</v>
      </c>
      <c r="AI5" s="174"/>
      <c r="AJ5" s="485">
        <f>AVERAGE(J9:J1438)</f>
        <v>68.55944055944056</v>
      </c>
      <c r="AK5" s="435">
        <f>H1450</f>
        <v>0</v>
      </c>
      <c r="AL5" s="17"/>
      <c r="AM5" s="439">
        <f>(Q1450/60)/1440</f>
        <v>0</v>
      </c>
      <c r="AN5" s="487"/>
      <c r="AO5" s="176">
        <f>AO6+AQ6</f>
        <v>0</v>
      </c>
      <c r="AP5" s="487"/>
      <c r="AQ5" s="151"/>
      <c r="AR5" s="17"/>
      <c r="AS5" s="176">
        <f>AS6+AU6</f>
        <v>0</v>
      </c>
      <c r="AT5" s="17"/>
      <c r="AU5" s="151"/>
      <c r="AV5" s="370"/>
      <c r="AW5" s="468"/>
      <c r="AX5" s="201"/>
      <c r="AY5" s="201"/>
      <c r="AZ5" s="499"/>
      <c r="BA5" s="201"/>
      <c r="BB5" s="201"/>
      <c r="BC5" s="201"/>
      <c r="BD5" s="201"/>
      <c r="BE5" s="201"/>
      <c r="BF5" s="201"/>
      <c r="BG5" s="201"/>
      <c r="BH5" s="201"/>
      <c r="BI5" s="469"/>
      <c r="BJ5" s="469"/>
      <c r="BK5" s="201"/>
      <c r="BL5" s="201"/>
      <c r="BM5" s="201"/>
      <c r="BN5" s="201"/>
      <c r="BO5" s="201"/>
      <c r="BP5" s="201"/>
      <c r="BQ5" s="201"/>
      <c r="BR5" s="201"/>
      <c r="BS5" s="201"/>
      <c r="BT5" s="201"/>
      <c r="BU5" s="201"/>
      <c r="BV5" s="201"/>
      <c r="BW5" s="201"/>
      <c r="BX5" s="201"/>
      <c r="BY5" s="201"/>
      <c r="BZ5" s="201"/>
      <c r="CA5" s="201"/>
      <c r="CB5" s="201"/>
      <c r="CC5" s="201"/>
      <c r="CD5" s="201"/>
      <c r="CE5" s="201"/>
      <c r="CF5" s="201"/>
      <c r="CG5" s="201"/>
      <c r="CH5" s="201"/>
      <c r="CI5" s="201"/>
      <c r="CJ5" s="201"/>
      <c r="CK5" s="201" t="s">
        <v>210</v>
      </c>
      <c r="CL5" s="201"/>
      <c r="CM5" s="201"/>
      <c r="CN5" s="201"/>
      <c r="CO5" s="201"/>
      <c r="CP5" s="201"/>
      <c r="CQ5" s="201"/>
      <c r="CR5" s="201"/>
      <c r="CS5" s="201"/>
      <c r="CT5" s="201"/>
      <c r="CU5" s="201" t="s">
        <v>336</v>
      </c>
      <c r="CV5" s="201"/>
      <c r="CW5" s="201"/>
      <c r="CX5" s="201"/>
      <c r="CY5" s="201"/>
      <c r="CZ5" s="201"/>
      <c r="DA5" s="201"/>
      <c r="DB5" s="201"/>
      <c r="DC5" s="201"/>
      <c r="DD5" s="201"/>
      <c r="DE5" s="201" t="s">
        <v>350</v>
      </c>
      <c r="DF5" s="201" t="s">
        <v>351</v>
      </c>
    </row>
    <row r="6" spans="1:110" ht="15.75" thickBot="1">
      <c r="A6" s="441"/>
      <c r="B6" s="181"/>
      <c r="C6" s="444"/>
      <c r="D6" s="447"/>
      <c r="E6" s="182"/>
      <c r="F6" s="450"/>
      <c r="G6" s="329"/>
      <c r="H6" s="183"/>
      <c r="I6" s="331"/>
      <c r="J6" s="183"/>
      <c r="K6" s="325"/>
      <c r="L6" s="181"/>
      <c r="M6" s="333"/>
      <c r="N6" s="338"/>
      <c r="O6" s="182"/>
      <c r="P6" s="339"/>
      <c r="Q6" s="345"/>
      <c r="R6" s="11"/>
      <c r="S6" s="348"/>
      <c r="T6" s="148"/>
      <c r="U6" s="354"/>
      <c r="V6" s="9"/>
      <c r="W6" s="354"/>
      <c r="X6" s="9"/>
      <c r="Y6" s="354"/>
      <c r="Z6" s="13"/>
      <c r="AA6" s="354"/>
      <c r="AB6" s="358"/>
      <c r="AC6" s="173"/>
      <c r="AD6" s="358"/>
      <c r="AE6" s="173"/>
      <c r="AF6" s="358"/>
      <c r="AG6" s="14"/>
      <c r="AH6" s="358"/>
      <c r="AI6" s="173"/>
      <c r="AJ6" s="358"/>
      <c r="AK6" s="436"/>
      <c r="AL6" s="15"/>
      <c r="AM6" s="436"/>
      <c r="AN6" s="488"/>
      <c r="AO6" s="163">
        <f>SUM(Q9:Q428)/60/1440</f>
        <v>0</v>
      </c>
      <c r="AP6" s="488"/>
      <c r="AQ6" s="164">
        <f>SUM(Q429:Q728)/60/1440</f>
        <v>0</v>
      </c>
      <c r="AR6" s="15"/>
      <c r="AS6" s="163">
        <f>SUM(Q729:Q1148)/60/1440</f>
        <v>0</v>
      </c>
      <c r="AT6" s="15"/>
      <c r="AU6" s="164">
        <f>SUM(Q1148:Q1448)/60/1440</f>
        <v>0</v>
      </c>
      <c r="AV6" s="37"/>
      <c r="CK6" s="201" t="s">
        <v>349</v>
      </c>
    </row>
    <row r="7" spans="1:110" s="142" customFormat="1" ht="11.25" customHeight="1">
      <c r="A7" s="281">
        <v>1</v>
      </c>
      <c r="B7" s="282">
        <v>2</v>
      </c>
      <c r="C7" s="281">
        <v>3</v>
      </c>
      <c r="D7" s="281">
        <v>4</v>
      </c>
      <c r="E7" s="282">
        <v>5</v>
      </c>
      <c r="F7" s="281">
        <v>6</v>
      </c>
      <c r="G7" s="281">
        <v>7</v>
      </c>
      <c r="H7" s="282">
        <v>8</v>
      </c>
      <c r="I7" s="281">
        <v>9</v>
      </c>
      <c r="J7" s="282">
        <v>10</v>
      </c>
      <c r="K7" s="283" t="s">
        <v>135</v>
      </c>
      <c r="L7" s="284">
        <v>12</v>
      </c>
      <c r="M7" s="282">
        <v>13</v>
      </c>
      <c r="N7" s="282">
        <v>14</v>
      </c>
      <c r="O7" s="282">
        <v>15</v>
      </c>
      <c r="P7" s="285">
        <v>16</v>
      </c>
      <c r="Q7" s="286">
        <v>17</v>
      </c>
      <c r="R7" s="287">
        <v>18</v>
      </c>
      <c r="S7" s="155"/>
      <c r="T7" s="154"/>
      <c r="W7" s="156"/>
      <c r="AU7" s="154"/>
      <c r="AV7" s="154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I7" s="154"/>
      <c r="BJ7" s="154"/>
      <c r="BK7" s="154"/>
      <c r="BL7" s="154"/>
      <c r="BM7" s="154"/>
      <c r="BN7" s="154"/>
      <c r="BO7" s="154"/>
      <c r="BP7" s="154"/>
      <c r="BQ7" s="154"/>
      <c r="BR7" s="154"/>
      <c r="BS7" s="154"/>
      <c r="BT7" s="154"/>
      <c r="BU7" s="154"/>
      <c r="BV7" s="154"/>
      <c r="BW7" s="154"/>
      <c r="BX7" s="154"/>
      <c r="BY7" s="154"/>
      <c r="BZ7" s="154"/>
      <c r="CA7" s="154"/>
      <c r="CB7" s="154"/>
      <c r="CC7" s="154"/>
      <c r="CD7" s="154"/>
      <c r="CE7" s="154"/>
      <c r="CF7" s="154"/>
      <c r="CG7" s="154"/>
      <c r="CH7" s="154"/>
      <c r="CI7" s="154"/>
      <c r="CJ7" s="154"/>
      <c r="CK7" s="154"/>
    </row>
    <row r="8" spans="1:110">
      <c r="A8" s="500" t="s">
        <v>48</v>
      </c>
      <c r="B8" s="500" t="s">
        <v>85</v>
      </c>
      <c r="C8" s="500" t="s">
        <v>7</v>
      </c>
      <c r="D8" s="500" t="s">
        <v>318</v>
      </c>
      <c r="E8" s="500" t="s">
        <v>6</v>
      </c>
      <c r="F8" s="500" t="s">
        <v>384</v>
      </c>
      <c r="G8" s="500" t="s">
        <v>352</v>
      </c>
      <c r="H8" s="500" t="s">
        <v>353</v>
      </c>
      <c r="I8" s="500" t="s">
        <v>319</v>
      </c>
      <c r="J8" s="500" t="s">
        <v>320</v>
      </c>
      <c r="K8" s="280" t="s">
        <v>217</v>
      </c>
      <c r="L8" s="280" t="s">
        <v>1</v>
      </c>
      <c r="M8" s="660" t="s">
        <v>278</v>
      </c>
      <c r="N8" s="661"/>
      <c r="O8" s="280"/>
      <c r="P8" s="157" t="s">
        <v>6</v>
      </c>
      <c r="Q8" s="258" t="s">
        <v>8</v>
      </c>
      <c r="R8" s="9"/>
      <c r="S8" s="158" t="s">
        <v>124</v>
      </c>
      <c r="U8" s="201"/>
      <c r="AS8" s="9"/>
      <c r="AT8" s="9"/>
      <c r="AU8" s="467"/>
      <c r="AW8" s="9"/>
      <c r="BG8" s="373"/>
      <c r="BH8" s="373"/>
      <c r="BI8" s="9"/>
      <c r="BJ8" s="9"/>
      <c r="CJ8"/>
      <c r="CK8"/>
    </row>
    <row r="9" spans="1:110">
      <c r="A9" s="9">
        <v>1012</v>
      </c>
      <c r="B9" s="9">
        <v>7.2</v>
      </c>
      <c r="C9" s="9">
        <v>0</v>
      </c>
      <c r="D9" s="9">
        <v>2.7</v>
      </c>
      <c r="E9" s="9">
        <v>3.3</v>
      </c>
      <c r="F9" s="9">
        <v>525.27200000000005</v>
      </c>
      <c r="G9" s="9">
        <v>0</v>
      </c>
      <c r="H9" s="9">
        <v>0</v>
      </c>
      <c r="I9" s="9">
        <v>9.1</v>
      </c>
      <c r="J9" s="9">
        <v>79</v>
      </c>
      <c r="K9" s="158">
        <v>0</v>
      </c>
      <c r="L9" s="621">
        <v>20171108</v>
      </c>
      <c r="M9" s="633"/>
      <c r="N9" s="9"/>
      <c r="O9" s="9"/>
      <c r="P9" s="277" t="str">
        <f>IF(D9&lt;1.1,60,"")</f>
        <v/>
      </c>
      <c r="Q9" s="275" t="str">
        <f>IF(H9&gt;0,60,"")</f>
        <v/>
      </c>
      <c r="R9" s="9"/>
      <c r="S9" s="267">
        <f>MIN($B$9:$B$1448)</f>
        <v>2.8</v>
      </c>
      <c r="U9" s="367"/>
      <c r="Y9" s="19" t="s">
        <v>38</v>
      </c>
      <c r="AC9">
        <v>0</v>
      </c>
      <c r="AD9">
        <v>0</v>
      </c>
      <c r="AS9" s="9"/>
      <c r="AT9" s="9"/>
      <c r="AU9" s="426"/>
      <c r="AW9" s="9"/>
      <c r="AX9" s="470"/>
      <c r="BG9" s="373"/>
      <c r="BH9" s="373"/>
      <c r="BI9" s="9"/>
      <c r="BJ9" s="9"/>
      <c r="CJ9"/>
      <c r="CK9"/>
    </row>
    <row r="10" spans="1:110">
      <c r="A10" s="9">
        <v>1012</v>
      </c>
      <c r="B10" s="9">
        <v>7.2</v>
      </c>
      <c r="C10" s="9">
        <v>315</v>
      </c>
      <c r="D10" s="9">
        <v>2.6</v>
      </c>
      <c r="E10" s="9">
        <v>2.2000000000000002</v>
      </c>
      <c r="F10" s="9">
        <v>525.27200000000005</v>
      </c>
      <c r="G10" s="9">
        <v>0</v>
      </c>
      <c r="H10" s="9">
        <v>0</v>
      </c>
      <c r="I10" s="9">
        <v>9.1</v>
      </c>
      <c r="J10" s="9">
        <v>79</v>
      </c>
      <c r="K10" s="158">
        <v>6.9444444444444447E-4</v>
      </c>
      <c r="L10" s="621"/>
      <c r="M10" s="621"/>
      <c r="N10" s="9"/>
      <c r="O10" s="9"/>
      <c r="P10" s="278" t="str">
        <f>IF(D10&lt;1.1,60,"")</f>
        <v/>
      </c>
      <c r="Q10" s="276" t="str">
        <f>IF(H10&gt;0,60,"")</f>
        <v/>
      </c>
      <c r="R10" s="9"/>
      <c r="S10" s="9"/>
      <c r="U10" s="367"/>
      <c r="V10" s="9"/>
      <c r="Y10" s="201" t="s">
        <v>38</v>
      </c>
      <c r="Z10" s="49"/>
      <c r="AB10">
        <v>0</v>
      </c>
      <c r="AC10" s="20">
        <v>11</v>
      </c>
      <c r="AD10">
        <v>22</v>
      </c>
      <c r="AS10" s="9"/>
      <c r="AT10" s="9"/>
      <c r="AU10" s="426"/>
      <c r="AW10" s="9"/>
      <c r="AX10" s="470"/>
      <c r="BG10" s="373"/>
      <c r="BH10" s="373"/>
      <c r="BI10" s="9"/>
      <c r="BJ10" s="9"/>
      <c r="CJ10"/>
      <c r="CK10"/>
    </row>
    <row r="11" spans="1:110">
      <c r="A11" s="9">
        <v>1012</v>
      </c>
      <c r="B11" s="9">
        <v>5.6</v>
      </c>
      <c r="C11" s="9">
        <v>337</v>
      </c>
      <c r="D11" s="9">
        <v>5.3</v>
      </c>
      <c r="E11" s="9">
        <v>2.7</v>
      </c>
      <c r="F11" s="9">
        <v>525.27200000000005</v>
      </c>
      <c r="G11" s="9">
        <v>0</v>
      </c>
      <c r="H11" s="9">
        <v>0</v>
      </c>
      <c r="I11" s="9">
        <v>9.1</v>
      </c>
      <c r="J11" s="9">
        <v>79</v>
      </c>
      <c r="K11" s="158">
        <v>1.38888888888889E-3</v>
      </c>
      <c r="L11" s="9"/>
      <c r="M11" s="9"/>
      <c r="N11" s="9"/>
      <c r="O11" s="9"/>
      <c r="P11" s="278" t="str">
        <f t="shared" ref="P11:P74" si="0">IF(D11&lt;1.1,60,"")</f>
        <v/>
      </c>
      <c r="Q11" s="276" t="str">
        <f t="shared" ref="Q11:Q74" si="1">IF(H11&gt;0,60,"")</f>
        <v/>
      </c>
      <c r="R11" s="9"/>
      <c r="S11" s="9"/>
      <c r="U11" s="367"/>
      <c r="V11" s="9"/>
      <c r="Y11" s="201" t="s">
        <v>49</v>
      </c>
      <c r="Z11" s="49"/>
      <c r="AB11">
        <v>22.5</v>
      </c>
      <c r="AC11" s="20">
        <f t="shared" ref="AC11:AC26" si="2">AB11+$AC$10</f>
        <v>33.5</v>
      </c>
      <c r="AD11">
        <v>45</v>
      </c>
      <c r="AS11" s="9"/>
      <c r="AT11" s="9"/>
      <c r="AU11" s="426"/>
      <c r="AW11" s="9"/>
      <c r="AX11" s="470"/>
      <c r="BG11" s="373"/>
      <c r="BH11" s="373"/>
      <c r="BI11" s="9"/>
      <c r="BJ11" s="9"/>
      <c r="CJ11"/>
      <c r="CK11"/>
    </row>
    <row r="12" spans="1:110">
      <c r="A12" s="9">
        <v>1012</v>
      </c>
      <c r="B12" s="9">
        <v>7.2</v>
      </c>
      <c r="C12" s="9">
        <v>270</v>
      </c>
      <c r="D12" s="9">
        <v>2.7</v>
      </c>
      <c r="E12" s="9">
        <v>3.7</v>
      </c>
      <c r="F12" s="9">
        <v>525.27200000000005</v>
      </c>
      <c r="G12" s="9">
        <v>0</v>
      </c>
      <c r="H12" s="9">
        <v>0</v>
      </c>
      <c r="I12" s="9">
        <v>9</v>
      </c>
      <c r="J12" s="9">
        <v>79</v>
      </c>
      <c r="K12" s="158">
        <v>2.0833333333333298E-3</v>
      </c>
      <c r="L12" s="9"/>
      <c r="M12" s="9"/>
      <c r="N12" s="9"/>
      <c r="O12" s="9"/>
      <c r="P12" s="278" t="str">
        <f t="shared" si="0"/>
        <v/>
      </c>
      <c r="Q12" s="276" t="str">
        <f t="shared" si="1"/>
        <v/>
      </c>
      <c r="R12" s="9"/>
      <c r="S12" s="9"/>
      <c r="U12" s="367"/>
      <c r="V12" s="9"/>
      <c r="Y12" s="201" t="s">
        <v>32</v>
      </c>
      <c r="Z12" s="49"/>
      <c r="AB12">
        <v>45</v>
      </c>
      <c r="AC12" s="20">
        <f t="shared" si="2"/>
        <v>56</v>
      </c>
      <c r="AD12">
        <v>67</v>
      </c>
      <c r="AS12" s="9"/>
      <c r="AT12" s="9"/>
      <c r="AU12" s="426"/>
      <c r="AW12" s="9"/>
      <c r="AX12" s="470"/>
      <c r="BG12" s="373"/>
      <c r="BH12" s="373"/>
      <c r="BI12" s="9"/>
      <c r="BJ12" s="9"/>
      <c r="CJ12"/>
      <c r="CK12"/>
    </row>
    <row r="13" spans="1:110">
      <c r="A13" s="9">
        <v>1012</v>
      </c>
      <c r="B13" s="9">
        <v>7.2</v>
      </c>
      <c r="C13" s="9">
        <v>315</v>
      </c>
      <c r="D13" s="9">
        <v>3</v>
      </c>
      <c r="E13" s="9">
        <v>2.9</v>
      </c>
      <c r="F13" s="9">
        <v>525.27200000000005</v>
      </c>
      <c r="G13" s="9">
        <v>0</v>
      </c>
      <c r="H13" s="9">
        <v>0</v>
      </c>
      <c r="I13" s="9">
        <v>9</v>
      </c>
      <c r="J13" s="9">
        <v>79</v>
      </c>
      <c r="K13" s="158">
        <v>2.7777777777777801E-3</v>
      </c>
      <c r="L13" s="9"/>
      <c r="M13" s="9"/>
      <c r="N13" s="9"/>
      <c r="O13" s="9"/>
      <c r="P13" s="278" t="str">
        <f t="shared" si="0"/>
        <v/>
      </c>
      <c r="Q13" s="276" t="str">
        <f t="shared" si="1"/>
        <v/>
      </c>
      <c r="R13" s="9"/>
      <c r="U13" s="367"/>
      <c r="V13" s="9"/>
      <c r="Y13" s="201" t="s">
        <v>35</v>
      </c>
      <c r="Z13" s="49"/>
      <c r="AB13">
        <v>67.5</v>
      </c>
      <c r="AC13" s="20">
        <f t="shared" si="2"/>
        <v>78.5</v>
      </c>
      <c r="AD13">
        <v>90</v>
      </c>
      <c r="AS13" s="9"/>
      <c r="AT13" s="9"/>
      <c r="AU13" s="426"/>
      <c r="AW13" s="9"/>
      <c r="AX13" s="470"/>
      <c r="BG13" s="373"/>
      <c r="BH13" s="373"/>
      <c r="BI13" s="9"/>
      <c r="BJ13" s="9"/>
      <c r="CJ13"/>
      <c r="CK13"/>
    </row>
    <row r="14" spans="1:110">
      <c r="A14" s="9">
        <v>1012</v>
      </c>
      <c r="B14" s="9">
        <v>6.7</v>
      </c>
      <c r="C14" s="9">
        <v>337</v>
      </c>
      <c r="D14" s="9">
        <v>3.9</v>
      </c>
      <c r="E14" s="9">
        <v>3.7</v>
      </c>
      <c r="F14" s="9">
        <v>525.27200000000005</v>
      </c>
      <c r="G14" s="9">
        <v>0</v>
      </c>
      <c r="H14" s="9">
        <v>0</v>
      </c>
      <c r="I14" s="9">
        <v>9</v>
      </c>
      <c r="J14" s="9">
        <v>79</v>
      </c>
      <c r="K14" s="158">
        <v>3.4722222222222199E-3</v>
      </c>
      <c r="L14" s="9"/>
      <c r="M14" s="9"/>
      <c r="N14" s="9"/>
      <c r="O14" s="9"/>
      <c r="P14" s="278" t="str">
        <f t="shared" si="0"/>
        <v/>
      </c>
      <c r="Q14" s="276" t="str">
        <f t="shared" si="1"/>
        <v/>
      </c>
      <c r="R14" s="9"/>
      <c r="S14" s="9"/>
      <c r="U14" s="367"/>
      <c r="V14" s="9"/>
      <c r="Y14" s="260" t="s">
        <v>50</v>
      </c>
      <c r="Z14" s="49"/>
      <c r="AB14">
        <v>90</v>
      </c>
      <c r="AC14" s="20">
        <f t="shared" si="2"/>
        <v>101</v>
      </c>
      <c r="AD14">
        <v>112</v>
      </c>
      <c r="AS14" s="9"/>
      <c r="AT14" s="9"/>
      <c r="AU14" s="426"/>
      <c r="AW14" s="9"/>
      <c r="AX14" s="470"/>
      <c r="BG14" s="373"/>
      <c r="BH14" s="373"/>
      <c r="BI14" s="9"/>
      <c r="BJ14" s="9"/>
      <c r="CJ14"/>
      <c r="CK14"/>
    </row>
    <row r="15" spans="1:110">
      <c r="A15" s="9">
        <v>1012</v>
      </c>
      <c r="B15" s="9">
        <v>5</v>
      </c>
      <c r="C15" s="9">
        <v>292</v>
      </c>
      <c r="D15" s="9">
        <v>8</v>
      </c>
      <c r="E15" s="9">
        <v>3.8</v>
      </c>
      <c r="F15" s="9">
        <v>525.27200000000005</v>
      </c>
      <c r="G15" s="9">
        <v>0</v>
      </c>
      <c r="H15" s="9">
        <v>0</v>
      </c>
      <c r="I15" s="9">
        <v>9</v>
      </c>
      <c r="J15" s="9">
        <v>79</v>
      </c>
      <c r="K15" s="158">
        <v>4.1666666666666701E-3</v>
      </c>
      <c r="L15" s="9"/>
      <c r="M15" s="9"/>
      <c r="N15" s="9"/>
      <c r="O15" s="9"/>
      <c r="P15" s="278" t="str">
        <f t="shared" si="0"/>
        <v/>
      </c>
      <c r="Q15" s="276" t="str">
        <f t="shared" si="1"/>
        <v/>
      </c>
      <c r="R15" s="9"/>
      <c r="S15" s="9"/>
      <c r="U15" s="367"/>
      <c r="V15" s="9"/>
      <c r="Y15" s="19" t="s">
        <v>40</v>
      </c>
      <c r="Z15" s="49"/>
      <c r="AB15">
        <v>112.5</v>
      </c>
      <c r="AC15" s="20">
        <f t="shared" si="2"/>
        <v>123.5</v>
      </c>
      <c r="AD15">
        <v>135</v>
      </c>
      <c r="AS15" s="9"/>
      <c r="AT15" s="9"/>
      <c r="AU15" s="426"/>
      <c r="AW15" s="9"/>
      <c r="AX15" s="470"/>
      <c r="BG15" s="373"/>
      <c r="BH15" s="373"/>
      <c r="BI15" s="9"/>
      <c r="BJ15" s="9"/>
      <c r="CJ15"/>
      <c r="CK15"/>
    </row>
    <row r="16" spans="1:110">
      <c r="A16" s="9">
        <v>1012</v>
      </c>
      <c r="B16" s="9">
        <v>6.1</v>
      </c>
      <c r="C16" s="9">
        <v>315</v>
      </c>
      <c r="D16" s="9">
        <v>4.4000000000000004</v>
      </c>
      <c r="E16" s="9">
        <v>3.9</v>
      </c>
      <c r="F16" s="9">
        <v>525.27200000000005</v>
      </c>
      <c r="G16" s="9">
        <v>0</v>
      </c>
      <c r="H16" s="9">
        <v>0</v>
      </c>
      <c r="I16" s="9">
        <v>9</v>
      </c>
      <c r="J16" s="9">
        <v>79</v>
      </c>
      <c r="K16" s="158">
        <v>4.8611111111111103E-3</v>
      </c>
      <c r="L16" s="9"/>
      <c r="M16" s="9"/>
      <c r="N16" s="9"/>
      <c r="O16" s="9"/>
      <c r="P16" s="278" t="str">
        <f t="shared" si="0"/>
        <v/>
      </c>
      <c r="Q16" s="276" t="str">
        <f t="shared" si="1"/>
        <v/>
      </c>
      <c r="R16" s="9"/>
      <c r="S16" s="9"/>
      <c r="U16" s="367"/>
      <c r="V16" s="9"/>
      <c r="Y16" s="19" t="s">
        <v>34</v>
      </c>
      <c r="Z16" s="49"/>
      <c r="AB16">
        <v>135</v>
      </c>
      <c r="AC16" s="20">
        <f t="shared" si="2"/>
        <v>146</v>
      </c>
      <c r="AD16">
        <v>157</v>
      </c>
      <c r="AS16" s="9"/>
      <c r="AT16" s="9"/>
      <c r="AU16" s="426"/>
      <c r="AW16" s="9"/>
      <c r="AX16" s="470"/>
      <c r="BG16" s="373"/>
      <c r="BH16" s="373"/>
      <c r="BI16" s="9"/>
      <c r="BJ16" s="9"/>
      <c r="CJ16"/>
      <c r="CK16"/>
    </row>
    <row r="17" spans="1:89">
      <c r="A17" s="9">
        <v>1012</v>
      </c>
      <c r="B17" s="9">
        <v>6.7</v>
      </c>
      <c r="C17" s="9">
        <v>337</v>
      </c>
      <c r="D17" s="9">
        <v>3.8</v>
      </c>
      <c r="E17" s="9">
        <v>3.2</v>
      </c>
      <c r="F17" s="9">
        <v>525.27200000000005</v>
      </c>
      <c r="G17" s="9">
        <v>0</v>
      </c>
      <c r="H17" s="9">
        <v>0</v>
      </c>
      <c r="I17" s="9">
        <v>9</v>
      </c>
      <c r="J17" s="9">
        <v>79</v>
      </c>
      <c r="K17" s="158">
        <v>5.5555555555555601E-3</v>
      </c>
      <c r="L17" s="9"/>
      <c r="M17" s="9"/>
      <c r="N17" s="9"/>
      <c r="O17" s="9"/>
      <c r="P17" s="278" t="str">
        <f t="shared" si="0"/>
        <v/>
      </c>
      <c r="Q17" s="276" t="str">
        <f t="shared" si="1"/>
        <v/>
      </c>
      <c r="R17" s="9"/>
      <c r="S17" s="9"/>
      <c r="U17" s="367"/>
      <c r="V17" s="9"/>
      <c r="Y17" s="19" t="s">
        <v>51</v>
      </c>
      <c r="Z17" s="49"/>
      <c r="AB17">
        <v>157.5</v>
      </c>
      <c r="AC17" s="20">
        <f t="shared" si="2"/>
        <v>168.5</v>
      </c>
      <c r="AD17">
        <v>180</v>
      </c>
      <c r="AS17" s="9"/>
      <c r="AT17" s="9"/>
      <c r="AU17" s="426"/>
      <c r="AW17" s="9"/>
      <c r="AX17" s="470"/>
      <c r="BG17" s="373"/>
      <c r="BH17" s="373"/>
      <c r="BI17" s="9"/>
      <c r="BJ17" s="9"/>
      <c r="CJ17"/>
      <c r="CK17"/>
    </row>
    <row r="18" spans="1:89">
      <c r="A18" s="9">
        <v>1012</v>
      </c>
      <c r="B18" s="9">
        <v>6.1</v>
      </c>
      <c r="C18" s="9">
        <v>292</v>
      </c>
      <c r="D18" s="9">
        <v>4.9000000000000004</v>
      </c>
      <c r="E18" s="9">
        <v>3.2</v>
      </c>
      <c r="F18" s="9">
        <v>525.27200000000005</v>
      </c>
      <c r="G18" s="9">
        <v>0</v>
      </c>
      <c r="H18" s="9">
        <v>0</v>
      </c>
      <c r="I18" s="9">
        <v>9</v>
      </c>
      <c r="J18" s="9">
        <v>79</v>
      </c>
      <c r="K18" s="158">
        <v>6.2500000000000003E-3</v>
      </c>
      <c r="L18" s="9"/>
      <c r="M18" s="9"/>
      <c r="N18" s="9"/>
      <c r="O18" s="9"/>
      <c r="P18" s="278" t="str">
        <f t="shared" si="0"/>
        <v/>
      </c>
      <c r="Q18" s="276" t="str">
        <f t="shared" si="1"/>
        <v/>
      </c>
      <c r="R18" s="9"/>
      <c r="S18" s="9"/>
      <c r="U18" s="367"/>
      <c r="V18" s="9"/>
      <c r="Y18" s="19" t="s">
        <v>36</v>
      </c>
      <c r="Z18" s="49"/>
      <c r="AB18">
        <v>180</v>
      </c>
      <c r="AC18" s="20">
        <f t="shared" si="2"/>
        <v>191</v>
      </c>
      <c r="AD18">
        <v>202</v>
      </c>
      <c r="AS18" s="9"/>
      <c r="AT18" s="9"/>
      <c r="AU18" s="426"/>
      <c r="AW18" s="9"/>
      <c r="AX18" s="470"/>
      <c r="BG18" s="373"/>
      <c r="BH18" s="373"/>
      <c r="BI18" s="9"/>
      <c r="BJ18" s="9"/>
      <c r="CJ18"/>
      <c r="CK18"/>
    </row>
    <row r="19" spans="1:89">
      <c r="A19" s="9">
        <v>1012</v>
      </c>
      <c r="B19" s="9">
        <v>6.7</v>
      </c>
      <c r="C19" s="9">
        <v>337</v>
      </c>
      <c r="D19" s="9">
        <v>3.9</v>
      </c>
      <c r="E19" s="9">
        <v>4.4000000000000004</v>
      </c>
      <c r="F19" s="9">
        <v>525.27200000000005</v>
      </c>
      <c r="G19" s="9">
        <v>0</v>
      </c>
      <c r="H19" s="9">
        <v>0</v>
      </c>
      <c r="I19" s="9">
        <v>9</v>
      </c>
      <c r="J19" s="9">
        <v>79</v>
      </c>
      <c r="K19" s="158">
        <v>6.9444444444444397E-3</v>
      </c>
      <c r="L19" s="9"/>
      <c r="M19" s="9"/>
      <c r="N19" s="9"/>
      <c r="O19" s="9"/>
      <c r="P19" s="278" t="str">
        <f t="shared" si="0"/>
        <v/>
      </c>
      <c r="Q19" s="276" t="str">
        <f t="shared" si="1"/>
        <v/>
      </c>
      <c r="R19" s="9"/>
      <c r="S19" s="9"/>
      <c r="U19" s="367"/>
      <c r="V19" s="9"/>
      <c r="Y19" s="19" t="s">
        <v>37</v>
      </c>
      <c r="Z19" s="49"/>
      <c r="AB19">
        <v>202.5</v>
      </c>
      <c r="AC19" s="20">
        <f t="shared" si="2"/>
        <v>213.5</v>
      </c>
      <c r="AD19">
        <v>225</v>
      </c>
      <c r="AS19" s="9"/>
      <c r="AT19" s="9"/>
      <c r="AU19" s="426"/>
      <c r="AW19" s="9"/>
      <c r="AX19" s="470"/>
      <c r="BG19" s="373"/>
      <c r="BH19" s="373"/>
      <c r="BI19" s="9"/>
      <c r="BJ19" s="9"/>
      <c r="CJ19"/>
      <c r="CK19"/>
    </row>
    <row r="20" spans="1:89">
      <c r="A20" s="9">
        <v>1012</v>
      </c>
      <c r="B20" s="9">
        <v>6.7</v>
      </c>
      <c r="C20" s="9">
        <v>22</v>
      </c>
      <c r="D20" s="9">
        <v>3.5</v>
      </c>
      <c r="E20" s="9">
        <v>3.6</v>
      </c>
      <c r="F20" s="9">
        <v>525.27200000000005</v>
      </c>
      <c r="G20" s="9">
        <v>0</v>
      </c>
      <c r="H20" s="9">
        <v>0</v>
      </c>
      <c r="I20" s="9">
        <v>9</v>
      </c>
      <c r="J20" s="9">
        <v>79</v>
      </c>
      <c r="K20" s="158">
        <v>7.6388888888888904E-3</v>
      </c>
      <c r="L20" s="9"/>
      <c r="M20" s="9"/>
      <c r="N20" s="9"/>
      <c r="O20" s="9"/>
      <c r="P20" s="278" t="str">
        <f t="shared" si="0"/>
        <v/>
      </c>
      <c r="Q20" s="276" t="str">
        <f t="shared" si="1"/>
        <v/>
      </c>
      <c r="R20" s="9"/>
      <c r="S20" s="9"/>
      <c r="U20" s="367"/>
      <c r="V20" s="9"/>
      <c r="Y20" s="19" t="s">
        <v>44</v>
      </c>
      <c r="Z20" s="49"/>
      <c r="AB20">
        <v>225</v>
      </c>
      <c r="AC20" s="20">
        <f t="shared" si="2"/>
        <v>236</v>
      </c>
      <c r="AD20">
        <v>247</v>
      </c>
      <c r="AS20" s="9"/>
      <c r="AT20" s="9"/>
      <c r="AU20" s="426"/>
      <c r="AW20" s="9"/>
      <c r="AX20" s="470"/>
      <c r="BG20" s="373"/>
      <c r="BH20" s="373"/>
      <c r="BI20" s="9"/>
      <c r="BJ20" s="9"/>
      <c r="CJ20"/>
      <c r="CK20"/>
    </row>
    <row r="21" spans="1:89">
      <c r="A21" s="9">
        <v>1012</v>
      </c>
      <c r="B21" s="9">
        <v>6.7</v>
      </c>
      <c r="C21" s="9">
        <v>315</v>
      </c>
      <c r="D21" s="9">
        <v>3.6</v>
      </c>
      <c r="E21" s="9">
        <v>2.6</v>
      </c>
      <c r="F21" s="9">
        <v>525.27200000000005</v>
      </c>
      <c r="G21" s="9">
        <v>0</v>
      </c>
      <c r="H21" s="9">
        <v>0</v>
      </c>
      <c r="I21" s="9">
        <v>9</v>
      </c>
      <c r="J21" s="9">
        <v>78</v>
      </c>
      <c r="K21" s="158">
        <v>8.3333333333333297E-3</v>
      </c>
      <c r="L21" s="9"/>
      <c r="M21" s="9"/>
      <c r="N21" s="9"/>
      <c r="O21" s="9"/>
      <c r="P21" s="278" t="str">
        <f t="shared" si="0"/>
        <v/>
      </c>
      <c r="Q21" s="276" t="str">
        <f t="shared" si="1"/>
        <v/>
      </c>
      <c r="R21" s="9"/>
      <c r="S21" s="9"/>
      <c r="U21" s="367"/>
      <c r="V21" s="9"/>
      <c r="Y21" s="19" t="s">
        <v>33</v>
      </c>
      <c r="Z21" s="49"/>
      <c r="AB21">
        <v>247.5</v>
      </c>
      <c r="AC21" s="20">
        <f t="shared" si="2"/>
        <v>258.5</v>
      </c>
      <c r="AD21">
        <v>270</v>
      </c>
      <c r="AS21" s="9"/>
      <c r="AT21" s="9"/>
      <c r="AU21" s="426"/>
      <c r="AW21" s="9"/>
      <c r="AX21" s="470"/>
      <c r="BG21" s="373"/>
      <c r="BH21" s="373"/>
      <c r="BI21" s="9"/>
      <c r="BJ21" s="9"/>
      <c r="CJ21"/>
      <c r="CK21"/>
    </row>
    <row r="22" spans="1:89">
      <c r="A22" s="9">
        <v>1012</v>
      </c>
      <c r="B22" s="9">
        <v>6.7</v>
      </c>
      <c r="C22" s="9">
        <v>292</v>
      </c>
      <c r="D22" s="9">
        <v>3.6</v>
      </c>
      <c r="E22" s="9">
        <v>2.6</v>
      </c>
      <c r="F22" s="9">
        <v>525.27200000000005</v>
      </c>
      <c r="G22" s="9">
        <v>0</v>
      </c>
      <c r="H22" s="9">
        <v>0</v>
      </c>
      <c r="I22" s="9">
        <v>9</v>
      </c>
      <c r="J22" s="9">
        <v>79</v>
      </c>
      <c r="K22" s="158">
        <v>9.0277777777777804E-3</v>
      </c>
      <c r="L22" s="9"/>
      <c r="M22" s="9"/>
      <c r="N22" s="9"/>
      <c r="O22" s="9"/>
      <c r="P22" s="278" t="str">
        <f t="shared" si="0"/>
        <v/>
      </c>
      <c r="Q22" s="276" t="str">
        <f t="shared" si="1"/>
        <v/>
      </c>
      <c r="R22" s="9"/>
      <c r="S22" s="9"/>
      <c r="U22" s="367"/>
      <c r="V22" s="9"/>
      <c r="Y22" s="19" t="s">
        <v>39</v>
      </c>
      <c r="Z22" s="49"/>
      <c r="AB22">
        <v>270</v>
      </c>
      <c r="AC22" s="20">
        <f t="shared" si="2"/>
        <v>281</v>
      </c>
      <c r="AD22">
        <v>292</v>
      </c>
      <c r="AS22" s="9"/>
      <c r="AT22" s="9"/>
      <c r="AU22" s="426"/>
      <c r="AW22" s="9"/>
      <c r="AX22" s="470"/>
      <c r="BG22" s="373"/>
      <c r="BH22" s="373"/>
      <c r="BI22" s="9"/>
      <c r="BJ22" s="9"/>
      <c r="CJ22"/>
      <c r="CK22"/>
    </row>
    <row r="23" spans="1:89">
      <c r="A23" s="9">
        <v>1012</v>
      </c>
      <c r="B23" s="9">
        <v>7.8</v>
      </c>
      <c r="C23" s="9">
        <v>315</v>
      </c>
      <c r="D23" s="9">
        <v>1.8</v>
      </c>
      <c r="E23" s="9">
        <v>2</v>
      </c>
      <c r="F23" s="9">
        <v>525.27200000000005</v>
      </c>
      <c r="G23" s="9">
        <v>0</v>
      </c>
      <c r="H23" s="9">
        <v>0</v>
      </c>
      <c r="I23" s="9">
        <v>8.9</v>
      </c>
      <c r="J23" s="9">
        <v>79</v>
      </c>
      <c r="K23" s="158">
        <v>9.7222222222222206E-3</v>
      </c>
      <c r="L23" s="9"/>
      <c r="M23" s="9"/>
      <c r="N23" s="9"/>
      <c r="O23" s="9"/>
      <c r="P23" s="278" t="str">
        <f t="shared" si="0"/>
        <v/>
      </c>
      <c r="Q23" s="276" t="str">
        <f t="shared" si="1"/>
        <v/>
      </c>
      <c r="R23" s="9"/>
      <c r="S23" s="9"/>
      <c r="U23" s="367"/>
      <c r="Y23" s="201" t="s">
        <v>41</v>
      </c>
      <c r="Z23" s="49"/>
      <c r="AB23">
        <v>292.5</v>
      </c>
      <c r="AC23" s="20">
        <f t="shared" si="2"/>
        <v>303.5</v>
      </c>
      <c r="AD23">
        <v>315</v>
      </c>
      <c r="AS23" s="9"/>
      <c r="AT23" s="9"/>
      <c r="AU23" s="426"/>
      <c r="AW23" s="9"/>
      <c r="AX23" s="470"/>
      <c r="BG23" s="373"/>
      <c r="BH23" s="373"/>
      <c r="BI23" s="9"/>
      <c r="BJ23" s="9"/>
      <c r="CJ23"/>
      <c r="CK23"/>
    </row>
    <row r="24" spans="1:89">
      <c r="A24" s="9">
        <v>1012</v>
      </c>
      <c r="B24" s="9">
        <v>6.7</v>
      </c>
      <c r="C24" s="9">
        <v>315</v>
      </c>
      <c r="D24" s="9">
        <v>3.1</v>
      </c>
      <c r="E24" s="9">
        <v>2.9</v>
      </c>
      <c r="F24" s="9">
        <v>525.27200000000005</v>
      </c>
      <c r="G24" s="9">
        <v>0</v>
      </c>
      <c r="H24" s="9">
        <v>0</v>
      </c>
      <c r="I24" s="9">
        <v>8.9</v>
      </c>
      <c r="J24" s="9">
        <v>79</v>
      </c>
      <c r="K24" s="158">
        <v>1.0416666666666701E-2</v>
      </c>
      <c r="L24" s="9"/>
      <c r="M24" s="9"/>
      <c r="N24" s="9"/>
      <c r="O24" s="9"/>
      <c r="P24" s="278" t="str">
        <f t="shared" si="0"/>
        <v/>
      </c>
      <c r="Q24" s="276" t="str">
        <f t="shared" si="1"/>
        <v/>
      </c>
      <c r="R24" s="9"/>
      <c r="S24" s="9"/>
      <c r="U24" s="367"/>
      <c r="Y24" s="201" t="s">
        <v>43</v>
      </c>
      <c r="Z24" s="49"/>
      <c r="AB24">
        <v>315</v>
      </c>
      <c r="AC24" s="20">
        <f t="shared" si="2"/>
        <v>326</v>
      </c>
      <c r="AD24">
        <v>337</v>
      </c>
      <c r="AS24" s="9"/>
      <c r="AT24" s="9"/>
      <c r="AU24" s="426"/>
      <c r="AW24" s="9"/>
      <c r="AX24" s="470"/>
      <c r="BG24" s="373"/>
      <c r="BH24" s="373"/>
      <c r="BI24" s="9"/>
      <c r="BJ24" s="9"/>
      <c r="CJ24"/>
      <c r="CK24"/>
    </row>
    <row r="25" spans="1:89">
      <c r="A25" s="9">
        <v>1012</v>
      </c>
      <c r="B25" s="9">
        <v>6.1</v>
      </c>
      <c r="C25" s="9">
        <v>292</v>
      </c>
      <c r="D25" s="9">
        <v>4.8</v>
      </c>
      <c r="E25" s="9">
        <v>2.9</v>
      </c>
      <c r="F25" s="9">
        <v>525.27200000000005</v>
      </c>
      <c r="G25" s="9">
        <v>0</v>
      </c>
      <c r="H25" s="9">
        <v>0</v>
      </c>
      <c r="I25" s="9">
        <v>8.9</v>
      </c>
      <c r="J25" s="9">
        <v>79</v>
      </c>
      <c r="K25" s="158">
        <v>1.1111111111111099E-2</v>
      </c>
      <c r="L25" s="9"/>
      <c r="M25" s="9"/>
      <c r="N25" s="9"/>
      <c r="O25" s="9"/>
      <c r="P25" s="278" t="str">
        <f t="shared" si="0"/>
        <v/>
      </c>
      <c r="Q25" s="276" t="str">
        <f t="shared" si="1"/>
        <v/>
      </c>
      <c r="R25" s="9"/>
      <c r="S25" s="9"/>
      <c r="U25" s="367"/>
      <c r="Y25" s="201" t="s">
        <v>42</v>
      </c>
      <c r="Z25" s="49"/>
      <c r="AB25">
        <v>337.5</v>
      </c>
      <c r="AC25" s="20">
        <f t="shared" si="2"/>
        <v>348.5</v>
      </c>
      <c r="AD25">
        <v>349</v>
      </c>
      <c r="AS25" s="9"/>
      <c r="AT25" s="9"/>
      <c r="AU25" s="426"/>
      <c r="AW25" s="9"/>
      <c r="AX25" s="470"/>
      <c r="BG25" s="373"/>
      <c r="BH25" s="373"/>
      <c r="BI25" s="9"/>
      <c r="BJ25" s="9"/>
      <c r="CJ25"/>
      <c r="CK25"/>
    </row>
    <row r="26" spans="1:89">
      <c r="A26" s="9">
        <v>1012</v>
      </c>
      <c r="B26" s="9">
        <v>7.8</v>
      </c>
      <c r="C26" s="9">
        <v>337</v>
      </c>
      <c r="D26" s="9">
        <v>1.7</v>
      </c>
      <c r="E26" s="9">
        <v>3.1</v>
      </c>
      <c r="F26" s="9">
        <v>525.27200000000005</v>
      </c>
      <c r="G26" s="9">
        <v>0</v>
      </c>
      <c r="H26" s="9">
        <v>0</v>
      </c>
      <c r="I26" s="9">
        <v>8.9</v>
      </c>
      <c r="J26" s="9">
        <v>79</v>
      </c>
      <c r="K26" s="158">
        <v>1.18055555555556E-2</v>
      </c>
      <c r="L26" s="9"/>
      <c r="M26" s="9"/>
      <c r="N26" s="9"/>
      <c r="O26" s="9"/>
      <c r="P26" s="278" t="str">
        <f t="shared" si="0"/>
        <v/>
      </c>
      <c r="Q26" s="276" t="str">
        <f t="shared" si="1"/>
        <v/>
      </c>
      <c r="R26" s="9"/>
      <c r="S26" s="9"/>
      <c r="U26" s="367"/>
      <c r="Y26" s="19" t="s">
        <v>38</v>
      </c>
      <c r="Z26" s="49"/>
      <c r="AB26">
        <v>349</v>
      </c>
      <c r="AC26" s="20">
        <f t="shared" si="2"/>
        <v>360</v>
      </c>
      <c r="AE26" s="20"/>
      <c r="AS26" s="9"/>
      <c r="AT26" s="9"/>
      <c r="AU26" s="426"/>
      <c r="AW26" s="9"/>
      <c r="AX26" s="470"/>
      <c r="BG26" s="373"/>
      <c r="BH26" s="373"/>
      <c r="BI26" s="9"/>
      <c r="BJ26" s="9"/>
      <c r="CJ26"/>
      <c r="CK26"/>
    </row>
    <row r="27" spans="1:89">
      <c r="A27" s="9">
        <v>1013</v>
      </c>
      <c r="B27" s="9">
        <v>7.8</v>
      </c>
      <c r="C27" s="9">
        <v>292</v>
      </c>
      <c r="D27" s="9">
        <v>1.8</v>
      </c>
      <c r="E27" s="9">
        <v>2.5</v>
      </c>
      <c r="F27" s="9">
        <v>525.27200000000005</v>
      </c>
      <c r="G27" s="9">
        <v>0</v>
      </c>
      <c r="H27" s="9">
        <v>0</v>
      </c>
      <c r="I27" s="9">
        <v>8.9</v>
      </c>
      <c r="J27" s="9">
        <v>79</v>
      </c>
      <c r="K27" s="158">
        <v>1.2500000000000001E-2</v>
      </c>
      <c r="L27" s="9"/>
      <c r="M27" s="9"/>
      <c r="N27" s="9"/>
      <c r="O27" s="9"/>
      <c r="P27" s="278" t="str">
        <f t="shared" si="0"/>
        <v/>
      </c>
      <c r="Q27" s="276" t="str">
        <f t="shared" si="1"/>
        <v/>
      </c>
      <c r="R27" s="9"/>
      <c r="S27" s="9"/>
      <c r="U27" s="367"/>
      <c r="Z27" s="377" t="str">
        <f>INDEX($Y$9:$Y$26,IF(ISNA(MATCH($Z$29,$AC$9:$AC$26,0)),MATCH($Z$29,$AC$9:$AC$26,1)+1,MATCH($Z$29,$AC$9:$AC$26,0)),1)</f>
        <v>ONO</v>
      </c>
      <c r="AS27" s="9"/>
      <c r="AT27" s="9"/>
      <c r="AU27" s="426"/>
      <c r="AW27" s="9"/>
      <c r="AX27" s="470"/>
      <c r="BG27" s="373"/>
      <c r="BH27" s="373"/>
      <c r="BI27" s="9"/>
      <c r="BJ27" s="9"/>
      <c r="CJ27"/>
      <c r="CK27"/>
    </row>
    <row r="28" spans="1:89">
      <c r="A28" s="9">
        <v>1013</v>
      </c>
      <c r="B28" s="9">
        <v>7.8</v>
      </c>
      <c r="C28" s="9">
        <v>337</v>
      </c>
      <c r="D28" s="9">
        <v>1.7</v>
      </c>
      <c r="E28" s="9">
        <v>2.6</v>
      </c>
      <c r="F28" s="9">
        <v>525.27200000000005</v>
      </c>
      <c r="G28" s="9">
        <v>0</v>
      </c>
      <c r="H28" s="9">
        <v>0</v>
      </c>
      <c r="I28" s="9">
        <v>8.9</v>
      </c>
      <c r="J28" s="9">
        <v>79</v>
      </c>
      <c r="K28" s="158">
        <v>1.3194444444444399E-2</v>
      </c>
      <c r="L28" s="9"/>
      <c r="M28" s="9"/>
      <c r="N28" s="9"/>
      <c r="O28" s="9"/>
      <c r="P28" s="278" t="str">
        <f t="shared" si="0"/>
        <v/>
      </c>
      <c r="Q28" s="276" t="str">
        <f t="shared" si="1"/>
        <v/>
      </c>
      <c r="R28" s="9"/>
      <c r="S28" s="9"/>
      <c r="U28" s="367"/>
      <c r="Y28" s="21">
        <f>SUM(Y31:Y46)</f>
        <v>1</v>
      </c>
      <c r="Z28" s="22">
        <f>MAX(Y31:Y46)</f>
        <v>0.3215277777777778</v>
      </c>
      <c r="AA28" s="23">
        <f>SUM(AA31:AA46)</f>
        <v>1440</v>
      </c>
      <c r="AS28" s="9"/>
      <c r="AT28" s="9"/>
      <c r="AU28" s="426"/>
      <c r="AW28" s="9"/>
      <c r="AX28" s="470"/>
      <c r="BG28" s="373"/>
      <c r="BH28" s="373"/>
      <c r="BI28" s="9"/>
      <c r="BJ28" s="9"/>
      <c r="CJ28"/>
      <c r="CK28"/>
    </row>
    <row r="29" spans="1:89">
      <c r="A29" s="9">
        <v>1013</v>
      </c>
      <c r="B29" s="9">
        <v>7.8</v>
      </c>
      <c r="C29" s="9">
        <v>292</v>
      </c>
      <c r="D29" s="9">
        <v>2</v>
      </c>
      <c r="E29" s="9">
        <v>1.3</v>
      </c>
      <c r="F29" s="9">
        <v>525.27200000000005</v>
      </c>
      <c r="G29" s="9">
        <v>0</v>
      </c>
      <c r="H29" s="9">
        <v>0</v>
      </c>
      <c r="I29" s="9">
        <v>8.9</v>
      </c>
      <c r="J29" s="9">
        <v>79</v>
      </c>
      <c r="K29" s="158">
        <v>1.38888888888889E-2</v>
      </c>
      <c r="L29" s="9"/>
      <c r="M29" s="9"/>
      <c r="N29" s="9"/>
      <c r="O29" s="9"/>
      <c r="P29" s="278" t="str">
        <f t="shared" si="0"/>
        <v/>
      </c>
      <c r="Q29" s="276" t="str">
        <f t="shared" si="1"/>
        <v/>
      </c>
      <c r="R29" s="9"/>
      <c r="S29" s="9"/>
      <c r="U29" s="367"/>
      <c r="Z29" s="24">
        <f>VLOOKUP(Z28,Y31:Z46,Z30,0)</f>
        <v>292</v>
      </c>
      <c r="AS29" s="9"/>
      <c r="AT29" s="9"/>
      <c r="AU29" s="426"/>
      <c r="AW29" s="9"/>
      <c r="AX29" s="470"/>
      <c r="BG29" s="373"/>
      <c r="BH29" s="373"/>
      <c r="BI29" s="9"/>
      <c r="BJ29" s="9"/>
      <c r="CJ29"/>
      <c r="CK29"/>
    </row>
    <row r="30" spans="1:89">
      <c r="A30" s="9">
        <v>1013</v>
      </c>
      <c r="B30" s="9">
        <v>8.3000000000000007</v>
      </c>
      <c r="C30" s="9">
        <v>315</v>
      </c>
      <c r="D30" s="9">
        <v>1.5</v>
      </c>
      <c r="E30" s="9">
        <v>3.2</v>
      </c>
      <c r="F30" s="9">
        <v>525.27200000000005</v>
      </c>
      <c r="G30" s="9">
        <v>0</v>
      </c>
      <c r="H30" s="9">
        <v>0</v>
      </c>
      <c r="I30" s="9">
        <v>8.9</v>
      </c>
      <c r="J30" s="9">
        <v>79</v>
      </c>
      <c r="K30" s="158">
        <v>1.4583333333333301E-2</v>
      </c>
      <c r="L30" s="9"/>
      <c r="M30" s="9"/>
      <c r="N30" s="9"/>
      <c r="O30" s="9"/>
      <c r="P30" s="278" t="str">
        <f t="shared" si="0"/>
        <v/>
      </c>
      <c r="Q30" s="276" t="str">
        <f t="shared" si="1"/>
        <v/>
      </c>
      <c r="R30" s="9"/>
      <c r="S30" s="9"/>
      <c r="U30" s="367"/>
      <c r="V30" s="9"/>
      <c r="Z30">
        <v>2</v>
      </c>
      <c r="AS30" s="9"/>
      <c r="AT30" s="9"/>
      <c r="AU30" s="426"/>
      <c r="AW30" s="9"/>
      <c r="AX30" s="470"/>
      <c r="BG30" s="373"/>
      <c r="BH30" s="373"/>
      <c r="BI30" s="9"/>
      <c r="BJ30" s="9"/>
      <c r="CJ30"/>
      <c r="CK30"/>
    </row>
    <row r="31" spans="1:89">
      <c r="A31" s="9">
        <v>1013</v>
      </c>
      <c r="B31" s="9">
        <v>7.2</v>
      </c>
      <c r="C31" s="9">
        <v>337</v>
      </c>
      <c r="D31" s="9">
        <v>2.7</v>
      </c>
      <c r="E31" s="9">
        <v>2.5</v>
      </c>
      <c r="F31" s="9">
        <v>525.27200000000005</v>
      </c>
      <c r="G31" s="9">
        <v>0</v>
      </c>
      <c r="H31" s="9">
        <v>0</v>
      </c>
      <c r="I31" s="9">
        <v>8.9</v>
      </c>
      <c r="J31" s="9">
        <v>79</v>
      </c>
      <c r="K31" s="158">
        <v>1.52777777777778E-2</v>
      </c>
      <c r="L31" s="9"/>
      <c r="M31" s="9"/>
      <c r="N31" s="9"/>
      <c r="O31" s="9"/>
      <c r="P31" s="278" t="str">
        <f t="shared" si="0"/>
        <v/>
      </c>
      <c r="Q31" s="276" t="str">
        <f t="shared" si="1"/>
        <v/>
      </c>
      <c r="R31" s="9"/>
      <c r="S31" s="9"/>
      <c r="U31" s="367"/>
      <c r="V31" s="9"/>
      <c r="Y31" s="25">
        <f>AA31/$AA$28</f>
        <v>3.6805555555555557E-2</v>
      </c>
      <c r="Z31" s="369">
        <v>0</v>
      </c>
      <c r="AA31" s="26">
        <f>COUNTIF($C$9:$C$1448,Z31)</f>
        <v>53</v>
      </c>
      <c r="AS31" s="9"/>
      <c r="AT31" s="9"/>
      <c r="AU31" s="426"/>
      <c r="AW31" s="9"/>
      <c r="AX31" s="470"/>
      <c r="BG31" s="373"/>
      <c r="BH31" s="373"/>
      <c r="BI31" s="9"/>
      <c r="BJ31" s="9"/>
      <c r="CJ31"/>
      <c r="CK31"/>
    </row>
    <row r="32" spans="1:89">
      <c r="A32" s="9">
        <v>1013</v>
      </c>
      <c r="B32" s="9">
        <v>7.2</v>
      </c>
      <c r="C32" s="9">
        <v>292</v>
      </c>
      <c r="D32" s="9">
        <v>2.4</v>
      </c>
      <c r="E32" s="9">
        <v>2.6</v>
      </c>
      <c r="F32" s="9">
        <v>525.27200000000005</v>
      </c>
      <c r="G32" s="9">
        <v>0</v>
      </c>
      <c r="H32" s="9">
        <v>0</v>
      </c>
      <c r="I32" s="9">
        <v>8.9</v>
      </c>
      <c r="J32" s="9">
        <v>79</v>
      </c>
      <c r="K32" s="158">
        <v>1.59722222222222E-2</v>
      </c>
      <c r="L32" s="9"/>
      <c r="M32" s="9"/>
      <c r="N32" s="9"/>
      <c r="O32" s="9"/>
      <c r="P32" s="278" t="str">
        <f t="shared" si="0"/>
        <v/>
      </c>
      <c r="Q32" s="276" t="str">
        <f t="shared" si="1"/>
        <v/>
      </c>
      <c r="R32" s="9"/>
      <c r="S32" s="9"/>
      <c r="U32" s="367"/>
      <c r="V32" s="9"/>
      <c r="Y32" s="25">
        <f t="shared" ref="Y32:Y46" si="3">AA32/$AA$28</f>
        <v>9.7222222222222224E-3</v>
      </c>
      <c r="Z32" s="369">
        <v>22</v>
      </c>
      <c r="AA32" s="26">
        <f t="shared" ref="AA32:AA46" si="4">COUNTIF($C$9:$C$1448,Z32)</f>
        <v>14</v>
      </c>
      <c r="AS32" s="9"/>
      <c r="AT32" s="9"/>
      <c r="AU32" s="426"/>
      <c r="AW32" s="9"/>
      <c r="AX32" s="470"/>
      <c r="BG32" s="373"/>
      <c r="BH32" s="373"/>
      <c r="BI32" s="9"/>
      <c r="BJ32" s="9"/>
      <c r="CJ32"/>
      <c r="CK32"/>
    </row>
    <row r="33" spans="1:89">
      <c r="A33" s="9">
        <v>1013</v>
      </c>
      <c r="B33" s="9">
        <v>7.2</v>
      </c>
      <c r="C33" s="9">
        <v>112</v>
      </c>
      <c r="D33" s="9">
        <v>2.5</v>
      </c>
      <c r="E33" s="9">
        <v>2.1</v>
      </c>
      <c r="F33" s="9">
        <v>525.27200000000005</v>
      </c>
      <c r="G33" s="9">
        <v>0</v>
      </c>
      <c r="H33" s="9">
        <v>0</v>
      </c>
      <c r="I33" s="9">
        <v>8.9</v>
      </c>
      <c r="J33" s="9">
        <v>79</v>
      </c>
      <c r="K33" s="158">
        <v>1.6666666666666701E-2</v>
      </c>
      <c r="L33" s="9"/>
      <c r="M33" s="9"/>
      <c r="N33" s="9"/>
      <c r="O33" s="9"/>
      <c r="P33" s="278" t="str">
        <f t="shared" si="0"/>
        <v/>
      </c>
      <c r="Q33" s="276" t="str">
        <f t="shared" si="1"/>
        <v/>
      </c>
      <c r="R33" s="9"/>
      <c r="S33" s="9"/>
      <c r="U33" s="367"/>
      <c r="V33" s="9"/>
      <c r="Y33" s="25">
        <f t="shared" si="3"/>
        <v>2.0833333333333333E-3</v>
      </c>
      <c r="Z33" s="369">
        <v>45</v>
      </c>
      <c r="AA33" s="26">
        <f t="shared" si="4"/>
        <v>3</v>
      </c>
      <c r="AS33" s="9"/>
      <c r="AT33" s="9"/>
      <c r="AU33" s="426"/>
      <c r="AW33" s="9"/>
      <c r="AX33" s="470"/>
      <c r="BG33" s="373"/>
      <c r="BH33" s="373"/>
      <c r="BI33" s="9"/>
      <c r="BJ33" s="9"/>
      <c r="CJ33"/>
      <c r="CK33"/>
    </row>
    <row r="34" spans="1:89">
      <c r="A34" s="9">
        <v>1013</v>
      </c>
      <c r="B34" s="9">
        <v>6.7</v>
      </c>
      <c r="C34" s="9">
        <v>292</v>
      </c>
      <c r="D34" s="9">
        <v>2.9</v>
      </c>
      <c r="E34" s="9">
        <v>2.1</v>
      </c>
      <c r="F34" s="9">
        <v>525.27200000000005</v>
      </c>
      <c r="G34" s="9">
        <v>0</v>
      </c>
      <c r="H34" s="9">
        <v>0</v>
      </c>
      <c r="I34" s="9">
        <v>8.9</v>
      </c>
      <c r="J34" s="9">
        <v>79</v>
      </c>
      <c r="K34" s="158">
        <v>1.7361111111111101E-2</v>
      </c>
      <c r="L34" s="9"/>
      <c r="M34" s="9"/>
      <c r="N34" s="9"/>
      <c r="O34" s="9"/>
      <c r="P34" s="278" t="str">
        <f t="shared" si="0"/>
        <v/>
      </c>
      <c r="Q34" s="276" t="str">
        <f t="shared" si="1"/>
        <v/>
      </c>
      <c r="R34" s="9"/>
      <c r="S34" s="9"/>
      <c r="U34" s="367"/>
      <c r="V34" s="9"/>
      <c r="Y34" s="25">
        <f t="shared" si="3"/>
        <v>0</v>
      </c>
      <c r="Z34" s="369">
        <v>67</v>
      </c>
      <c r="AA34" s="26">
        <f t="shared" si="4"/>
        <v>0</v>
      </c>
      <c r="AS34" s="9"/>
      <c r="AT34" s="9"/>
      <c r="AU34" s="426"/>
      <c r="AW34" s="9"/>
      <c r="AX34" s="470"/>
      <c r="BG34" s="373"/>
      <c r="BH34" s="373"/>
      <c r="BI34" s="9"/>
      <c r="BJ34" s="9"/>
      <c r="CJ34"/>
      <c r="CK34"/>
    </row>
    <row r="35" spans="1:89">
      <c r="A35" s="9">
        <v>1013</v>
      </c>
      <c r="B35" s="9">
        <v>7.2</v>
      </c>
      <c r="C35" s="9">
        <v>270</v>
      </c>
      <c r="D35" s="9">
        <v>2.4</v>
      </c>
      <c r="E35" s="9">
        <v>3.2</v>
      </c>
      <c r="F35" s="9">
        <v>525.27200000000005</v>
      </c>
      <c r="G35" s="9">
        <v>0</v>
      </c>
      <c r="H35" s="9">
        <v>0</v>
      </c>
      <c r="I35" s="9">
        <v>8.9</v>
      </c>
      <c r="J35" s="9">
        <v>79</v>
      </c>
      <c r="K35" s="158">
        <v>1.8055555555555599E-2</v>
      </c>
      <c r="L35" s="9"/>
      <c r="M35" s="9"/>
      <c r="N35" s="9"/>
      <c r="O35" s="9"/>
      <c r="P35" s="278" t="str">
        <f t="shared" si="0"/>
        <v/>
      </c>
      <c r="Q35" s="276" t="str">
        <f t="shared" si="1"/>
        <v/>
      </c>
      <c r="R35" s="9"/>
      <c r="S35" s="9"/>
      <c r="U35" s="367"/>
      <c r="V35" s="9"/>
      <c r="Y35" s="25">
        <f t="shared" si="3"/>
        <v>0</v>
      </c>
      <c r="Z35" s="369">
        <v>90</v>
      </c>
      <c r="AA35" s="26">
        <f t="shared" si="4"/>
        <v>0</v>
      </c>
      <c r="AS35" s="9"/>
      <c r="AT35" s="9"/>
      <c r="AU35" s="426"/>
      <c r="AW35" s="9"/>
      <c r="AX35" s="470"/>
      <c r="BG35" s="373"/>
      <c r="BH35" s="373"/>
      <c r="BI35" s="9"/>
      <c r="BJ35" s="9"/>
      <c r="CJ35"/>
      <c r="CK35"/>
    </row>
    <row r="36" spans="1:89">
      <c r="A36" s="9">
        <v>1013</v>
      </c>
      <c r="B36" s="9">
        <v>6.7</v>
      </c>
      <c r="C36" s="9">
        <v>337</v>
      </c>
      <c r="D36" s="9">
        <v>3.3</v>
      </c>
      <c r="E36" s="9">
        <v>2.1</v>
      </c>
      <c r="F36" s="9">
        <v>525.27200000000005</v>
      </c>
      <c r="G36" s="9">
        <v>0</v>
      </c>
      <c r="H36" s="9">
        <v>0</v>
      </c>
      <c r="I36" s="9">
        <v>8.9</v>
      </c>
      <c r="J36" s="9">
        <v>79</v>
      </c>
      <c r="K36" s="158">
        <v>1.8749999999999999E-2</v>
      </c>
      <c r="L36" s="9"/>
      <c r="M36" s="9"/>
      <c r="N36" s="9"/>
      <c r="O36" s="9"/>
      <c r="P36" s="278" t="str">
        <f t="shared" si="0"/>
        <v/>
      </c>
      <c r="Q36" s="276" t="str">
        <f t="shared" si="1"/>
        <v/>
      </c>
      <c r="R36" s="9"/>
      <c r="S36" s="9"/>
      <c r="U36" s="367"/>
      <c r="V36" s="9"/>
      <c r="Y36" s="25">
        <f t="shared" si="3"/>
        <v>6.9444444444444447E-4</v>
      </c>
      <c r="Z36" s="369">
        <v>112</v>
      </c>
      <c r="AA36" s="26">
        <f t="shared" si="4"/>
        <v>1</v>
      </c>
      <c r="AS36" s="9"/>
      <c r="AT36" s="9"/>
      <c r="AU36" s="426"/>
      <c r="AW36" s="9"/>
      <c r="AX36" s="470"/>
      <c r="BG36" s="373"/>
      <c r="BH36" s="373"/>
      <c r="BI36" s="9"/>
      <c r="BJ36" s="9"/>
      <c r="CJ36"/>
      <c r="CK36"/>
    </row>
    <row r="37" spans="1:89">
      <c r="A37" s="9">
        <v>1013</v>
      </c>
      <c r="B37" s="9" t="s">
        <v>383</v>
      </c>
      <c r="C37" s="9">
        <v>315</v>
      </c>
      <c r="D37" s="9">
        <v>1.2</v>
      </c>
      <c r="E37" s="9">
        <v>3.1</v>
      </c>
      <c r="F37" s="9">
        <v>525.27200000000005</v>
      </c>
      <c r="G37" s="9">
        <v>0</v>
      </c>
      <c r="H37" s="9">
        <v>0</v>
      </c>
      <c r="I37" s="9">
        <v>8.8000000000000007</v>
      </c>
      <c r="J37" s="9">
        <v>79</v>
      </c>
      <c r="K37" s="158">
        <v>1.94444444444444E-2</v>
      </c>
      <c r="L37" s="9"/>
      <c r="M37" s="9"/>
      <c r="N37" s="9"/>
      <c r="O37" s="9"/>
      <c r="P37" s="278" t="str">
        <f t="shared" si="0"/>
        <v/>
      </c>
      <c r="Q37" s="276" t="str">
        <f t="shared" si="1"/>
        <v/>
      </c>
      <c r="R37" s="9"/>
      <c r="S37" s="9"/>
      <c r="U37" s="367"/>
      <c r="V37" s="9"/>
      <c r="Y37" s="25">
        <f t="shared" si="3"/>
        <v>0</v>
      </c>
      <c r="Z37" s="369">
        <v>135</v>
      </c>
      <c r="AA37" s="26">
        <f t="shared" si="4"/>
        <v>0</v>
      </c>
      <c r="AS37" s="9"/>
      <c r="AT37" s="9"/>
      <c r="AU37" s="426"/>
      <c r="AW37" s="9"/>
      <c r="AX37" s="470"/>
      <c r="BG37" s="373"/>
      <c r="BH37" s="373"/>
      <c r="BI37" s="9"/>
      <c r="BJ37" s="9"/>
      <c r="CJ37"/>
      <c r="CK37"/>
    </row>
    <row r="38" spans="1:89">
      <c r="A38" s="9">
        <v>1013</v>
      </c>
      <c r="B38" s="9">
        <v>5.6</v>
      </c>
      <c r="C38" s="9">
        <v>292</v>
      </c>
      <c r="D38" s="9">
        <v>6</v>
      </c>
      <c r="E38" s="9">
        <v>3.5</v>
      </c>
      <c r="F38" s="9">
        <v>525.27200000000005</v>
      </c>
      <c r="G38" s="9">
        <v>0</v>
      </c>
      <c r="H38" s="9">
        <v>0</v>
      </c>
      <c r="I38" s="9">
        <v>8.8000000000000007</v>
      </c>
      <c r="J38" s="9">
        <v>79</v>
      </c>
      <c r="K38" s="158">
        <v>2.0138888888888901E-2</v>
      </c>
      <c r="L38" s="9"/>
      <c r="M38" s="9"/>
      <c r="N38" s="9"/>
      <c r="O38" s="9"/>
      <c r="P38" s="278" t="str">
        <f t="shared" si="0"/>
        <v/>
      </c>
      <c r="Q38" s="276" t="str">
        <f t="shared" si="1"/>
        <v/>
      </c>
      <c r="R38" s="9"/>
      <c r="S38" s="9"/>
      <c r="U38" s="367"/>
      <c r="V38" s="9"/>
      <c r="Y38" s="25">
        <f t="shared" si="3"/>
        <v>6.9444444444444447E-4</v>
      </c>
      <c r="Z38" s="369">
        <v>157</v>
      </c>
      <c r="AA38" s="26">
        <f t="shared" si="4"/>
        <v>1</v>
      </c>
      <c r="AS38" s="9"/>
      <c r="AT38" s="9"/>
      <c r="AU38" s="426"/>
      <c r="AW38" s="9"/>
      <c r="AX38" s="470"/>
      <c r="BG38" s="373"/>
      <c r="BH38" s="373"/>
      <c r="BI38" s="9"/>
      <c r="BJ38" s="9"/>
      <c r="CJ38"/>
      <c r="CK38"/>
    </row>
    <row r="39" spans="1:89">
      <c r="A39" s="9">
        <v>1013</v>
      </c>
      <c r="B39" s="9">
        <v>7.2</v>
      </c>
      <c r="C39" s="9">
        <v>315</v>
      </c>
      <c r="D39" s="9">
        <v>2.4</v>
      </c>
      <c r="E39" s="9">
        <v>3.2</v>
      </c>
      <c r="F39" s="9">
        <v>525.27200000000005</v>
      </c>
      <c r="G39" s="9">
        <v>0</v>
      </c>
      <c r="H39" s="9">
        <v>0</v>
      </c>
      <c r="I39" s="9">
        <v>8.8000000000000007</v>
      </c>
      <c r="J39" s="9">
        <v>79</v>
      </c>
      <c r="K39" s="158">
        <v>2.0833333333333301E-2</v>
      </c>
      <c r="L39" s="9"/>
      <c r="M39" s="9"/>
      <c r="N39" s="9"/>
      <c r="O39" s="9"/>
      <c r="P39" s="278" t="str">
        <f t="shared" si="0"/>
        <v/>
      </c>
      <c r="Q39" s="276" t="str">
        <f t="shared" si="1"/>
        <v/>
      </c>
      <c r="R39" s="9"/>
      <c r="S39" s="9"/>
      <c r="U39" s="367"/>
      <c r="V39" s="9"/>
      <c r="Y39" s="25">
        <f t="shared" si="3"/>
        <v>0</v>
      </c>
      <c r="Z39" s="369">
        <v>180</v>
      </c>
      <c r="AA39" s="26">
        <f t="shared" si="4"/>
        <v>0</v>
      </c>
      <c r="AS39" s="9"/>
      <c r="AT39" s="9"/>
      <c r="AU39" s="426"/>
      <c r="AW39" s="9"/>
      <c r="AX39" s="470"/>
      <c r="BG39" s="373"/>
      <c r="BH39" s="373"/>
      <c r="BI39" s="9"/>
      <c r="BJ39" s="9"/>
      <c r="CJ39"/>
      <c r="CK39"/>
    </row>
    <row r="40" spans="1:89">
      <c r="A40" s="9">
        <v>1013</v>
      </c>
      <c r="B40" s="9">
        <v>7.2</v>
      </c>
      <c r="C40" s="9">
        <v>292</v>
      </c>
      <c r="D40" s="9">
        <v>2.4</v>
      </c>
      <c r="E40" s="9">
        <v>2.2999999999999998</v>
      </c>
      <c r="F40" s="9">
        <v>525.27200000000005</v>
      </c>
      <c r="G40" s="9">
        <v>0</v>
      </c>
      <c r="H40" s="9">
        <v>0</v>
      </c>
      <c r="I40" s="9">
        <v>8.8000000000000007</v>
      </c>
      <c r="J40" s="9">
        <v>79</v>
      </c>
      <c r="K40" s="158">
        <v>2.1527777777777798E-2</v>
      </c>
      <c r="L40" s="9"/>
      <c r="M40" s="9"/>
      <c r="N40" s="9"/>
      <c r="O40" s="9"/>
      <c r="P40" s="278" t="str">
        <f t="shared" si="0"/>
        <v/>
      </c>
      <c r="Q40" s="276" t="str">
        <f t="shared" si="1"/>
        <v/>
      </c>
      <c r="R40" s="9"/>
      <c r="S40" s="9"/>
      <c r="U40" s="367"/>
      <c r="V40" s="9"/>
      <c r="Y40" s="25">
        <f t="shared" si="3"/>
        <v>2.0833333333333333E-3</v>
      </c>
      <c r="Z40" s="369">
        <v>202</v>
      </c>
      <c r="AA40" s="26">
        <f t="shared" si="4"/>
        <v>3</v>
      </c>
      <c r="AS40" s="9"/>
      <c r="AT40" s="9"/>
      <c r="AU40" s="426"/>
      <c r="AW40" s="9"/>
      <c r="AX40" s="470"/>
      <c r="BG40" s="373"/>
      <c r="BH40" s="373"/>
      <c r="BI40" s="9"/>
      <c r="BJ40" s="9"/>
      <c r="CJ40"/>
      <c r="CK40"/>
    </row>
    <row r="41" spans="1:89">
      <c r="A41" s="9">
        <v>1013</v>
      </c>
      <c r="B41" s="9">
        <v>6.1</v>
      </c>
      <c r="C41" s="9">
        <v>337</v>
      </c>
      <c r="D41" s="9">
        <v>4.4000000000000004</v>
      </c>
      <c r="E41" s="9">
        <v>2.8</v>
      </c>
      <c r="F41" s="9">
        <v>525.27200000000005</v>
      </c>
      <c r="G41" s="9">
        <v>0</v>
      </c>
      <c r="H41" s="9">
        <v>0</v>
      </c>
      <c r="I41" s="9">
        <v>8.8000000000000007</v>
      </c>
      <c r="J41" s="9">
        <v>79</v>
      </c>
      <c r="K41" s="158">
        <v>2.2222222222222199E-2</v>
      </c>
      <c r="L41" s="9"/>
      <c r="M41" s="9"/>
      <c r="N41" s="9"/>
      <c r="O41" s="9"/>
      <c r="P41" s="278" t="str">
        <f t="shared" si="0"/>
        <v/>
      </c>
      <c r="Q41" s="276" t="str">
        <f t="shared" si="1"/>
        <v/>
      </c>
      <c r="R41" s="9"/>
      <c r="S41" s="9"/>
      <c r="U41" s="367"/>
      <c r="V41" s="9"/>
      <c r="Y41" s="25">
        <f t="shared" si="3"/>
        <v>1.3888888888888889E-3</v>
      </c>
      <c r="Z41" s="369">
        <v>225</v>
      </c>
      <c r="AA41" s="26">
        <f t="shared" si="4"/>
        <v>2</v>
      </c>
      <c r="AS41" s="9"/>
      <c r="AT41" s="9"/>
      <c r="AU41" s="426"/>
      <c r="AW41" s="9"/>
      <c r="AX41" s="470"/>
      <c r="BG41" s="373"/>
      <c r="BH41" s="373"/>
      <c r="BI41" s="9"/>
      <c r="BJ41" s="9"/>
      <c r="CJ41"/>
      <c r="CK41"/>
    </row>
    <row r="42" spans="1:89">
      <c r="A42" s="9">
        <v>1013</v>
      </c>
      <c r="B42" s="9">
        <v>6.1</v>
      </c>
      <c r="C42" s="9">
        <v>292</v>
      </c>
      <c r="D42" s="9">
        <v>4.5</v>
      </c>
      <c r="E42" s="9">
        <v>3.3</v>
      </c>
      <c r="F42" s="9">
        <v>525.27200000000005</v>
      </c>
      <c r="G42" s="9">
        <v>0</v>
      </c>
      <c r="H42" s="9">
        <v>0</v>
      </c>
      <c r="I42" s="9">
        <v>8.8000000000000007</v>
      </c>
      <c r="J42" s="9">
        <v>79</v>
      </c>
      <c r="K42" s="158">
        <v>2.29166666666667E-2</v>
      </c>
      <c r="L42" s="9"/>
      <c r="M42" s="9"/>
      <c r="N42" s="9"/>
      <c r="O42" s="9"/>
      <c r="P42" s="278" t="str">
        <f t="shared" si="0"/>
        <v/>
      </c>
      <c r="Q42" s="276" t="str">
        <f t="shared" si="1"/>
        <v/>
      </c>
      <c r="R42" s="9"/>
      <c r="S42" s="9"/>
      <c r="U42" s="367"/>
      <c r="V42" s="9"/>
      <c r="Y42" s="25">
        <f t="shared" si="3"/>
        <v>6.0416666666666667E-2</v>
      </c>
      <c r="Z42" s="369">
        <v>247</v>
      </c>
      <c r="AA42" s="26">
        <f t="shared" si="4"/>
        <v>87</v>
      </c>
      <c r="AS42" s="9"/>
      <c r="AT42" s="9"/>
      <c r="AU42" s="426"/>
      <c r="AW42" s="9"/>
      <c r="AX42" s="470"/>
      <c r="BG42" s="373"/>
      <c r="BH42" s="373"/>
      <c r="BI42" s="9"/>
      <c r="BJ42" s="9"/>
      <c r="CJ42"/>
      <c r="CK42"/>
    </row>
    <row r="43" spans="1:89">
      <c r="A43" s="9">
        <v>1013</v>
      </c>
      <c r="B43" s="9">
        <v>6.7</v>
      </c>
      <c r="C43" s="9">
        <v>337</v>
      </c>
      <c r="D43" s="9">
        <v>2.9</v>
      </c>
      <c r="E43" s="9">
        <v>2.7</v>
      </c>
      <c r="F43" s="9">
        <v>525.27200000000005</v>
      </c>
      <c r="G43" s="9">
        <v>0</v>
      </c>
      <c r="H43" s="9">
        <v>0</v>
      </c>
      <c r="I43" s="9">
        <v>8.8000000000000007</v>
      </c>
      <c r="J43" s="9">
        <v>79</v>
      </c>
      <c r="K43" s="158">
        <v>2.36111111111111E-2</v>
      </c>
      <c r="L43" s="9"/>
      <c r="M43" s="9"/>
      <c r="N43" s="9"/>
      <c r="O43" s="9"/>
      <c r="P43" s="278" t="str">
        <f t="shared" si="0"/>
        <v/>
      </c>
      <c r="Q43" s="276" t="str">
        <f t="shared" si="1"/>
        <v/>
      </c>
      <c r="R43" s="9"/>
      <c r="S43" s="9"/>
      <c r="U43" s="367"/>
      <c r="V43" s="9"/>
      <c r="Y43" s="25">
        <f t="shared" si="3"/>
        <v>0.10972222222222222</v>
      </c>
      <c r="Z43" s="369">
        <v>270</v>
      </c>
      <c r="AA43" s="26">
        <f t="shared" si="4"/>
        <v>158</v>
      </c>
      <c r="AS43" s="9"/>
      <c r="AT43" s="9"/>
      <c r="AU43" s="426"/>
      <c r="AW43" s="9"/>
      <c r="AX43" s="470"/>
      <c r="BG43" s="373"/>
      <c r="BH43" s="373"/>
      <c r="BI43" s="9"/>
      <c r="BJ43" s="9"/>
      <c r="CJ43"/>
      <c r="CK43"/>
    </row>
    <row r="44" spans="1:89">
      <c r="A44" s="9">
        <v>1013</v>
      </c>
      <c r="B44" s="9">
        <v>6.7</v>
      </c>
      <c r="C44" s="9">
        <v>337</v>
      </c>
      <c r="D44" s="9">
        <v>3.4</v>
      </c>
      <c r="E44" s="9">
        <v>2.8</v>
      </c>
      <c r="F44" s="9">
        <v>525.27200000000005</v>
      </c>
      <c r="G44" s="9">
        <v>0</v>
      </c>
      <c r="H44" s="9">
        <v>0</v>
      </c>
      <c r="I44" s="9">
        <v>8.8000000000000007</v>
      </c>
      <c r="J44" s="9">
        <v>79</v>
      </c>
      <c r="K44" s="158">
        <v>2.4305555555555601E-2</v>
      </c>
      <c r="L44" s="9"/>
      <c r="M44" s="9"/>
      <c r="N44" s="9"/>
      <c r="O44" s="9"/>
      <c r="P44" s="278" t="str">
        <f t="shared" si="0"/>
        <v/>
      </c>
      <c r="Q44" s="276" t="str">
        <f t="shared" si="1"/>
        <v/>
      </c>
      <c r="R44" s="9"/>
      <c r="S44" s="9"/>
      <c r="U44" s="367"/>
      <c r="V44" s="9"/>
      <c r="Y44" s="25">
        <f t="shared" si="3"/>
        <v>0.3215277777777778</v>
      </c>
      <c r="Z44" s="369">
        <v>292</v>
      </c>
      <c r="AA44" s="26">
        <f t="shared" si="4"/>
        <v>463</v>
      </c>
      <c r="AS44" s="9"/>
      <c r="AT44" s="9"/>
      <c r="AU44" s="426"/>
      <c r="AW44" s="9"/>
      <c r="AX44" s="470"/>
      <c r="BG44" s="373"/>
      <c r="BH44" s="373"/>
      <c r="BI44" s="9"/>
      <c r="BJ44" s="9"/>
      <c r="CJ44"/>
      <c r="CK44"/>
    </row>
    <row r="45" spans="1:89">
      <c r="A45" s="9">
        <v>1013</v>
      </c>
      <c r="B45" s="9">
        <v>7.2</v>
      </c>
      <c r="C45" s="9">
        <v>292</v>
      </c>
      <c r="D45" s="9">
        <v>2.2999999999999998</v>
      </c>
      <c r="E45" s="9">
        <v>2.4</v>
      </c>
      <c r="F45" s="9">
        <v>525.27200000000005</v>
      </c>
      <c r="G45" s="9">
        <v>0</v>
      </c>
      <c r="H45" s="9">
        <v>0</v>
      </c>
      <c r="I45" s="9">
        <v>8.8000000000000007</v>
      </c>
      <c r="J45" s="9">
        <v>79</v>
      </c>
      <c r="K45" s="158">
        <v>2.5000000000000001E-2</v>
      </c>
      <c r="L45" s="9"/>
      <c r="M45" s="9"/>
      <c r="N45" s="9"/>
      <c r="O45" s="9"/>
      <c r="P45" s="278" t="str">
        <f t="shared" si="0"/>
        <v/>
      </c>
      <c r="Q45" s="276" t="str">
        <f t="shared" si="1"/>
        <v/>
      </c>
      <c r="R45" s="9"/>
      <c r="S45" s="9"/>
      <c r="U45" s="367"/>
      <c r="V45" s="9"/>
      <c r="Y45" s="25">
        <f t="shared" si="3"/>
        <v>0.21458333333333332</v>
      </c>
      <c r="Z45" s="369">
        <v>315</v>
      </c>
      <c r="AA45" s="26">
        <f t="shared" si="4"/>
        <v>309</v>
      </c>
      <c r="AS45" s="9"/>
      <c r="AT45" s="9"/>
      <c r="AU45" s="426"/>
      <c r="AW45" s="9"/>
      <c r="AX45" s="470"/>
      <c r="BG45" s="373"/>
      <c r="BH45" s="373"/>
      <c r="BI45" s="9"/>
      <c r="BJ45" s="9"/>
      <c r="CJ45"/>
      <c r="CK45"/>
    </row>
    <row r="46" spans="1:89">
      <c r="A46" s="9">
        <v>1013</v>
      </c>
      <c r="B46" s="9" t="s">
        <v>383</v>
      </c>
      <c r="C46" s="9">
        <v>337</v>
      </c>
      <c r="D46" s="9">
        <v>1.3</v>
      </c>
      <c r="E46" s="9">
        <v>1.8</v>
      </c>
      <c r="F46" s="9">
        <v>525.27200000000005</v>
      </c>
      <c r="G46" s="9">
        <v>0</v>
      </c>
      <c r="H46" s="9">
        <v>0</v>
      </c>
      <c r="I46" s="9">
        <v>8.8000000000000007</v>
      </c>
      <c r="J46" s="9">
        <v>79</v>
      </c>
      <c r="K46" s="158">
        <v>2.5694444444444402E-2</v>
      </c>
      <c r="L46" s="9"/>
      <c r="M46" s="9"/>
      <c r="N46" s="9"/>
      <c r="O46" s="9"/>
      <c r="P46" s="278" t="str">
        <f t="shared" si="0"/>
        <v/>
      </c>
      <c r="Q46" s="276" t="str">
        <f t="shared" si="1"/>
        <v/>
      </c>
      <c r="R46" s="9"/>
      <c r="S46" s="9"/>
      <c r="U46" s="367"/>
      <c r="V46" s="9"/>
      <c r="Y46" s="25">
        <f t="shared" si="3"/>
        <v>0.24027777777777778</v>
      </c>
      <c r="Z46" s="369">
        <v>337</v>
      </c>
      <c r="AA46" s="26">
        <f t="shared" si="4"/>
        <v>346</v>
      </c>
      <c r="AS46" s="9"/>
      <c r="AT46" s="9"/>
      <c r="AU46" s="426"/>
      <c r="AW46" s="9"/>
      <c r="AX46" s="470"/>
      <c r="BG46" s="373"/>
      <c r="BH46" s="373"/>
      <c r="BI46" s="9"/>
      <c r="BJ46" s="9"/>
      <c r="CJ46"/>
      <c r="CK46"/>
    </row>
    <row r="47" spans="1:89">
      <c r="A47" s="9">
        <v>1013</v>
      </c>
      <c r="B47" s="9">
        <v>7.8</v>
      </c>
      <c r="C47" s="9">
        <v>315</v>
      </c>
      <c r="D47" s="9">
        <v>1.7</v>
      </c>
      <c r="E47" s="9">
        <v>2.1</v>
      </c>
      <c r="F47" s="9">
        <v>525.27200000000005</v>
      </c>
      <c r="G47" s="9">
        <v>0</v>
      </c>
      <c r="H47" s="9">
        <v>0</v>
      </c>
      <c r="I47" s="9">
        <v>8.8000000000000007</v>
      </c>
      <c r="J47" s="9">
        <v>79</v>
      </c>
      <c r="K47" s="158">
        <v>2.6388888888888899E-2</v>
      </c>
      <c r="L47" s="9"/>
      <c r="M47" s="9"/>
      <c r="N47" s="9"/>
      <c r="O47" s="9"/>
      <c r="P47" s="278" t="str">
        <f t="shared" si="0"/>
        <v/>
      </c>
      <c r="Q47" s="276" t="str">
        <f t="shared" si="1"/>
        <v/>
      </c>
      <c r="R47" s="9"/>
      <c r="S47" s="9"/>
      <c r="U47" s="367"/>
      <c r="V47" s="9"/>
      <c r="W47" s="37"/>
      <c r="AS47" s="9"/>
      <c r="AT47" s="9"/>
      <c r="AU47" s="426"/>
      <c r="AW47" s="9"/>
      <c r="AX47" s="470"/>
      <c r="BG47" s="373"/>
      <c r="BH47" s="373"/>
      <c r="BI47" s="9"/>
      <c r="BJ47" s="9"/>
      <c r="CJ47"/>
      <c r="CK47"/>
    </row>
    <row r="48" spans="1:89">
      <c r="A48" s="9">
        <v>1013</v>
      </c>
      <c r="B48" s="9">
        <v>5</v>
      </c>
      <c r="C48" s="9">
        <v>292</v>
      </c>
      <c r="D48" s="9">
        <v>6.9</v>
      </c>
      <c r="E48" s="9">
        <v>4.7</v>
      </c>
      <c r="F48" s="9">
        <v>525.27200000000005</v>
      </c>
      <c r="G48" s="9">
        <v>0</v>
      </c>
      <c r="H48" s="9">
        <v>0</v>
      </c>
      <c r="I48" s="9">
        <v>8.8000000000000007</v>
      </c>
      <c r="J48" s="9">
        <v>79</v>
      </c>
      <c r="K48" s="158">
        <v>2.70833333333333E-2</v>
      </c>
      <c r="L48" s="9"/>
      <c r="M48" s="9"/>
      <c r="N48" s="9"/>
      <c r="O48" s="9"/>
      <c r="P48" s="278" t="str">
        <f t="shared" si="0"/>
        <v/>
      </c>
      <c r="Q48" s="276" t="str">
        <f t="shared" si="1"/>
        <v/>
      </c>
      <c r="R48" s="9"/>
      <c r="S48" s="9"/>
      <c r="U48" s="367"/>
      <c r="V48" s="9"/>
      <c r="W48" s="37"/>
      <c r="AS48" s="9"/>
      <c r="AT48" s="9"/>
      <c r="AU48" s="426"/>
      <c r="AW48" s="9"/>
      <c r="AX48" s="470"/>
      <c r="BG48" s="373"/>
      <c r="BH48" s="373"/>
      <c r="BI48" s="9"/>
      <c r="BJ48" s="9"/>
      <c r="CJ48"/>
      <c r="CK48"/>
    </row>
    <row r="49" spans="1:89">
      <c r="A49" s="9">
        <v>1013</v>
      </c>
      <c r="B49" s="9">
        <v>7.2</v>
      </c>
      <c r="C49" s="9">
        <v>315</v>
      </c>
      <c r="D49" s="9">
        <v>2.2000000000000002</v>
      </c>
      <c r="E49" s="9">
        <v>2.2999999999999998</v>
      </c>
      <c r="F49" s="9">
        <v>525.27200000000005</v>
      </c>
      <c r="G49" s="9">
        <v>0</v>
      </c>
      <c r="H49" s="9">
        <v>0</v>
      </c>
      <c r="I49" s="9">
        <v>8.8000000000000007</v>
      </c>
      <c r="J49" s="9">
        <v>79</v>
      </c>
      <c r="K49" s="158">
        <v>2.7777777777777801E-2</v>
      </c>
      <c r="L49" s="9"/>
      <c r="M49" s="9"/>
      <c r="N49" s="9"/>
      <c r="O49" s="9"/>
      <c r="P49" s="278" t="str">
        <f t="shared" si="0"/>
        <v/>
      </c>
      <c r="Q49" s="276" t="str">
        <f t="shared" si="1"/>
        <v/>
      </c>
      <c r="R49" s="9"/>
      <c r="S49" s="9"/>
      <c r="U49" s="367"/>
      <c r="V49" s="9"/>
      <c r="W49" s="37"/>
      <c r="AS49" s="9"/>
      <c r="AT49" s="9"/>
      <c r="AU49" s="426"/>
      <c r="AW49" s="9"/>
      <c r="AX49" s="470"/>
      <c r="BG49" s="373"/>
      <c r="BH49" s="373"/>
      <c r="BI49" s="9"/>
      <c r="BJ49" s="9"/>
      <c r="CJ49"/>
      <c r="CK49"/>
    </row>
    <row r="50" spans="1:89">
      <c r="A50" s="9">
        <v>1013</v>
      </c>
      <c r="B50" s="9">
        <v>6.7</v>
      </c>
      <c r="C50" s="9">
        <v>292</v>
      </c>
      <c r="D50" s="9">
        <v>3.4</v>
      </c>
      <c r="E50" s="9">
        <v>1.9</v>
      </c>
      <c r="F50" s="9">
        <v>525.27200000000005</v>
      </c>
      <c r="G50" s="9">
        <v>0</v>
      </c>
      <c r="H50" s="9">
        <v>0</v>
      </c>
      <c r="I50" s="9">
        <v>8.8000000000000007</v>
      </c>
      <c r="J50" s="9">
        <v>79</v>
      </c>
      <c r="K50" s="158">
        <v>2.8472222222222201E-2</v>
      </c>
      <c r="L50" s="9"/>
      <c r="M50" s="9"/>
      <c r="N50" s="9"/>
      <c r="O50" s="9"/>
      <c r="P50" s="278" t="str">
        <f t="shared" si="0"/>
        <v/>
      </c>
      <c r="Q50" s="276" t="str">
        <f t="shared" si="1"/>
        <v/>
      </c>
      <c r="R50" s="9"/>
      <c r="S50" s="9"/>
      <c r="U50" s="367"/>
      <c r="V50" s="9"/>
      <c r="W50" s="37" t="s">
        <v>169</v>
      </c>
      <c r="AS50" s="9"/>
      <c r="AT50" s="9"/>
      <c r="AU50" s="426"/>
      <c r="AW50" s="9"/>
      <c r="AX50" s="470"/>
      <c r="BG50" s="373"/>
      <c r="BH50" s="373"/>
      <c r="BI50" s="9"/>
      <c r="BJ50" s="9"/>
      <c r="CJ50"/>
      <c r="CK50"/>
    </row>
    <row r="51" spans="1:89">
      <c r="A51" s="9">
        <v>1013</v>
      </c>
      <c r="B51" s="9">
        <v>6.7</v>
      </c>
      <c r="C51" s="9">
        <v>315</v>
      </c>
      <c r="D51" s="9">
        <v>3</v>
      </c>
      <c r="E51" s="9">
        <v>3.4</v>
      </c>
      <c r="F51" s="9">
        <v>525.27200000000005</v>
      </c>
      <c r="G51" s="9">
        <v>0</v>
      </c>
      <c r="H51" s="9">
        <v>0</v>
      </c>
      <c r="I51" s="9">
        <v>8.8000000000000007</v>
      </c>
      <c r="J51" s="9">
        <v>79</v>
      </c>
      <c r="K51" s="158">
        <v>2.9166666666666698E-2</v>
      </c>
      <c r="L51" s="9"/>
      <c r="M51" s="9"/>
      <c r="N51" s="9"/>
      <c r="O51" s="9"/>
      <c r="P51" s="278" t="str">
        <f t="shared" si="0"/>
        <v/>
      </c>
      <c r="Q51" s="276" t="str">
        <f t="shared" si="1"/>
        <v/>
      </c>
      <c r="R51" s="9"/>
      <c r="S51" s="9"/>
      <c r="U51" s="367"/>
      <c r="V51" s="9"/>
      <c r="W51" s="37"/>
      <c r="AS51" s="9"/>
      <c r="AT51" s="9"/>
      <c r="AU51" s="426"/>
      <c r="AW51" s="9"/>
      <c r="AX51" s="470"/>
      <c r="BG51" s="373"/>
      <c r="BH51" s="373"/>
      <c r="BI51" s="9"/>
      <c r="BJ51" s="9"/>
      <c r="CJ51"/>
      <c r="CK51"/>
    </row>
    <row r="52" spans="1:89">
      <c r="A52" s="9">
        <v>1013</v>
      </c>
      <c r="B52" s="9">
        <v>6.7</v>
      </c>
      <c r="C52" s="9">
        <v>292</v>
      </c>
      <c r="D52" s="9">
        <v>3.1</v>
      </c>
      <c r="E52" s="9">
        <v>2.6</v>
      </c>
      <c r="F52" s="9">
        <v>525.27200000000005</v>
      </c>
      <c r="G52" s="9">
        <v>0</v>
      </c>
      <c r="H52" s="9">
        <v>0</v>
      </c>
      <c r="I52" s="9">
        <v>8.8000000000000007</v>
      </c>
      <c r="J52" s="9">
        <v>79</v>
      </c>
      <c r="K52" s="158">
        <v>2.9861111111111099E-2</v>
      </c>
      <c r="L52" s="9"/>
      <c r="M52" s="9"/>
      <c r="N52" s="9"/>
      <c r="O52" s="9"/>
      <c r="P52" s="278" t="str">
        <f t="shared" si="0"/>
        <v/>
      </c>
      <c r="Q52" s="276" t="str">
        <f t="shared" si="1"/>
        <v/>
      </c>
      <c r="R52" s="9"/>
      <c r="S52" s="9"/>
      <c r="U52" s="367"/>
      <c r="V52" s="9"/>
      <c r="W52" s="37"/>
      <c r="AS52" s="9"/>
      <c r="AT52" s="9"/>
      <c r="AU52" s="426"/>
      <c r="AW52" s="9"/>
      <c r="AX52" s="470"/>
      <c r="BG52" s="373"/>
      <c r="BH52" s="373"/>
      <c r="BI52" s="9"/>
      <c r="BJ52" s="9"/>
      <c r="CJ52"/>
      <c r="CK52"/>
    </row>
    <row r="53" spans="1:89">
      <c r="A53" s="9">
        <v>1013</v>
      </c>
      <c r="B53" s="9" t="s">
        <v>383</v>
      </c>
      <c r="C53" s="9">
        <v>337</v>
      </c>
      <c r="D53" s="9">
        <v>0.8</v>
      </c>
      <c r="E53" s="9">
        <v>1.9</v>
      </c>
      <c r="F53" s="9">
        <v>525.27200000000005</v>
      </c>
      <c r="G53" s="9">
        <v>0</v>
      </c>
      <c r="H53" s="9">
        <v>0</v>
      </c>
      <c r="I53" s="9">
        <v>8.8000000000000007</v>
      </c>
      <c r="J53" s="9">
        <v>79</v>
      </c>
      <c r="K53" s="158">
        <v>3.05555555555556E-2</v>
      </c>
      <c r="L53" s="9"/>
      <c r="M53" s="9"/>
      <c r="N53" s="9"/>
      <c r="O53" s="9"/>
      <c r="P53" s="278">
        <f t="shared" si="0"/>
        <v>60</v>
      </c>
      <c r="Q53" s="276" t="str">
        <f t="shared" si="1"/>
        <v/>
      </c>
      <c r="R53" s="9"/>
      <c r="S53" s="9"/>
      <c r="U53" s="367"/>
      <c r="V53" s="9"/>
      <c r="W53" s="37"/>
      <c r="AS53" s="9"/>
      <c r="AT53" s="9"/>
      <c r="AU53" s="426"/>
      <c r="AW53" s="9"/>
      <c r="AX53" s="470"/>
      <c r="BG53" s="373"/>
      <c r="BH53" s="373"/>
      <c r="BI53" s="9"/>
      <c r="BJ53" s="9"/>
      <c r="CJ53"/>
      <c r="CK53"/>
    </row>
    <row r="54" spans="1:89">
      <c r="A54" s="9">
        <v>1013</v>
      </c>
      <c r="B54" s="9">
        <v>7.2</v>
      </c>
      <c r="C54" s="9">
        <v>292</v>
      </c>
      <c r="D54" s="9">
        <v>2.7</v>
      </c>
      <c r="E54" s="9">
        <v>3</v>
      </c>
      <c r="F54" s="9">
        <v>525.27200000000005</v>
      </c>
      <c r="G54" s="9">
        <v>0</v>
      </c>
      <c r="H54" s="9">
        <v>0</v>
      </c>
      <c r="I54" s="9">
        <v>8.8000000000000007</v>
      </c>
      <c r="J54" s="9">
        <v>79</v>
      </c>
      <c r="K54" s="158">
        <v>3.125E-2</v>
      </c>
      <c r="L54" s="9"/>
      <c r="M54" s="9"/>
      <c r="N54" s="9"/>
      <c r="O54" s="9"/>
      <c r="P54" s="278" t="str">
        <f t="shared" si="0"/>
        <v/>
      </c>
      <c r="Q54" s="276" t="str">
        <f t="shared" si="1"/>
        <v/>
      </c>
      <c r="R54" s="9"/>
      <c r="S54" s="9"/>
      <c r="U54" s="367"/>
      <c r="V54" s="9"/>
      <c r="W54" s="37"/>
      <c r="AS54" s="9"/>
      <c r="AT54" s="9"/>
      <c r="AU54" s="426"/>
      <c r="AW54" s="9"/>
      <c r="AX54" s="470"/>
      <c r="BG54" s="373"/>
      <c r="BH54" s="373"/>
      <c r="BI54" s="9"/>
      <c r="BJ54" s="9"/>
      <c r="CJ54"/>
      <c r="CK54"/>
    </row>
    <row r="55" spans="1:89">
      <c r="A55" s="9">
        <v>1013</v>
      </c>
      <c r="B55" s="9">
        <v>6.1</v>
      </c>
      <c r="C55" s="9">
        <v>315</v>
      </c>
      <c r="D55" s="9">
        <v>4.9000000000000004</v>
      </c>
      <c r="E55" s="9">
        <v>4.2</v>
      </c>
      <c r="F55" s="9">
        <v>525.27200000000005</v>
      </c>
      <c r="G55" s="9">
        <v>0</v>
      </c>
      <c r="H55" s="9">
        <v>0</v>
      </c>
      <c r="I55" s="9">
        <v>8.8000000000000007</v>
      </c>
      <c r="J55" s="9">
        <v>79</v>
      </c>
      <c r="K55" s="158">
        <v>3.19444444444444E-2</v>
      </c>
      <c r="L55" s="9"/>
      <c r="M55" s="9"/>
      <c r="N55" s="9"/>
      <c r="O55" s="9"/>
      <c r="P55" s="278" t="str">
        <f t="shared" si="0"/>
        <v/>
      </c>
      <c r="Q55" s="276" t="str">
        <f t="shared" si="1"/>
        <v/>
      </c>
      <c r="R55" s="9"/>
      <c r="S55" s="9"/>
      <c r="U55" s="367"/>
      <c r="V55" s="9"/>
      <c r="W55" s="37"/>
      <c r="AS55" s="9"/>
      <c r="AT55" s="9"/>
      <c r="AU55" s="426"/>
      <c r="AW55" s="9"/>
      <c r="AX55" s="470"/>
      <c r="BG55" s="373"/>
      <c r="BH55" s="373"/>
      <c r="BI55" s="9"/>
      <c r="BJ55" s="9"/>
      <c r="CJ55"/>
      <c r="CK55"/>
    </row>
    <row r="56" spans="1:89">
      <c r="A56" s="9">
        <v>1013</v>
      </c>
      <c r="B56" s="9">
        <v>7.2</v>
      </c>
      <c r="C56" s="9">
        <v>292</v>
      </c>
      <c r="D56" s="9">
        <v>2.2999999999999998</v>
      </c>
      <c r="E56" s="9">
        <v>3.2</v>
      </c>
      <c r="F56" s="9">
        <v>525.27200000000005</v>
      </c>
      <c r="G56" s="9">
        <v>0</v>
      </c>
      <c r="H56" s="9">
        <v>0</v>
      </c>
      <c r="I56" s="9">
        <v>8.8000000000000007</v>
      </c>
      <c r="J56" s="9">
        <v>79</v>
      </c>
      <c r="K56" s="158">
        <v>3.2638888888888898E-2</v>
      </c>
      <c r="L56" s="9"/>
      <c r="M56" s="9"/>
      <c r="N56" s="9"/>
      <c r="O56" s="9"/>
      <c r="P56" s="278" t="str">
        <f t="shared" si="0"/>
        <v/>
      </c>
      <c r="Q56" s="276" t="str">
        <f t="shared" si="1"/>
        <v/>
      </c>
      <c r="R56" s="9"/>
      <c r="S56" s="9"/>
      <c r="U56" s="367"/>
      <c r="V56" s="9"/>
      <c r="W56" s="37"/>
      <c r="AS56" s="9"/>
      <c r="AT56" s="9"/>
      <c r="AU56" s="426"/>
      <c r="AW56" s="9"/>
      <c r="AX56" s="470"/>
      <c r="BG56" s="373"/>
      <c r="BH56" s="373"/>
      <c r="BI56" s="9"/>
      <c r="BJ56" s="9"/>
      <c r="CJ56"/>
      <c r="CK56"/>
    </row>
    <row r="57" spans="1:89">
      <c r="A57" s="9">
        <v>1013</v>
      </c>
      <c r="B57" s="9">
        <v>7.8</v>
      </c>
      <c r="C57" s="9">
        <v>292</v>
      </c>
      <c r="D57" s="9">
        <v>2</v>
      </c>
      <c r="E57" s="9">
        <v>2.6</v>
      </c>
      <c r="F57" s="9">
        <v>525.27200000000005</v>
      </c>
      <c r="G57" s="9">
        <v>0</v>
      </c>
      <c r="H57" s="9">
        <v>0</v>
      </c>
      <c r="I57" s="9">
        <v>8.9</v>
      </c>
      <c r="J57" s="9">
        <v>79</v>
      </c>
      <c r="K57" s="158">
        <v>3.3333333333333298E-2</v>
      </c>
      <c r="L57" s="9"/>
      <c r="M57" s="9"/>
      <c r="N57" s="9"/>
      <c r="O57" s="9"/>
      <c r="P57" s="278" t="str">
        <f t="shared" si="0"/>
        <v/>
      </c>
      <c r="Q57" s="276" t="str">
        <f t="shared" si="1"/>
        <v/>
      </c>
      <c r="R57" s="9"/>
      <c r="S57" s="9"/>
      <c r="U57" s="367"/>
      <c r="V57" s="9"/>
      <c r="W57" s="37"/>
      <c r="AS57" s="9"/>
      <c r="AT57" s="9"/>
      <c r="AU57" s="426"/>
      <c r="AW57" s="9"/>
      <c r="AX57" s="470"/>
      <c r="BG57" s="373"/>
      <c r="BH57" s="373"/>
      <c r="BI57" s="9"/>
      <c r="BJ57" s="9"/>
      <c r="CJ57"/>
      <c r="CK57"/>
    </row>
    <row r="58" spans="1:89">
      <c r="A58" s="9">
        <v>1013</v>
      </c>
      <c r="B58" s="9">
        <v>7.8</v>
      </c>
      <c r="C58" s="9">
        <v>292</v>
      </c>
      <c r="D58" s="9">
        <v>1.7</v>
      </c>
      <c r="E58" s="9">
        <v>2.4</v>
      </c>
      <c r="F58" s="9">
        <v>525.27200000000005</v>
      </c>
      <c r="G58" s="9">
        <v>0</v>
      </c>
      <c r="H58" s="9">
        <v>0</v>
      </c>
      <c r="I58" s="9">
        <v>8.8000000000000007</v>
      </c>
      <c r="J58" s="9">
        <v>79</v>
      </c>
      <c r="K58" s="158">
        <v>3.4027777777777803E-2</v>
      </c>
      <c r="L58" s="9"/>
      <c r="M58" s="9"/>
      <c r="N58" s="9"/>
      <c r="O58" s="9"/>
      <c r="P58" s="278" t="str">
        <f t="shared" si="0"/>
        <v/>
      </c>
      <c r="Q58" s="276" t="str">
        <f t="shared" si="1"/>
        <v/>
      </c>
      <c r="R58" s="9"/>
      <c r="S58" s="9"/>
      <c r="U58" s="367"/>
      <c r="V58" s="9"/>
      <c r="W58" s="37"/>
      <c r="AS58" s="9"/>
      <c r="AT58" s="9"/>
      <c r="AU58" s="426"/>
      <c r="AW58" s="9"/>
      <c r="AX58" s="470"/>
      <c r="BG58" s="373"/>
      <c r="BH58" s="373"/>
      <c r="BI58" s="9"/>
      <c r="BJ58" s="9"/>
      <c r="CJ58"/>
      <c r="CK58"/>
    </row>
    <row r="59" spans="1:89">
      <c r="A59" s="9">
        <v>1013</v>
      </c>
      <c r="B59" s="9">
        <v>7.8</v>
      </c>
      <c r="C59" s="9">
        <v>337</v>
      </c>
      <c r="D59" s="9">
        <v>1.8</v>
      </c>
      <c r="E59" s="9">
        <v>1.6</v>
      </c>
      <c r="F59" s="9">
        <v>525.27200000000005</v>
      </c>
      <c r="G59" s="9">
        <v>0</v>
      </c>
      <c r="H59" s="9">
        <v>0</v>
      </c>
      <c r="I59" s="9">
        <v>8.9</v>
      </c>
      <c r="J59" s="9">
        <v>79</v>
      </c>
      <c r="K59" s="158">
        <v>3.4722222222222203E-2</v>
      </c>
      <c r="L59" s="9"/>
      <c r="M59" s="9"/>
      <c r="N59" s="9"/>
      <c r="O59" s="9"/>
      <c r="P59" s="278" t="str">
        <f t="shared" si="0"/>
        <v/>
      </c>
      <c r="Q59" s="276" t="str">
        <f t="shared" si="1"/>
        <v/>
      </c>
      <c r="R59" s="9"/>
      <c r="S59" s="9"/>
      <c r="U59" s="367"/>
      <c r="V59" s="9"/>
      <c r="W59" s="37"/>
      <c r="AS59" s="9"/>
      <c r="AT59" s="9"/>
      <c r="AU59" s="426"/>
      <c r="AW59" s="9"/>
      <c r="AX59" s="470"/>
      <c r="BG59" s="373"/>
      <c r="BH59" s="373"/>
      <c r="BI59" s="9"/>
      <c r="BJ59" s="9"/>
      <c r="CJ59"/>
      <c r="CK59"/>
    </row>
    <row r="60" spans="1:89">
      <c r="A60" s="9">
        <v>1013</v>
      </c>
      <c r="B60" s="9">
        <v>7.8</v>
      </c>
      <c r="C60" s="9">
        <v>315</v>
      </c>
      <c r="D60" s="9">
        <v>1.5</v>
      </c>
      <c r="E60" s="9">
        <v>2.1</v>
      </c>
      <c r="F60" s="9">
        <v>525.27200000000005</v>
      </c>
      <c r="G60" s="9">
        <v>0</v>
      </c>
      <c r="H60" s="9">
        <v>0</v>
      </c>
      <c r="I60" s="9">
        <v>8.9</v>
      </c>
      <c r="J60" s="9">
        <v>79</v>
      </c>
      <c r="K60" s="158">
        <v>3.54166666666667E-2</v>
      </c>
      <c r="L60" s="9"/>
      <c r="M60" s="9"/>
      <c r="N60" s="9"/>
      <c r="O60" s="9"/>
      <c r="P60" s="278" t="str">
        <f t="shared" si="0"/>
        <v/>
      </c>
      <c r="Q60" s="276" t="str">
        <f t="shared" si="1"/>
        <v/>
      </c>
      <c r="R60" s="9"/>
      <c r="S60" s="9"/>
      <c r="U60" s="367"/>
      <c r="V60" s="9"/>
      <c r="W60" s="37"/>
      <c r="AS60" s="9"/>
      <c r="AT60" s="9"/>
      <c r="AU60" s="426"/>
      <c r="AW60" s="9"/>
      <c r="AX60" s="470"/>
      <c r="BG60" s="373"/>
      <c r="BH60" s="373"/>
      <c r="BI60" s="9"/>
      <c r="BJ60" s="9"/>
      <c r="CJ60"/>
      <c r="CK60"/>
    </row>
    <row r="61" spans="1:89">
      <c r="A61" s="9">
        <v>1013</v>
      </c>
      <c r="B61" s="9">
        <v>6.7</v>
      </c>
      <c r="C61" s="9">
        <v>337</v>
      </c>
      <c r="D61" s="9">
        <v>3</v>
      </c>
      <c r="E61" s="9">
        <v>3.1</v>
      </c>
      <c r="F61" s="9">
        <v>525.27200000000005</v>
      </c>
      <c r="G61" s="9">
        <v>0</v>
      </c>
      <c r="H61" s="9">
        <v>0</v>
      </c>
      <c r="I61" s="9">
        <v>8.8000000000000007</v>
      </c>
      <c r="J61" s="9">
        <v>79</v>
      </c>
      <c r="K61" s="158">
        <v>3.6111111111111101E-2</v>
      </c>
      <c r="L61" s="9"/>
      <c r="M61" s="9"/>
      <c r="N61" s="9"/>
      <c r="O61" s="9"/>
      <c r="P61" s="278" t="str">
        <f t="shared" si="0"/>
        <v/>
      </c>
      <c r="Q61" s="276" t="str">
        <f t="shared" si="1"/>
        <v/>
      </c>
      <c r="R61" s="9"/>
      <c r="S61" s="9"/>
      <c r="U61" s="367"/>
      <c r="V61" s="9"/>
      <c r="W61" s="37"/>
      <c r="AS61" s="9"/>
      <c r="AT61" s="9"/>
      <c r="AU61" s="426"/>
      <c r="AW61" s="9"/>
      <c r="AX61" s="470"/>
      <c r="BG61" s="373"/>
      <c r="BH61" s="373"/>
      <c r="BI61" s="9"/>
      <c r="BJ61" s="9"/>
      <c r="CJ61"/>
      <c r="CK61"/>
    </row>
    <row r="62" spans="1:89">
      <c r="A62" s="9">
        <v>1013</v>
      </c>
      <c r="B62" s="9">
        <v>5.6</v>
      </c>
      <c r="C62" s="9">
        <v>315</v>
      </c>
      <c r="D62" s="9">
        <v>5.5</v>
      </c>
      <c r="E62" s="9">
        <v>2.9</v>
      </c>
      <c r="F62" s="9">
        <v>525.27200000000005</v>
      </c>
      <c r="G62" s="9">
        <v>0</v>
      </c>
      <c r="H62" s="9">
        <v>0</v>
      </c>
      <c r="I62" s="9">
        <v>8.8000000000000007</v>
      </c>
      <c r="J62" s="9">
        <v>79</v>
      </c>
      <c r="K62" s="158">
        <v>3.6805555555555598E-2</v>
      </c>
      <c r="L62" s="9"/>
      <c r="M62" s="9"/>
      <c r="N62" s="9"/>
      <c r="O62" s="9"/>
      <c r="P62" s="278" t="str">
        <f t="shared" si="0"/>
        <v/>
      </c>
      <c r="Q62" s="276" t="str">
        <f t="shared" si="1"/>
        <v/>
      </c>
      <c r="R62" s="9"/>
      <c r="S62" s="9"/>
      <c r="U62" s="367"/>
      <c r="V62" s="9"/>
      <c r="W62" s="37"/>
      <c r="AS62" s="9"/>
      <c r="AT62" s="9"/>
      <c r="AU62" s="426"/>
      <c r="AW62" s="9"/>
      <c r="AX62" s="470"/>
      <c r="BG62" s="373"/>
      <c r="BH62" s="373"/>
      <c r="BI62" s="9"/>
      <c r="BJ62" s="9"/>
      <c r="CJ62"/>
      <c r="CK62"/>
    </row>
    <row r="63" spans="1:89">
      <c r="A63" s="9">
        <v>1013</v>
      </c>
      <c r="B63" s="9">
        <v>6.1</v>
      </c>
      <c r="C63" s="9">
        <v>292</v>
      </c>
      <c r="D63" s="9">
        <v>3.9</v>
      </c>
      <c r="E63" s="9">
        <v>2.9</v>
      </c>
      <c r="F63" s="9">
        <v>525.27200000000005</v>
      </c>
      <c r="G63" s="9">
        <v>0</v>
      </c>
      <c r="H63" s="9">
        <v>0</v>
      </c>
      <c r="I63" s="9">
        <v>8.8000000000000007</v>
      </c>
      <c r="J63" s="9">
        <v>80</v>
      </c>
      <c r="K63" s="158">
        <v>3.7499999999999999E-2</v>
      </c>
      <c r="L63" s="9"/>
      <c r="M63" s="9"/>
      <c r="N63" s="9"/>
      <c r="O63" s="9"/>
      <c r="P63" s="278" t="str">
        <f t="shared" si="0"/>
        <v/>
      </c>
      <c r="Q63" s="276" t="str">
        <f t="shared" si="1"/>
        <v/>
      </c>
      <c r="R63" s="9"/>
      <c r="S63" s="9"/>
      <c r="U63" s="367"/>
      <c r="V63" s="9"/>
      <c r="W63" s="37"/>
      <c r="AS63" s="9"/>
      <c r="AT63" s="9"/>
      <c r="AU63" s="426"/>
      <c r="AW63" s="9"/>
      <c r="AX63" s="470"/>
      <c r="BG63" s="373"/>
      <c r="BH63" s="373"/>
      <c r="BI63" s="9"/>
      <c r="BJ63" s="9"/>
      <c r="CJ63"/>
      <c r="CK63"/>
    </row>
    <row r="64" spans="1:89">
      <c r="A64" s="9">
        <v>1013</v>
      </c>
      <c r="B64" s="9">
        <v>6.7</v>
      </c>
      <c r="C64" s="9">
        <v>270</v>
      </c>
      <c r="D64" s="9">
        <v>3.8</v>
      </c>
      <c r="E64" s="9">
        <v>3</v>
      </c>
      <c r="F64" s="9">
        <v>525.27200000000005</v>
      </c>
      <c r="G64" s="9">
        <v>0</v>
      </c>
      <c r="H64" s="9">
        <v>0</v>
      </c>
      <c r="I64" s="9">
        <v>8.8000000000000007</v>
      </c>
      <c r="J64" s="9">
        <v>80</v>
      </c>
      <c r="K64" s="158">
        <v>3.8194444444444399E-2</v>
      </c>
      <c r="L64" s="9"/>
      <c r="M64" s="9"/>
      <c r="N64" s="9"/>
      <c r="O64" s="9"/>
      <c r="P64" s="278" t="str">
        <f t="shared" si="0"/>
        <v/>
      </c>
      <c r="Q64" s="276" t="str">
        <f t="shared" si="1"/>
        <v/>
      </c>
      <c r="R64" s="9"/>
      <c r="S64" s="9"/>
      <c r="U64" s="367"/>
      <c r="V64" s="9"/>
      <c r="W64" s="37"/>
      <c r="AS64" s="9"/>
      <c r="AT64" s="9"/>
      <c r="AU64" s="426"/>
      <c r="AW64" s="9"/>
      <c r="AX64" s="470"/>
      <c r="BG64" s="373"/>
      <c r="BH64" s="373"/>
      <c r="BI64" s="9"/>
      <c r="BJ64" s="9"/>
      <c r="CJ64"/>
      <c r="CK64"/>
    </row>
    <row r="65" spans="1:89">
      <c r="A65" s="9">
        <v>1013</v>
      </c>
      <c r="B65" s="9">
        <v>7.8</v>
      </c>
      <c r="C65" s="9">
        <v>315</v>
      </c>
      <c r="D65" s="9">
        <v>1.8</v>
      </c>
      <c r="E65" s="9">
        <v>3</v>
      </c>
      <c r="F65" s="9">
        <v>525.27200000000005</v>
      </c>
      <c r="G65" s="9">
        <v>0</v>
      </c>
      <c r="H65" s="9">
        <v>0</v>
      </c>
      <c r="I65" s="9">
        <v>8.9</v>
      </c>
      <c r="J65" s="9">
        <v>80</v>
      </c>
      <c r="K65" s="158">
        <v>3.8888888888888903E-2</v>
      </c>
      <c r="L65" s="9"/>
      <c r="M65" s="9"/>
      <c r="N65" s="9"/>
      <c r="O65" s="9"/>
      <c r="P65" s="278" t="str">
        <f t="shared" si="0"/>
        <v/>
      </c>
      <c r="Q65" s="276" t="str">
        <f t="shared" si="1"/>
        <v/>
      </c>
      <c r="R65" s="9"/>
      <c r="S65" s="9"/>
      <c r="U65" s="367"/>
      <c r="V65" s="9"/>
      <c r="W65" s="37"/>
      <c r="AS65" s="9"/>
      <c r="AT65" s="9"/>
      <c r="AU65" s="426"/>
      <c r="AW65" s="9"/>
      <c r="AX65" s="470"/>
      <c r="BG65" s="373"/>
      <c r="BH65" s="373"/>
      <c r="BI65" s="9"/>
      <c r="BJ65" s="9"/>
      <c r="CJ65"/>
      <c r="CK65"/>
    </row>
    <row r="66" spans="1:89">
      <c r="A66" s="9">
        <v>1013</v>
      </c>
      <c r="B66" s="9">
        <v>6.7</v>
      </c>
      <c r="C66" s="9">
        <v>292</v>
      </c>
      <c r="D66" s="9">
        <v>3.5</v>
      </c>
      <c r="E66" s="9">
        <v>2</v>
      </c>
      <c r="F66" s="9">
        <v>525.27200000000005</v>
      </c>
      <c r="G66" s="9">
        <v>0</v>
      </c>
      <c r="H66" s="9">
        <v>0</v>
      </c>
      <c r="I66" s="9">
        <v>8.9</v>
      </c>
      <c r="J66" s="9">
        <v>80</v>
      </c>
      <c r="K66" s="158">
        <v>3.9583333333333297E-2</v>
      </c>
      <c r="L66" s="9"/>
      <c r="M66" s="9"/>
      <c r="N66" s="9"/>
      <c r="O66" s="9"/>
      <c r="P66" s="278" t="str">
        <f t="shared" si="0"/>
        <v/>
      </c>
      <c r="Q66" s="276" t="str">
        <f t="shared" si="1"/>
        <v/>
      </c>
      <c r="R66" s="9"/>
      <c r="S66" s="9"/>
      <c r="U66" s="367"/>
      <c r="V66" s="9"/>
      <c r="W66" s="37"/>
      <c r="AS66" s="9"/>
      <c r="AT66" s="9"/>
      <c r="AU66" s="426"/>
      <c r="AW66" s="9"/>
      <c r="AX66" s="470"/>
      <c r="BG66" s="373"/>
      <c r="BH66" s="373"/>
      <c r="BI66" s="9"/>
      <c r="BJ66" s="9"/>
      <c r="CJ66"/>
      <c r="CK66"/>
    </row>
    <row r="67" spans="1:89">
      <c r="A67" s="9">
        <v>1013</v>
      </c>
      <c r="B67" s="9">
        <v>7.2</v>
      </c>
      <c r="C67" s="9">
        <v>315</v>
      </c>
      <c r="D67" s="9">
        <v>2.4</v>
      </c>
      <c r="E67" s="9">
        <v>3.6</v>
      </c>
      <c r="F67" s="9">
        <v>525.27200000000005</v>
      </c>
      <c r="G67" s="9">
        <v>0</v>
      </c>
      <c r="H67" s="9">
        <v>0</v>
      </c>
      <c r="I67" s="9">
        <v>8.9</v>
      </c>
      <c r="J67" s="9">
        <v>80</v>
      </c>
      <c r="K67" s="158">
        <v>4.0277777777777801E-2</v>
      </c>
      <c r="L67" s="9"/>
      <c r="M67" s="9"/>
      <c r="N67" s="9"/>
      <c r="O67" s="9"/>
      <c r="P67" s="278" t="str">
        <f t="shared" si="0"/>
        <v/>
      </c>
      <c r="Q67" s="276" t="str">
        <f t="shared" si="1"/>
        <v/>
      </c>
      <c r="R67" s="9"/>
      <c r="S67" s="9"/>
      <c r="U67" s="367"/>
      <c r="V67" s="9"/>
      <c r="W67" s="37"/>
      <c r="AS67" s="9"/>
      <c r="AT67" s="9"/>
      <c r="AU67" s="426"/>
      <c r="AW67" s="9"/>
      <c r="AX67" s="470"/>
      <c r="BG67" s="373"/>
      <c r="BH67" s="373"/>
      <c r="BI67" s="9"/>
      <c r="BJ67" s="9"/>
      <c r="CJ67"/>
      <c r="CK67"/>
    </row>
    <row r="68" spans="1:89">
      <c r="A68" s="9">
        <v>1013</v>
      </c>
      <c r="B68" s="9">
        <v>5.6</v>
      </c>
      <c r="C68" s="9">
        <v>315</v>
      </c>
      <c r="D68" s="9">
        <v>5.9</v>
      </c>
      <c r="E68" s="9">
        <v>3.4</v>
      </c>
      <c r="F68" s="9">
        <v>525.27200000000005</v>
      </c>
      <c r="G68" s="9">
        <v>0</v>
      </c>
      <c r="H68" s="9">
        <v>0</v>
      </c>
      <c r="I68" s="9">
        <v>8.9</v>
      </c>
      <c r="J68" s="9">
        <v>80</v>
      </c>
      <c r="K68" s="158">
        <v>4.0972222222222202E-2</v>
      </c>
      <c r="L68" s="9"/>
      <c r="M68" s="9"/>
      <c r="N68" s="9"/>
      <c r="O68" s="9"/>
      <c r="P68" s="278" t="str">
        <f t="shared" si="0"/>
        <v/>
      </c>
      <c r="Q68" s="276" t="str">
        <f t="shared" si="1"/>
        <v/>
      </c>
      <c r="R68" s="9"/>
      <c r="S68" s="9"/>
      <c r="U68" s="367"/>
      <c r="V68" s="9"/>
      <c r="W68" s="37"/>
      <c r="AS68" s="9"/>
      <c r="AT68" s="9"/>
      <c r="AU68" s="426"/>
      <c r="AW68" s="9"/>
      <c r="AX68" s="470"/>
      <c r="BG68" s="373"/>
      <c r="BH68" s="373"/>
      <c r="BI68" s="9"/>
      <c r="BJ68" s="9"/>
      <c r="CJ68"/>
      <c r="CK68"/>
    </row>
    <row r="69" spans="1:89">
      <c r="A69" s="9">
        <v>1013</v>
      </c>
      <c r="B69" s="9">
        <v>6.1</v>
      </c>
      <c r="C69" s="9">
        <v>337</v>
      </c>
      <c r="D69" s="9">
        <v>4.5</v>
      </c>
      <c r="E69" s="9">
        <v>2.5</v>
      </c>
      <c r="F69" s="9">
        <v>525.27200000000005</v>
      </c>
      <c r="G69" s="9">
        <v>0</v>
      </c>
      <c r="H69" s="9">
        <v>0</v>
      </c>
      <c r="I69" s="9">
        <v>8.9</v>
      </c>
      <c r="J69" s="9">
        <v>80</v>
      </c>
      <c r="K69" s="158">
        <v>4.1666666666666699E-2</v>
      </c>
      <c r="L69" s="9"/>
      <c r="M69" s="9"/>
      <c r="N69" s="9"/>
      <c r="O69" s="9"/>
      <c r="P69" s="278" t="str">
        <f t="shared" si="0"/>
        <v/>
      </c>
      <c r="Q69" s="276" t="str">
        <f t="shared" si="1"/>
        <v/>
      </c>
      <c r="R69" s="9"/>
      <c r="S69" s="9"/>
      <c r="U69" s="367"/>
      <c r="V69" s="9"/>
      <c r="W69" s="37"/>
      <c r="AS69" s="9"/>
      <c r="AT69" s="9"/>
      <c r="AU69" s="426"/>
      <c r="AW69" s="9"/>
      <c r="AX69" s="470"/>
      <c r="BG69" s="373"/>
      <c r="BH69" s="373"/>
      <c r="BI69" s="9"/>
      <c r="BJ69" s="9"/>
      <c r="CJ69"/>
      <c r="CK69"/>
    </row>
    <row r="70" spans="1:89">
      <c r="A70" s="9">
        <v>1013</v>
      </c>
      <c r="B70" s="9">
        <v>6.7</v>
      </c>
      <c r="C70" s="9">
        <v>337</v>
      </c>
      <c r="D70" s="9">
        <v>2.8</v>
      </c>
      <c r="E70" s="9">
        <v>3.2</v>
      </c>
      <c r="F70" s="9">
        <v>525.27200000000005</v>
      </c>
      <c r="G70" s="9">
        <v>0</v>
      </c>
      <c r="H70" s="9">
        <v>0</v>
      </c>
      <c r="I70" s="9">
        <v>8.9</v>
      </c>
      <c r="J70" s="9">
        <v>80</v>
      </c>
      <c r="K70" s="158">
        <v>4.2361111111111099E-2</v>
      </c>
      <c r="L70" s="9"/>
      <c r="M70" s="9"/>
      <c r="N70" s="9"/>
      <c r="O70" s="9"/>
      <c r="P70" s="278" t="str">
        <f t="shared" si="0"/>
        <v/>
      </c>
      <c r="Q70" s="276" t="str">
        <f t="shared" si="1"/>
        <v/>
      </c>
      <c r="R70" s="9"/>
      <c r="S70" s="9"/>
      <c r="U70" s="367"/>
      <c r="V70" s="9"/>
      <c r="W70" s="37"/>
      <c r="AS70" s="9"/>
      <c r="AT70" s="9"/>
      <c r="AU70" s="426"/>
      <c r="AW70" s="9"/>
      <c r="AX70" s="470"/>
      <c r="BG70" s="373"/>
      <c r="BH70" s="373"/>
      <c r="BI70" s="9"/>
      <c r="BJ70" s="9"/>
      <c r="CJ70"/>
      <c r="CK70"/>
    </row>
    <row r="71" spans="1:89">
      <c r="A71" s="9">
        <v>1013</v>
      </c>
      <c r="B71" s="9" t="s">
        <v>383</v>
      </c>
      <c r="C71" s="9">
        <v>337</v>
      </c>
      <c r="D71" s="9">
        <v>1.2</v>
      </c>
      <c r="E71" s="9">
        <v>1.4</v>
      </c>
      <c r="F71" s="9">
        <v>525.27200000000005</v>
      </c>
      <c r="G71" s="9">
        <v>0</v>
      </c>
      <c r="H71" s="9">
        <v>0</v>
      </c>
      <c r="I71" s="9">
        <v>8.9</v>
      </c>
      <c r="J71" s="9">
        <v>80</v>
      </c>
      <c r="K71" s="158">
        <v>4.3055555555555597E-2</v>
      </c>
      <c r="L71" s="9"/>
      <c r="M71" s="9"/>
      <c r="N71" s="9"/>
      <c r="O71" s="9"/>
      <c r="P71" s="278" t="str">
        <f t="shared" si="0"/>
        <v/>
      </c>
      <c r="Q71" s="276" t="str">
        <f t="shared" si="1"/>
        <v/>
      </c>
      <c r="R71" s="9"/>
      <c r="S71" s="9"/>
      <c r="U71" s="367"/>
      <c r="V71" s="9"/>
      <c r="W71" s="37"/>
      <c r="AS71" s="9"/>
      <c r="AT71" s="9"/>
      <c r="AU71" s="426"/>
      <c r="AW71" s="9"/>
      <c r="AX71" s="470"/>
      <c r="BG71" s="373"/>
      <c r="BH71" s="373"/>
      <c r="BI71" s="9"/>
      <c r="BJ71" s="9"/>
      <c r="CJ71"/>
      <c r="CK71"/>
    </row>
    <row r="72" spans="1:89">
      <c r="A72" s="9">
        <v>1013</v>
      </c>
      <c r="B72" s="9">
        <v>7.8</v>
      </c>
      <c r="C72" s="9">
        <v>0</v>
      </c>
      <c r="D72" s="9">
        <v>1.7</v>
      </c>
      <c r="E72" s="9">
        <v>2.5</v>
      </c>
      <c r="F72" s="9">
        <v>525.27200000000005</v>
      </c>
      <c r="G72" s="9">
        <v>0</v>
      </c>
      <c r="H72" s="9">
        <v>0</v>
      </c>
      <c r="I72" s="9">
        <v>8.9</v>
      </c>
      <c r="J72" s="9">
        <v>80</v>
      </c>
      <c r="K72" s="158">
        <v>4.3749999999999997E-2</v>
      </c>
      <c r="L72" s="9"/>
      <c r="M72" s="9"/>
      <c r="N72" s="9"/>
      <c r="O72" s="9"/>
      <c r="P72" s="278" t="str">
        <f t="shared" si="0"/>
        <v/>
      </c>
      <c r="Q72" s="276" t="str">
        <f t="shared" si="1"/>
        <v/>
      </c>
      <c r="R72" s="9"/>
      <c r="S72" s="9"/>
      <c r="U72" s="367"/>
      <c r="V72" s="9"/>
      <c r="W72" s="37"/>
      <c r="AS72" s="9"/>
      <c r="AT72" s="9"/>
      <c r="AU72" s="426"/>
      <c r="AW72" s="9"/>
      <c r="AX72" s="470"/>
      <c r="BG72" s="373"/>
      <c r="BH72" s="373"/>
      <c r="BI72" s="9"/>
      <c r="BJ72" s="9"/>
      <c r="CJ72"/>
      <c r="CK72"/>
    </row>
    <row r="73" spans="1:89">
      <c r="A73" s="9">
        <v>1013</v>
      </c>
      <c r="B73" s="9">
        <v>6.7</v>
      </c>
      <c r="C73" s="9">
        <v>315</v>
      </c>
      <c r="D73" s="9">
        <v>2.9</v>
      </c>
      <c r="E73" s="9">
        <v>2.2000000000000002</v>
      </c>
      <c r="F73" s="9">
        <v>525.27200000000005</v>
      </c>
      <c r="G73" s="9">
        <v>0</v>
      </c>
      <c r="H73" s="9">
        <v>0</v>
      </c>
      <c r="I73" s="9">
        <v>8.9</v>
      </c>
      <c r="J73" s="9">
        <v>80</v>
      </c>
      <c r="K73" s="158">
        <v>4.4444444444444398E-2</v>
      </c>
      <c r="L73" s="9"/>
      <c r="M73" s="9"/>
      <c r="N73" s="9"/>
      <c r="O73" s="9"/>
      <c r="P73" s="278" t="str">
        <f t="shared" si="0"/>
        <v/>
      </c>
      <c r="Q73" s="276" t="str">
        <f t="shared" si="1"/>
        <v/>
      </c>
      <c r="R73" s="9"/>
      <c r="S73" s="9"/>
      <c r="U73" s="367"/>
      <c r="V73" s="9"/>
      <c r="W73" s="37"/>
      <c r="AS73" s="9"/>
      <c r="AT73" s="9"/>
      <c r="AU73" s="426"/>
      <c r="AW73" s="9"/>
      <c r="AX73" s="470"/>
      <c r="BG73" s="373"/>
      <c r="BH73" s="373"/>
      <c r="BI73" s="9"/>
      <c r="BJ73" s="9"/>
      <c r="CJ73"/>
      <c r="CK73"/>
    </row>
    <row r="74" spans="1:89">
      <c r="A74" s="9">
        <v>1013</v>
      </c>
      <c r="B74" s="9">
        <v>7.8</v>
      </c>
      <c r="C74" s="9">
        <v>337</v>
      </c>
      <c r="D74" s="9">
        <v>2</v>
      </c>
      <c r="E74" s="9">
        <v>2.2000000000000002</v>
      </c>
      <c r="F74" s="9">
        <v>525.27200000000005</v>
      </c>
      <c r="G74" s="9">
        <v>0</v>
      </c>
      <c r="H74" s="9">
        <v>0</v>
      </c>
      <c r="I74" s="9">
        <v>8.9</v>
      </c>
      <c r="J74" s="9">
        <v>80</v>
      </c>
      <c r="K74" s="158">
        <v>4.5138888888888902E-2</v>
      </c>
      <c r="L74" s="9"/>
      <c r="M74" s="9"/>
      <c r="N74" s="9"/>
      <c r="O74" s="9"/>
      <c r="P74" s="278" t="str">
        <f t="shared" si="0"/>
        <v/>
      </c>
      <c r="Q74" s="276" t="str">
        <f t="shared" si="1"/>
        <v/>
      </c>
      <c r="R74" s="9"/>
      <c r="S74" s="9"/>
      <c r="U74" s="367"/>
      <c r="V74" s="9"/>
      <c r="W74" s="37"/>
      <c r="AS74" s="9"/>
      <c r="AT74" s="9"/>
      <c r="AU74" s="426"/>
      <c r="AW74" s="9"/>
      <c r="AX74" s="470"/>
      <c r="BG74" s="373"/>
      <c r="BH74" s="373"/>
      <c r="BI74" s="9"/>
      <c r="BJ74" s="9"/>
      <c r="CJ74"/>
      <c r="CK74"/>
    </row>
    <row r="75" spans="1:89">
      <c r="A75" s="9">
        <v>1013</v>
      </c>
      <c r="B75" s="9">
        <v>7.2</v>
      </c>
      <c r="C75" s="9">
        <v>337</v>
      </c>
      <c r="D75" s="9">
        <v>2.4</v>
      </c>
      <c r="E75" s="9">
        <v>1.8</v>
      </c>
      <c r="F75" s="9">
        <v>525.27200000000005</v>
      </c>
      <c r="G75" s="9">
        <v>0</v>
      </c>
      <c r="H75" s="9">
        <v>0</v>
      </c>
      <c r="I75" s="9">
        <v>8.9</v>
      </c>
      <c r="J75" s="9">
        <v>80</v>
      </c>
      <c r="K75" s="158">
        <v>4.5833333333333302E-2</v>
      </c>
      <c r="L75" s="9"/>
      <c r="M75" s="9"/>
      <c r="N75" s="9"/>
      <c r="O75" s="9"/>
      <c r="P75" s="278" t="str">
        <f t="shared" ref="P75:P138" si="5">IF(D75&lt;1.1,60,"")</f>
        <v/>
      </c>
      <c r="Q75" s="276" t="str">
        <f t="shared" ref="Q75:Q138" si="6">IF(H75&gt;0,60,"")</f>
        <v/>
      </c>
      <c r="R75" s="9"/>
      <c r="S75" s="9"/>
      <c r="U75" s="367"/>
      <c r="V75" s="9"/>
      <c r="W75" s="37"/>
      <c r="AS75" s="9"/>
      <c r="AT75" s="9"/>
      <c r="AU75" s="426"/>
      <c r="AW75" s="9"/>
      <c r="AX75" s="470"/>
      <c r="BG75" s="373"/>
      <c r="BH75" s="373"/>
      <c r="BI75" s="9"/>
      <c r="BJ75" s="9"/>
      <c r="CJ75"/>
      <c r="CK75"/>
    </row>
    <row r="76" spans="1:89">
      <c r="A76" s="9">
        <v>1013</v>
      </c>
      <c r="B76" s="9">
        <v>6.7</v>
      </c>
      <c r="C76" s="9">
        <v>315</v>
      </c>
      <c r="D76" s="9">
        <v>3.7</v>
      </c>
      <c r="E76" s="9">
        <v>2.1</v>
      </c>
      <c r="F76" s="9">
        <v>525.27200000000005</v>
      </c>
      <c r="G76" s="9">
        <v>0</v>
      </c>
      <c r="H76" s="9">
        <v>0</v>
      </c>
      <c r="I76" s="9">
        <v>8.9</v>
      </c>
      <c r="J76" s="9">
        <v>79</v>
      </c>
      <c r="K76" s="158">
        <v>4.65277777777778E-2</v>
      </c>
      <c r="L76" s="9"/>
      <c r="M76" s="9"/>
      <c r="N76" s="9"/>
      <c r="O76" s="9"/>
      <c r="P76" s="278" t="str">
        <f t="shared" si="5"/>
        <v/>
      </c>
      <c r="Q76" s="276" t="str">
        <f t="shared" si="6"/>
        <v/>
      </c>
      <c r="R76" s="9"/>
      <c r="S76" s="9"/>
      <c r="U76" s="367"/>
      <c r="V76" s="9"/>
      <c r="W76" s="37"/>
      <c r="AS76" s="9"/>
      <c r="AT76" s="9"/>
      <c r="AU76" s="426"/>
      <c r="AW76" s="9"/>
      <c r="AX76" s="470"/>
      <c r="BG76" s="373"/>
      <c r="BH76" s="373"/>
      <c r="BI76" s="9"/>
      <c r="BJ76" s="9"/>
      <c r="CJ76"/>
      <c r="CK76"/>
    </row>
    <row r="77" spans="1:89">
      <c r="A77" s="9">
        <v>1013</v>
      </c>
      <c r="B77" s="9">
        <v>7.2</v>
      </c>
      <c r="C77" s="9">
        <v>292</v>
      </c>
      <c r="D77" s="9">
        <v>2.6</v>
      </c>
      <c r="E77" s="9">
        <v>3.3</v>
      </c>
      <c r="F77" s="9">
        <v>525.27200000000005</v>
      </c>
      <c r="G77" s="9">
        <v>0</v>
      </c>
      <c r="H77" s="9">
        <v>0</v>
      </c>
      <c r="I77" s="9">
        <v>8.9</v>
      </c>
      <c r="J77" s="9">
        <v>80</v>
      </c>
      <c r="K77" s="158">
        <v>4.72222222222222E-2</v>
      </c>
      <c r="L77" s="9"/>
      <c r="M77" s="9"/>
      <c r="N77" s="9"/>
      <c r="O77" s="9"/>
      <c r="P77" s="278" t="str">
        <f t="shared" si="5"/>
        <v/>
      </c>
      <c r="Q77" s="276" t="str">
        <f t="shared" si="6"/>
        <v/>
      </c>
      <c r="R77" s="9"/>
      <c r="S77" s="9"/>
      <c r="U77" s="367"/>
      <c r="V77" s="9"/>
      <c r="W77" s="37"/>
      <c r="AS77" s="9"/>
      <c r="AT77" s="9"/>
      <c r="AU77" s="426"/>
      <c r="AW77" s="9"/>
      <c r="AX77" s="470"/>
      <c r="BG77" s="373"/>
      <c r="BH77" s="373"/>
      <c r="BI77" s="9"/>
      <c r="BJ77" s="9"/>
      <c r="CJ77"/>
      <c r="CK77"/>
    </row>
    <row r="78" spans="1:89">
      <c r="A78" s="9">
        <v>1013</v>
      </c>
      <c r="B78" s="9">
        <v>7.8</v>
      </c>
      <c r="C78" s="9">
        <v>337</v>
      </c>
      <c r="D78" s="9">
        <v>1.9</v>
      </c>
      <c r="E78" s="9">
        <v>2.2000000000000002</v>
      </c>
      <c r="F78" s="9">
        <v>525.27200000000005</v>
      </c>
      <c r="G78" s="9">
        <v>0</v>
      </c>
      <c r="H78" s="9">
        <v>0</v>
      </c>
      <c r="I78" s="9">
        <v>8.9</v>
      </c>
      <c r="J78" s="9">
        <v>80</v>
      </c>
      <c r="K78" s="158">
        <v>4.7916666666666698E-2</v>
      </c>
      <c r="L78" s="9"/>
      <c r="M78" s="9"/>
      <c r="N78" s="9"/>
      <c r="O78" s="9"/>
      <c r="P78" s="278" t="str">
        <f t="shared" si="5"/>
        <v/>
      </c>
      <c r="Q78" s="276" t="str">
        <f t="shared" si="6"/>
        <v/>
      </c>
      <c r="R78" s="9"/>
      <c r="S78" s="9"/>
      <c r="U78" s="367"/>
      <c r="V78" s="9"/>
      <c r="W78" s="37"/>
      <c r="AS78" s="9"/>
      <c r="AT78" s="9"/>
      <c r="AU78" s="426"/>
      <c r="AW78" s="9"/>
      <c r="AX78" s="470"/>
      <c r="BG78" s="373"/>
      <c r="BH78" s="373"/>
      <c r="BI78" s="9"/>
      <c r="BJ78" s="9"/>
      <c r="CJ78"/>
      <c r="CK78"/>
    </row>
    <row r="79" spans="1:89">
      <c r="A79" s="9">
        <v>1013</v>
      </c>
      <c r="B79" s="9">
        <v>7.2</v>
      </c>
      <c r="C79" s="9">
        <v>292</v>
      </c>
      <c r="D79" s="9">
        <v>2.4</v>
      </c>
      <c r="E79" s="9">
        <v>1.9</v>
      </c>
      <c r="F79" s="9">
        <v>525.27200000000005</v>
      </c>
      <c r="G79" s="9">
        <v>0</v>
      </c>
      <c r="H79" s="9">
        <v>0</v>
      </c>
      <c r="I79" s="9">
        <v>8.9</v>
      </c>
      <c r="J79" s="9">
        <v>80</v>
      </c>
      <c r="K79" s="158">
        <v>4.8611111111111098E-2</v>
      </c>
      <c r="L79" s="9"/>
      <c r="M79" s="9"/>
      <c r="N79" s="9"/>
      <c r="O79" s="9"/>
      <c r="P79" s="278" t="str">
        <f t="shared" si="5"/>
        <v/>
      </c>
      <c r="Q79" s="276" t="str">
        <f t="shared" si="6"/>
        <v/>
      </c>
      <c r="R79" s="9"/>
      <c r="S79" s="9"/>
      <c r="U79" s="367"/>
      <c r="V79" s="9"/>
      <c r="W79" s="37"/>
      <c r="AS79" s="9"/>
      <c r="AT79" s="9"/>
      <c r="AU79" s="426"/>
      <c r="AW79" s="9"/>
      <c r="AX79" s="470"/>
      <c r="BG79" s="373"/>
      <c r="BH79" s="373"/>
      <c r="BI79" s="9"/>
      <c r="BJ79" s="9"/>
      <c r="CJ79"/>
      <c r="CK79"/>
    </row>
    <row r="80" spans="1:89">
      <c r="A80" s="9">
        <v>1013</v>
      </c>
      <c r="B80" s="9" t="s">
        <v>383</v>
      </c>
      <c r="C80" s="9">
        <v>247</v>
      </c>
      <c r="D80" s="9">
        <v>1.1000000000000001</v>
      </c>
      <c r="E80" s="9">
        <v>1.5</v>
      </c>
      <c r="F80" s="9">
        <v>525.27200000000005</v>
      </c>
      <c r="G80" s="9">
        <v>0</v>
      </c>
      <c r="H80" s="9">
        <v>0</v>
      </c>
      <c r="I80" s="9">
        <v>8.9</v>
      </c>
      <c r="J80" s="9">
        <v>80</v>
      </c>
      <c r="K80" s="158">
        <v>4.9305555555555602E-2</v>
      </c>
      <c r="L80" s="9"/>
      <c r="M80" s="9"/>
      <c r="N80" s="9"/>
      <c r="O80" s="9"/>
      <c r="P80" s="278" t="str">
        <f t="shared" si="5"/>
        <v/>
      </c>
      <c r="Q80" s="276" t="str">
        <f t="shared" si="6"/>
        <v/>
      </c>
      <c r="R80" s="9"/>
      <c r="S80" s="9"/>
      <c r="U80" s="367"/>
      <c r="V80" s="9"/>
      <c r="W80" s="37"/>
      <c r="AS80" s="9"/>
      <c r="AT80" s="9"/>
      <c r="AU80" s="426"/>
      <c r="AW80" s="9"/>
      <c r="AX80" s="470"/>
      <c r="BG80" s="373"/>
      <c r="BH80" s="373"/>
      <c r="BI80" s="9"/>
      <c r="BJ80" s="9"/>
      <c r="CJ80"/>
      <c r="CK80"/>
    </row>
    <row r="81" spans="1:89">
      <c r="A81" s="9">
        <v>1013</v>
      </c>
      <c r="B81" s="9">
        <v>6.7</v>
      </c>
      <c r="C81" s="9">
        <v>292</v>
      </c>
      <c r="D81" s="9">
        <v>3.6</v>
      </c>
      <c r="E81" s="9">
        <v>2.2999999999999998</v>
      </c>
      <c r="F81" s="9">
        <v>525.27200000000005</v>
      </c>
      <c r="G81" s="9">
        <v>0</v>
      </c>
      <c r="H81" s="9">
        <v>0</v>
      </c>
      <c r="I81" s="9">
        <v>8.9</v>
      </c>
      <c r="J81" s="9">
        <v>80</v>
      </c>
      <c r="K81" s="158">
        <v>0.05</v>
      </c>
      <c r="L81" s="9"/>
      <c r="M81" s="9"/>
      <c r="N81" s="9"/>
      <c r="O81" s="9"/>
      <c r="P81" s="278" t="str">
        <f t="shared" si="5"/>
        <v/>
      </c>
      <c r="Q81" s="276" t="str">
        <f t="shared" si="6"/>
        <v/>
      </c>
      <c r="R81" s="9"/>
      <c r="S81" s="9"/>
      <c r="U81" s="367"/>
      <c r="V81" s="9"/>
      <c r="W81" s="37"/>
      <c r="AS81" s="9"/>
      <c r="AT81" s="9"/>
      <c r="AU81" s="426"/>
      <c r="AW81" s="9"/>
      <c r="AX81" s="470"/>
      <c r="BG81" s="373"/>
      <c r="BH81" s="373"/>
      <c r="BI81" s="9"/>
      <c r="BJ81" s="9"/>
      <c r="CJ81"/>
      <c r="CK81"/>
    </row>
    <row r="82" spans="1:89">
      <c r="A82" s="9">
        <v>1013</v>
      </c>
      <c r="B82" s="9">
        <v>7.2</v>
      </c>
      <c r="C82" s="9">
        <v>337</v>
      </c>
      <c r="D82" s="9">
        <v>2.4</v>
      </c>
      <c r="E82" s="9">
        <v>2.5</v>
      </c>
      <c r="F82" s="9">
        <v>525.27200000000005</v>
      </c>
      <c r="G82" s="9">
        <v>0</v>
      </c>
      <c r="H82" s="9">
        <v>0</v>
      </c>
      <c r="I82" s="9">
        <v>8.9</v>
      </c>
      <c r="J82" s="9">
        <v>80</v>
      </c>
      <c r="K82" s="158">
        <v>5.0694444444444403E-2</v>
      </c>
      <c r="L82" s="9"/>
      <c r="M82" s="9"/>
      <c r="N82" s="9"/>
      <c r="O82" s="9"/>
      <c r="P82" s="278" t="str">
        <f t="shared" si="5"/>
        <v/>
      </c>
      <c r="Q82" s="276" t="str">
        <f t="shared" si="6"/>
        <v/>
      </c>
      <c r="R82" s="9"/>
      <c r="S82" s="9"/>
      <c r="U82" s="367"/>
      <c r="V82" s="9"/>
      <c r="W82" s="37"/>
      <c r="AS82" s="9"/>
      <c r="AT82" s="9"/>
      <c r="AU82" s="426"/>
      <c r="AW82" s="9"/>
      <c r="AX82" s="470"/>
      <c r="BG82" s="373"/>
      <c r="BH82" s="373"/>
      <c r="BI82" s="9"/>
      <c r="BJ82" s="9"/>
      <c r="CJ82"/>
      <c r="CK82"/>
    </row>
    <row r="83" spans="1:89">
      <c r="A83" s="9">
        <v>1013</v>
      </c>
      <c r="B83" s="9">
        <v>7.2</v>
      </c>
      <c r="C83" s="9">
        <v>315</v>
      </c>
      <c r="D83" s="9">
        <v>2.6</v>
      </c>
      <c r="E83" s="9">
        <v>1.8</v>
      </c>
      <c r="F83" s="9">
        <v>525.27200000000005</v>
      </c>
      <c r="G83" s="9">
        <v>0</v>
      </c>
      <c r="H83" s="9">
        <v>0</v>
      </c>
      <c r="I83" s="9">
        <v>8.9</v>
      </c>
      <c r="J83" s="9">
        <v>80</v>
      </c>
      <c r="K83" s="158">
        <v>5.1388888888888901E-2</v>
      </c>
      <c r="L83" s="9"/>
      <c r="M83" s="9"/>
      <c r="N83" s="9"/>
      <c r="O83" s="9"/>
      <c r="P83" s="278" t="str">
        <f t="shared" si="5"/>
        <v/>
      </c>
      <c r="Q83" s="276" t="str">
        <f t="shared" si="6"/>
        <v/>
      </c>
      <c r="R83" s="9"/>
      <c r="S83" s="9"/>
      <c r="U83" s="367"/>
      <c r="V83" s="9"/>
      <c r="W83" s="37"/>
      <c r="AS83" s="9"/>
      <c r="AT83" s="9"/>
      <c r="AU83" s="426"/>
      <c r="AW83" s="9"/>
      <c r="AX83" s="470"/>
      <c r="BG83" s="373"/>
      <c r="BH83" s="373"/>
      <c r="BI83" s="9"/>
      <c r="BJ83" s="9"/>
      <c r="CJ83"/>
      <c r="CK83"/>
    </row>
    <row r="84" spans="1:89">
      <c r="A84" s="9">
        <v>1013</v>
      </c>
      <c r="B84" s="9">
        <v>7.8</v>
      </c>
      <c r="C84" s="9">
        <v>337</v>
      </c>
      <c r="D84" s="9">
        <v>1.4</v>
      </c>
      <c r="E84" s="9">
        <v>2</v>
      </c>
      <c r="F84" s="9">
        <v>525.27200000000005</v>
      </c>
      <c r="G84" s="9">
        <v>0</v>
      </c>
      <c r="H84" s="9">
        <v>0</v>
      </c>
      <c r="I84" s="9">
        <v>8.9</v>
      </c>
      <c r="J84" s="9">
        <v>80</v>
      </c>
      <c r="K84" s="158">
        <v>5.2083333333333301E-2</v>
      </c>
      <c r="L84" s="9"/>
      <c r="M84" s="9"/>
      <c r="N84" s="9"/>
      <c r="O84" s="9"/>
      <c r="P84" s="278" t="str">
        <f t="shared" si="5"/>
        <v/>
      </c>
      <c r="Q84" s="276" t="str">
        <f t="shared" si="6"/>
        <v/>
      </c>
      <c r="R84" s="9"/>
      <c r="S84" s="9"/>
      <c r="U84" s="367"/>
      <c r="V84" s="9"/>
      <c r="W84" s="37"/>
      <c r="AS84" s="9"/>
      <c r="AT84" s="9"/>
      <c r="AU84" s="426"/>
      <c r="AW84" s="9"/>
      <c r="AX84" s="470"/>
      <c r="BG84" s="373"/>
      <c r="BH84" s="373"/>
      <c r="BI84" s="9"/>
      <c r="BJ84" s="9"/>
      <c r="CJ84"/>
      <c r="CK84"/>
    </row>
    <row r="85" spans="1:89">
      <c r="A85" s="9">
        <v>1013</v>
      </c>
      <c r="B85" s="9" t="s">
        <v>383</v>
      </c>
      <c r="C85" s="9">
        <v>315</v>
      </c>
      <c r="D85" s="9">
        <v>1.3</v>
      </c>
      <c r="E85" s="9">
        <v>1.2</v>
      </c>
      <c r="F85" s="9">
        <v>525.27200000000005</v>
      </c>
      <c r="G85" s="9">
        <v>0</v>
      </c>
      <c r="H85" s="9">
        <v>0</v>
      </c>
      <c r="I85" s="9">
        <v>8.9</v>
      </c>
      <c r="J85" s="9">
        <v>80</v>
      </c>
      <c r="K85" s="158">
        <v>5.2777777777777798E-2</v>
      </c>
      <c r="L85" s="9"/>
      <c r="M85" s="9"/>
      <c r="N85" s="9"/>
      <c r="O85" s="9"/>
      <c r="P85" s="278" t="str">
        <f t="shared" si="5"/>
        <v/>
      </c>
      <c r="Q85" s="276" t="str">
        <f t="shared" si="6"/>
        <v/>
      </c>
      <c r="R85" s="9"/>
      <c r="S85" s="9"/>
      <c r="U85" s="367"/>
      <c r="V85" s="9"/>
      <c r="W85" s="37"/>
      <c r="AS85" s="9"/>
      <c r="AT85" s="9"/>
      <c r="AU85" s="426"/>
      <c r="AW85" s="9"/>
      <c r="AX85" s="470"/>
      <c r="BG85" s="373"/>
      <c r="BH85" s="373"/>
      <c r="BI85" s="9"/>
      <c r="BJ85" s="9"/>
      <c r="CJ85"/>
      <c r="CK85"/>
    </row>
    <row r="86" spans="1:89">
      <c r="A86" s="9">
        <v>1013</v>
      </c>
      <c r="B86" s="9">
        <v>7.8</v>
      </c>
      <c r="C86" s="9">
        <v>292</v>
      </c>
      <c r="D86" s="9">
        <v>1.7</v>
      </c>
      <c r="E86" s="9">
        <v>2</v>
      </c>
      <c r="F86" s="9">
        <v>525.27200000000005</v>
      </c>
      <c r="G86" s="9">
        <v>0</v>
      </c>
      <c r="H86" s="9">
        <v>0</v>
      </c>
      <c r="I86" s="9">
        <v>8.9</v>
      </c>
      <c r="J86" s="9">
        <v>80</v>
      </c>
      <c r="K86" s="158">
        <v>5.3472222222222199E-2</v>
      </c>
      <c r="L86" s="9"/>
      <c r="M86" s="9"/>
      <c r="N86" s="9"/>
      <c r="O86" s="9"/>
      <c r="P86" s="278" t="str">
        <f t="shared" si="5"/>
        <v/>
      </c>
      <c r="Q86" s="276" t="str">
        <f t="shared" si="6"/>
        <v/>
      </c>
      <c r="R86" s="9"/>
      <c r="S86" s="9"/>
      <c r="U86" s="367"/>
      <c r="V86" s="9"/>
      <c r="W86" s="37"/>
      <c r="AS86" s="9"/>
      <c r="AT86" s="9"/>
      <c r="AU86" s="426"/>
      <c r="AW86" s="9"/>
      <c r="AX86" s="470"/>
      <c r="BG86" s="373"/>
      <c r="BH86" s="373"/>
      <c r="BI86" s="9"/>
      <c r="BJ86" s="9"/>
      <c r="CJ86"/>
      <c r="CK86"/>
    </row>
    <row r="87" spans="1:89">
      <c r="A87" s="9">
        <v>1013</v>
      </c>
      <c r="B87" s="9">
        <v>6.7</v>
      </c>
      <c r="C87" s="9">
        <v>337</v>
      </c>
      <c r="D87" s="9">
        <v>3.1</v>
      </c>
      <c r="E87" s="9">
        <v>1.9</v>
      </c>
      <c r="F87" s="9">
        <v>525.27200000000005</v>
      </c>
      <c r="G87" s="9">
        <v>0</v>
      </c>
      <c r="H87" s="9">
        <v>0</v>
      </c>
      <c r="I87" s="9">
        <v>8.9</v>
      </c>
      <c r="J87" s="9">
        <v>80</v>
      </c>
      <c r="K87" s="158">
        <v>5.4166666666666703E-2</v>
      </c>
      <c r="L87" s="9"/>
      <c r="M87" s="9"/>
      <c r="N87" s="9"/>
      <c r="O87" s="9"/>
      <c r="P87" s="278" t="str">
        <f t="shared" si="5"/>
        <v/>
      </c>
      <c r="Q87" s="276" t="str">
        <f t="shared" si="6"/>
        <v/>
      </c>
      <c r="R87" s="9"/>
      <c r="S87" s="9"/>
      <c r="U87" s="367"/>
      <c r="V87" s="9"/>
      <c r="W87" s="37"/>
      <c r="AS87" s="9"/>
      <c r="AT87" s="9"/>
      <c r="AU87" s="426"/>
      <c r="AW87" s="9"/>
      <c r="AX87" s="470"/>
      <c r="BG87" s="373"/>
      <c r="BH87" s="373"/>
      <c r="BI87" s="9"/>
      <c r="BJ87" s="9"/>
      <c r="CJ87"/>
      <c r="CK87"/>
    </row>
    <row r="88" spans="1:89">
      <c r="A88" s="9">
        <v>1013</v>
      </c>
      <c r="B88" s="9">
        <v>6.1</v>
      </c>
      <c r="C88" s="9">
        <v>292</v>
      </c>
      <c r="D88" s="9">
        <v>4.7</v>
      </c>
      <c r="E88" s="9">
        <v>3.4</v>
      </c>
      <c r="F88" s="9">
        <v>525.27200000000005</v>
      </c>
      <c r="G88" s="9">
        <v>0</v>
      </c>
      <c r="H88" s="9">
        <v>0</v>
      </c>
      <c r="I88" s="9">
        <v>8.9</v>
      </c>
      <c r="J88" s="9">
        <v>80</v>
      </c>
      <c r="K88" s="158">
        <v>5.4861111111111097E-2</v>
      </c>
      <c r="L88" s="9"/>
      <c r="M88" s="9"/>
      <c r="N88" s="9"/>
      <c r="O88" s="9"/>
      <c r="P88" s="278" t="str">
        <f t="shared" si="5"/>
        <v/>
      </c>
      <c r="Q88" s="276" t="str">
        <f t="shared" si="6"/>
        <v/>
      </c>
      <c r="R88" s="9"/>
      <c r="S88" s="9"/>
      <c r="U88" s="367"/>
      <c r="V88" s="9"/>
      <c r="W88" s="37"/>
      <c r="AS88" s="9"/>
      <c r="AT88" s="9"/>
      <c r="AU88" s="426"/>
      <c r="AW88" s="9"/>
      <c r="AX88" s="470"/>
      <c r="BG88" s="373"/>
      <c r="BH88" s="373"/>
      <c r="BI88" s="9"/>
      <c r="BJ88" s="9"/>
      <c r="CJ88"/>
      <c r="CK88"/>
    </row>
    <row r="89" spans="1:89">
      <c r="A89" s="9">
        <v>1013</v>
      </c>
      <c r="B89" s="9">
        <v>7.2</v>
      </c>
      <c r="C89" s="9">
        <v>292</v>
      </c>
      <c r="D89" s="9">
        <v>2.4</v>
      </c>
      <c r="E89" s="9">
        <v>3.3</v>
      </c>
      <c r="F89" s="9">
        <v>525.27200000000005</v>
      </c>
      <c r="G89" s="9">
        <v>0</v>
      </c>
      <c r="H89" s="9">
        <v>0</v>
      </c>
      <c r="I89" s="9">
        <v>8.9</v>
      </c>
      <c r="J89" s="9">
        <v>80</v>
      </c>
      <c r="K89" s="158">
        <v>5.5555555555555601E-2</v>
      </c>
      <c r="L89" s="9"/>
      <c r="M89" s="9"/>
      <c r="N89" s="9"/>
      <c r="O89" s="9"/>
      <c r="P89" s="278" t="str">
        <f t="shared" si="5"/>
        <v/>
      </c>
      <c r="Q89" s="276" t="str">
        <f t="shared" si="6"/>
        <v/>
      </c>
      <c r="R89" s="9"/>
      <c r="S89" s="9"/>
      <c r="U89" s="367"/>
      <c r="V89" s="9"/>
      <c r="W89" s="37"/>
      <c r="AS89" s="9"/>
      <c r="AT89" s="9"/>
      <c r="AU89" s="426"/>
      <c r="AW89" s="9"/>
      <c r="AX89" s="470"/>
      <c r="BG89" s="373"/>
      <c r="BH89" s="373"/>
      <c r="BI89" s="9"/>
      <c r="BJ89" s="9"/>
      <c r="CJ89"/>
      <c r="CK89"/>
    </row>
    <row r="90" spans="1:89">
      <c r="A90" s="9">
        <v>1013</v>
      </c>
      <c r="B90" s="9">
        <v>6.7</v>
      </c>
      <c r="C90" s="9">
        <v>337</v>
      </c>
      <c r="D90" s="9">
        <v>3</v>
      </c>
      <c r="E90" s="9">
        <v>3.4</v>
      </c>
      <c r="F90" s="9">
        <v>525.27200000000005</v>
      </c>
      <c r="G90" s="9">
        <v>0</v>
      </c>
      <c r="H90" s="9">
        <v>0</v>
      </c>
      <c r="I90" s="9">
        <v>8.9</v>
      </c>
      <c r="J90" s="9">
        <v>80</v>
      </c>
      <c r="K90" s="158">
        <v>5.6250000000000001E-2</v>
      </c>
      <c r="L90" s="9"/>
      <c r="M90" s="9"/>
      <c r="N90" s="9"/>
      <c r="O90" s="9"/>
      <c r="P90" s="278" t="str">
        <f t="shared" si="5"/>
        <v/>
      </c>
      <c r="Q90" s="276" t="str">
        <f t="shared" si="6"/>
        <v/>
      </c>
      <c r="R90" s="9"/>
      <c r="S90" s="9"/>
      <c r="U90" s="367"/>
      <c r="V90" s="9"/>
      <c r="W90" s="37"/>
      <c r="AS90" s="9"/>
      <c r="AT90" s="9"/>
      <c r="AU90" s="426"/>
      <c r="AW90" s="9"/>
      <c r="AX90" s="470"/>
      <c r="BG90" s="373"/>
      <c r="BH90" s="373"/>
      <c r="BI90" s="9"/>
      <c r="BJ90" s="9"/>
      <c r="CJ90"/>
      <c r="CK90"/>
    </row>
    <row r="91" spans="1:89">
      <c r="A91" s="9">
        <v>1013</v>
      </c>
      <c r="B91" s="9">
        <v>6.7</v>
      </c>
      <c r="C91" s="9">
        <v>315</v>
      </c>
      <c r="D91" s="9">
        <v>3.3</v>
      </c>
      <c r="E91" s="9">
        <v>3.7</v>
      </c>
      <c r="F91" s="9">
        <v>525.27200000000005</v>
      </c>
      <c r="G91" s="9">
        <v>0</v>
      </c>
      <c r="H91" s="9">
        <v>0</v>
      </c>
      <c r="I91" s="9">
        <v>8.9</v>
      </c>
      <c r="J91" s="9">
        <v>80</v>
      </c>
      <c r="K91" s="158">
        <v>5.6944444444444402E-2</v>
      </c>
      <c r="L91" s="9"/>
      <c r="M91" s="9"/>
      <c r="N91" s="9"/>
      <c r="O91" s="9"/>
      <c r="P91" s="278" t="str">
        <f t="shared" si="5"/>
        <v/>
      </c>
      <c r="Q91" s="276" t="str">
        <f t="shared" si="6"/>
        <v/>
      </c>
      <c r="R91" s="9"/>
      <c r="S91" s="9"/>
      <c r="U91" s="367"/>
      <c r="V91" s="9"/>
      <c r="W91" s="37"/>
      <c r="AS91" s="9"/>
      <c r="AT91" s="9"/>
      <c r="AU91" s="426"/>
      <c r="AW91" s="9"/>
      <c r="AX91" s="470"/>
      <c r="BG91" s="373"/>
      <c r="BH91" s="373"/>
      <c r="BI91" s="9"/>
      <c r="BJ91" s="9"/>
      <c r="CJ91"/>
      <c r="CK91"/>
    </row>
    <row r="92" spans="1:89">
      <c r="A92" s="9">
        <v>1013</v>
      </c>
      <c r="B92" s="9" t="s">
        <v>383</v>
      </c>
      <c r="C92" s="9">
        <v>337</v>
      </c>
      <c r="D92" s="9">
        <v>1.2</v>
      </c>
      <c r="E92" s="9">
        <v>2.5</v>
      </c>
      <c r="F92" s="9">
        <v>525.27200000000005</v>
      </c>
      <c r="G92" s="9">
        <v>0</v>
      </c>
      <c r="H92" s="9">
        <v>0</v>
      </c>
      <c r="I92" s="9">
        <v>8.9</v>
      </c>
      <c r="J92" s="9">
        <v>80</v>
      </c>
      <c r="K92" s="158">
        <v>5.7638888888888899E-2</v>
      </c>
      <c r="L92" s="9"/>
      <c r="M92" s="9"/>
      <c r="N92" s="9"/>
      <c r="O92" s="9"/>
      <c r="P92" s="278" t="str">
        <f t="shared" si="5"/>
        <v/>
      </c>
      <c r="Q92" s="276" t="str">
        <f t="shared" si="6"/>
        <v/>
      </c>
      <c r="R92" s="9"/>
      <c r="S92" s="9"/>
      <c r="U92" s="367"/>
      <c r="V92" s="9"/>
      <c r="W92" s="37"/>
      <c r="AS92" s="9"/>
      <c r="AT92" s="9"/>
      <c r="AU92" s="426"/>
      <c r="AW92" s="9"/>
      <c r="AX92" s="470"/>
      <c r="BG92" s="373"/>
      <c r="BH92" s="373"/>
      <c r="BI92" s="9"/>
      <c r="BJ92" s="9"/>
      <c r="CJ92"/>
      <c r="CK92"/>
    </row>
    <row r="93" spans="1:89">
      <c r="A93" s="9">
        <v>1013</v>
      </c>
      <c r="B93" s="9">
        <v>6.1</v>
      </c>
      <c r="C93" s="9">
        <v>292</v>
      </c>
      <c r="D93" s="9">
        <v>4.8</v>
      </c>
      <c r="E93" s="9">
        <v>2.6</v>
      </c>
      <c r="F93" s="9">
        <v>525.27200000000005</v>
      </c>
      <c r="G93" s="9">
        <v>0</v>
      </c>
      <c r="H93" s="9">
        <v>0</v>
      </c>
      <c r="I93" s="9">
        <v>8.9</v>
      </c>
      <c r="J93" s="9">
        <v>80</v>
      </c>
      <c r="K93" s="158">
        <v>5.83333333333333E-2</v>
      </c>
      <c r="L93" s="9"/>
      <c r="M93" s="9"/>
      <c r="N93" s="9"/>
      <c r="O93" s="9"/>
      <c r="P93" s="278" t="str">
        <f t="shared" si="5"/>
        <v/>
      </c>
      <c r="Q93" s="276" t="str">
        <f t="shared" si="6"/>
        <v/>
      </c>
      <c r="R93" s="9"/>
      <c r="S93" s="9"/>
      <c r="U93" s="367"/>
      <c r="V93" s="9"/>
      <c r="W93" s="37"/>
      <c r="AS93" s="9"/>
      <c r="AT93" s="9"/>
      <c r="AU93" s="426"/>
      <c r="AW93" s="9"/>
      <c r="AX93" s="470"/>
      <c r="BG93" s="373"/>
      <c r="BH93" s="373"/>
      <c r="BI93" s="9"/>
      <c r="BJ93" s="9"/>
      <c r="CJ93"/>
      <c r="CK93"/>
    </row>
    <row r="94" spans="1:89">
      <c r="A94" s="9">
        <v>1013</v>
      </c>
      <c r="B94" s="9">
        <v>5.6</v>
      </c>
      <c r="C94" s="9">
        <v>292</v>
      </c>
      <c r="D94" s="9">
        <v>5.0999999999999996</v>
      </c>
      <c r="E94" s="9">
        <v>3</v>
      </c>
      <c r="F94" s="9">
        <v>525.27200000000005</v>
      </c>
      <c r="G94" s="9">
        <v>0</v>
      </c>
      <c r="H94" s="9">
        <v>0</v>
      </c>
      <c r="I94" s="9">
        <v>8.9</v>
      </c>
      <c r="J94" s="9">
        <v>80</v>
      </c>
      <c r="K94" s="158">
        <v>5.9027777777777797E-2</v>
      </c>
      <c r="L94" s="9"/>
      <c r="M94" s="9"/>
      <c r="N94" s="9"/>
      <c r="O94" s="9"/>
      <c r="P94" s="278" t="str">
        <f t="shared" si="5"/>
        <v/>
      </c>
      <c r="Q94" s="276" t="str">
        <f t="shared" si="6"/>
        <v/>
      </c>
      <c r="R94" s="9"/>
      <c r="S94" s="9"/>
      <c r="U94" s="367"/>
      <c r="V94" s="9"/>
      <c r="W94" s="37"/>
      <c r="AS94" s="9"/>
      <c r="AT94" s="9"/>
      <c r="AU94" s="426"/>
      <c r="AW94" s="9"/>
      <c r="AX94" s="470"/>
      <c r="BG94" s="373"/>
      <c r="BH94" s="373"/>
      <c r="BI94" s="9"/>
      <c r="BJ94" s="9"/>
      <c r="CJ94"/>
      <c r="CK94"/>
    </row>
    <row r="95" spans="1:89">
      <c r="A95" s="9">
        <v>1013</v>
      </c>
      <c r="B95" s="9">
        <v>7.8</v>
      </c>
      <c r="C95" s="9">
        <v>337</v>
      </c>
      <c r="D95" s="9">
        <v>2</v>
      </c>
      <c r="E95" s="9">
        <v>3.1</v>
      </c>
      <c r="F95" s="9">
        <v>525.27200000000005</v>
      </c>
      <c r="G95" s="9">
        <v>0</v>
      </c>
      <c r="H95" s="9">
        <v>0</v>
      </c>
      <c r="I95" s="9">
        <v>8.9</v>
      </c>
      <c r="J95" s="9">
        <v>80</v>
      </c>
      <c r="K95" s="158">
        <v>5.9722222222222197E-2</v>
      </c>
      <c r="L95" s="9"/>
      <c r="M95" s="9"/>
      <c r="N95" s="9"/>
      <c r="O95" s="9"/>
      <c r="P95" s="278" t="str">
        <f t="shared" si="5"/>
        <v/>
      </c>
      <c r="Q95" s="276" t="str">
        <f t="shared" si="6"/>
        <v/>
      </c>
      <c r="R95" s="9"/>
      <c r="S95" s="9"/>
      <c r="U95" s="367"/>
      <c r="V95" s="9"/>
      <c r="W95" s="37"/>
      <c r="AS95" s="9"/>
      <c r="AT95" s="9"/>
      <c r="AU95" s="426"/>
      <c r="AW95" s="9"/>
      <c r="AX95" s="470"/>
      <c r="BG95" s="373"/>
      <c r="BH95" s="373"/>
      <c r="BI95" s="9"/>
      <c r="BJ95" s="9"/>
      <c r="CJ95"/>
      <c r="CK95"/>
    </row>
    <row r="96" spans="1:89">
      <c r="A96" s="9">
        <v>1013</v>
      </c>
      <c r="B96" s="9">
        <v>6.1</v>
      </c>
      <c r="C96" s="9">
        <v>337</v>
      </c>
      <c r="D96" s="9">
        <v>4.7</v>
      </c>
      <c r="E96" s="9">
        <v>1.8</v>
      </c>
      <c r="F96" s="9">
        <v>525.27200000000005</v>
      </c>
      <c r="G96" s="9">
        <v>0</v>
      </c>
      <c r="H96" s="9">
        <v>0</v>
      </c>
      <c r="I96" s="9">
        <v>8.9</v>
      </c>
      <c r="J96" s="9">
        <v>80</v>
      </c>
      <c r="K96" s="158">
        <v>6.0416666666666702E-2</v>
      </c>
      <c r="L96" s="9"/>
      <c r="M96" s="9"/>
      <c r="N96" s="9"/>
      <c r="O96" s="9"/>
      <c r="P96" s="278" t="str">
        <f t="shared" si="5"/>
        <v/>
      </c>
      <c r="Q96" s="276" t="str">
        <f t="shared" si="6"/>
        <v/>
      </c>
      <c r="R96" s="9"/>
      <c r="S96" s="9"/>
      <c r="U96" s="367"/>
      <c r="V96" s="9"/>
      <c r="W96" s="37"/>
      <c r="AS96" s="9"/>
      <c r="AT96" s="9"/>
      <c r="AU96" s="426"/>
      <c r="AW96" s="9"/>
      <c r="AX96" s="470"/>
      <c r="BG96" s="373"/>
      <c r="BH96" s="373"/>
      <c r="BI96" s="9"/>
      <c r="BJ96" s="9"/>
      <c r="CJ96"/>
      <c r="CK96"/>
    </row>
    <row r="97" spans="1:89">
      <c r="A97" s="9">
        <v>1013</v>
      </c>
      <c r="B97" s="9">
        <v>6.1</v>
      </c>
      <c r="C97" s="9">
        <v>270</v>
      </c>
      <c r="D97" s="9">
        <v>4.5999999999999996</v>
      </c>
      <c r="E97" s="9">
        <v>3.3</v>
      </c>
      <c r="F97" s="9">
        <v>525.27200000000005</v>
      </c>
      <c r="G97" s="9">
        <v>0</v>
      </c>
      <c r="H97" s="9">
        <v>0</v>
      </c>
      <c r="I97" s="9">
        <v>8.9</v>
      </c>
      <c r="J97" s="9">
        <v>80</v>
      </c>
      <c r="K97" s="158">
        <v>6.1111111111111102E-2</v>
      </c>
      <c r="L97" s="9"/>
      <c r="M97" s="9"/>
      <c r="N97" s="9"/>
      <c r="O97" s="9"/>
      <c r="P97" s="278" t="str">
        <f t="shared" si="5"/>
        <v/>
      </c>
      <c r="Q97" s="276" t="str">
        <f t="shared" si="6"/>
        <v/>
      </c>
      <c r="R97" s="9"/>
      <c r="S97" s="9"/>
      <c r="U97" s="367"/>
      <c r="V97" s="9"/>
      <c r="W97" s="37"/>
      <c r="AS97" s="9"/>
      <c r="AT97" s="9"/>
      <c r="AU97" s="426"/>
      <c r="AW97" s="9"/>
      <c r="AX97" s="470"/>
      <c r="BG97" s="373"/>
      <c r="BH97" s="373"/>
      <c r="BI97" s="9"/>
      <c r="BJ97" s="9"/>
      <c r="CJ97"/>
      <c r="CK97"/>
    </row>
    <row r="98" spans="1:89">
      <c r="A98" s="9">
        <v>1013</v>
      </c>
      <c r="B98" s="9" t="s">
        <v>383</v>
      </c>
      <c r="C98" s="9">
        <v>337</v>
      </c>
      <c r="D98" s="9">
        <v>1.3</v>
      </c>
      <c r="E98" s="9">
        <v>1.7</v>
      </c>
      <c r="F98" s="9">
        <v>525.27200000000005</v>
      </c>
      <c r="G98" s="9">
        <v>0</v>
      </c>
      <c r="H98" s="9">
        <v>0</v>
      </c>
      <c r="I98" s="9">
        <v>8.9</v>
      </c>
      <c r="J98" s="9">
        <v>80</v>
      </c>
      <c r="K98" s="158">
        <v>6.18055555555556E-2</v>
      </c>
      <c r="L98" s="9"/>
      <c r="M98" s="9"/>
      <c r="N98" s="9"/>
      <c r="O98" s="9"/>
      <c r="P98" s="278" t="str">
        <f t="shared" si="5"/>
        <v/>
      </c>
      <c r="Q98" s="276" t="str">
        <f t="shared" si="6"/>
        <v/>
      </c>
      <c r="R98" s="9"/>
      <c r="S98" s="9"/>
      <c r="U98" s="367"/>
      <c r="V98" s="9"/>
      <c r="W98" s="37"/>
      <c r="AS98" s="9"/>
      <c r="AT98" s="9"/>
      <c r="AU98" s="426"/>
      <c r="AW98" s="9"/>
      <c r="AX98" s="470"/>
      <c r="BG98" s="373"/>
      <c r="BH98" s="373"/>
      <c r="BI98" s="9"/>
      <c r="BJ98" s="9"/>
      <c r="CJ98"/>
      <c r="CK98"/>
    </row>
    <row r="99" spans="1:89">
      <c r="A99" s="9">
        <v>1013</v>
      </c>
      <c r="B99" s="9">
        <v>6.7</v>
      </c>
      <c r="C99" s="9">
        <v>315</v>
      </c>
      <c r="D99" s="9">
        <v>2.8</v>
      </c>
      <c r="E99" s="9">
        <v>3.3</v>
      </c>
      <c r="F99" s="9">
        <v>525.27200000000005</v>
      </c>
      <c r="G99" s="9">
        <v>0</v>
      </c>
      <c r="H99" s="9">
        <v>0</v>
      </c>
      <c r="I99" s="9">
        <v>8.9</v>
      </c>
      <c r="J99" s="9">
        <v>80</v>
      </c>
      <c r="K99" s="158">
        <v>6.25E-2</v>
      </c>
      <c r="L99" s="9"/>
      <c r="M99" s="9"/>
      <c r="N99" s="9"/>
      <c r="O99" s="9"/>
      <c r="P99" s="278" t="str">
        <f t="shared" si="5"/>
        <v/>
      </c>
      <c r="Q99" s="276" t="str">
        <f t="shared" si="6"/>
        <v/>
      </c>
      <c r="R99" s="9"/>
      <c r="S99" s="9"/>
      <c r="U99" s="367"/>
      <c r="V99" s="9"/>
      <c r="W99" s="37"/>
      <c r="AS99" s="9"/>
      <c r="AT99" s="9"/>
      <c r="AU99" s="426"/>
      <c r="AW99" s="9"/>
      <c r="AX99" s="470"/>
      <c r="BG99" s="373"/>
      <c r="BH99" s="373"/>
      <c r="BI99" s="9"/>
      <c r="BJ99" s="9"/>
      <c r="CJ99"/>
      <c r="CK99"/>
    </row>
    <row r="100" spans="1:89">
      <c r="A100" s="9">
        <v>1013</v>
      </c>
      <c r="B100" s="9">
        <v>7.2</v>
      </c>
      <c r="C100" s="9">
        <v>292</v>
      </c>
      <c r="D100" s="9">
        <v>2.6</v>
      </c>
      <c r="E100" s="9">
        <v>2.2000000000000002</v>
      </c>
      <c r="F100" s="9">
        <v>525.27200000000005</v>
      </c>
      <c r="G100" s="9">
        <v>0</v>
      </c>
      <c r="H100" s="9">
        <v>0</v>
      </c>
      <c r="I100" s="9">
        <v>8.9</v>
      </c>
      <c r="J100" s="9">
        <v>80</v>
      </c>
      <c r="K100" s="158">
        <v>6.31944444444444E-2</v>
      </c>
      <c r="L100" s="9"/>
      <c r="M100" s="9"/>
      <c r="N100" s="9"/>
      <c r="O100" s="9"/>
      <c r="P100" s="278" t="str">
        <f t="shared" si="5"/>
        <v/>
      </c>
      <c r="Q100" s="276" t="str">
        <f t="shared" si="6"/>
        <v/>
      </c>
      <c r="R100" s="9"/>
      <c r="S100" s="9"/>
      <c r="U100" s="367"/>
      <c r="V100" s="9"/>
      <c r="W100" s="37"/>
      <c r="AS100" s="9"/>
      <c r="AT100" s="9"/>
      <c r="AU100" s="426"/>
      <c r="AW100" s="9"/>
      <c r="AX100" s="470"/>
      <c r="BG100" s="373"/>
      <c r="BH100" s="373"/>
      <c r="BI100" s="9"/>
      <c r="BJ100" s="9"/>
      <c r="CJ100"/>
      <c r="CK100"/>
    </row>
    <row r="101" spans="1:89">
      <c r="A101" s="9">
        <v>1013</v>
      </c>
      <c r="B101" s="9">
        <v>7.2</v>
      </c>
      <c r="C101" s="9">
        <v>337</v>
      </c>
      <c r="D101" s="9">
        <v>2.2000000000000002</v>
      </c>
      <c r="E101" s="9">
        <v>2.1</v>
      </c>
      <c r="F101" s="9">
        <v>525.27200000000005</v>
      </c>
      <c r="G101" s="9">
        <v>0</v>
      </c>
      <c r="H101" s="9">
        <v>0</v>
      </c>
      <c r="I101" s="9">
        <v>8.9</v>
      </c>
      <c r="J101" s="9">
        <v>80</v>
      </c>
      <c r="K101" s="158">
        <v>6.3888888888888898E-2</v>
      </c>
      <c r="L101" s="9"/>
      <c r="M101" s="9"/>
      <c r="N101" s="9"/>
      <c r="O101" s="9"/>
      <c r="P101" s="278" t="str">
        <f t="shared" si="5"/>
        <v/>
      </c>
      <c r="Q101" s="276" t="str">
        <f t="shared" si="6"/>
        <v/>
      </c>
      <c r="R101" s="9"/>
      <c r="S101" s="9"/>
      <c r="U101" s="367"/>
      <c r="V101" s="9"/>
      <c r="W101" s="37"/>
      <c r="AS101" s="9"/>
      <c r="AT101" s="9"/>
      <c r="AU101" s="426"/>
      <c r="AW101" s="9"/>
      <c r="AX101" s="470"/>
      <c r="BG101" s="373"/>
      <c r="BH101" s="373"/>
      <c r="BI101" s="9"/>
      <c r="BJ101" s="9"/>
      <c r="CJ101"/>
      <c r="CK101"/>
    </row>
    <row r="102" spans="1:89">
      <c r="A102" s="9">
        <v>1012</v>
      </c>
      <c r="B102" s="9">
        <v>6.7</v>
      </c>
      <c r="C102" s="9">
        <v>315</v>
      </c>
      <c r="D102" s="9">
        <v>3.4</v>
      </c>
      <c r="E102" s="9">
        <v>3</v>
      </c>
      <c r="F102" s="9">
        <v>525.27200000000005</v>
      </c>
      <c r="G102" s="9">
        <v>0</v>
      </c>
      <c r="H102" s="9">
        <v>0</v>
      </c>
      <c r="I102" s="9">
        <v>8.9</v>
      </c>
      <c r="J102" s="9">
        <v>80</v>
      </c>
      <c r="K102" s="158">
        <v>6.4583333333333298E-2</v>
      </c>
      <c r="L102" s="9"/>
      <c r="M102" s="9"/>
      <c r="N102" s="9"/>
      <c r="O102" s="9"/>
      <c r="P102" s="278" t="str">
        <f t="shared" si="5"/>
        <v/>
      </c>
      <c r="Q102" s="276" t="str">
        <f t="shared" si="6"/>
        <v/>
      </c>
      <c r="R102" s="9"/>
      <c r="S102" s="9"/>
      <c r="U102" s="367"/>
      <c r="V102" s="9"/>
      <c r="W102" s="37"/>
      <c r="AS102" s="9"/>
      <c r="AT102" s="9"/>
      <c r="AU102" s="426"/>
      <c r="AW102" s="9"/>
      <c r="AX102" s="470"/>
      <c r="BG102" s="373"/>
      <c r="BH102" s="373"/>
      <c r="BI102" s="9"/>
      <c r="BJ102" s="9"/>
      <c r="CJ102"/>
      <c r="CK102"/>
    </row>
    <row r="103" spans="1:89">
      <c r="A103" s="9">
        <v>1012</v>
      </c>
      <c r="B103" s="9">
        <v>6.1</v>
      </c>
      <c r="C103" s="9">
        <v>315</v>
      </c>
      <c r="D103" s="9">
        <v>4.2</v>
      </c>
      <c r="E103" s="9">
        <v>3.2</v>
      </c>
      <c r="F103" s="9">
        <v>525.27200000000005</v>
      </c>
      <c r="G103" s="9">
        <v>0</v>
      </c>
      <c r="H103" s="9">
        <v>0</v>
      </c>
      <c r="I103" s="9">
        <v>8.9</v>
      </c>
      <c r="J103" s="9">
        <v>80</v>
      </c>
      <c r="K103" s="158">
        <v>6.5277777777777796E-2</v>
      </c>
      <c r="L103" s="9"/>
      <c r="M103" s="9"/>
      <c r="N103" s="9"/>
      <c r="O103" s="9"/>
      <c r="P103" s="278" t="str">
        <f t="shared" si="5"/>
        <v/>
      </c>
      <c r="Q103" s="276" t="str">
        <f t="shared" si="6"/>
        <v/>
      </c>
      <c r="R103" s="9"/>
      <c r="S103" s="9"/>
      <c r="U103" s="367"/>
      <c r="V103" s="9"/>
      <c r="W103" s="37"/>
      <c r="AS103" s="9"/>
      <c r="AT103" s="9"/>
      <c r="AU103" s="426"/>
      <c r="AW103" s="9"/>
      <c r="AX103" s="470"/>
      <c r="BG103" s="373"/>
      <c r="BH103" s="373"/>
      <c r="BI103" s="9"/>
      <c r="BJ103" s="9"/>
      <c r="CJ103"/>
      <c r="CK103"/>
    </row>
    <row r="104" spans="1:89">
      <c r="A104" s="9">
        <v>1012</v>
      </c>
      <c r="B104" s="9">
        <v>7.2</v>
      </c>
      <c r="C104" s="9">
        <v>315</v>
      </c>
      <c r="D104" s="9">
        <v>2.2999999999999998</v>
      </c>
      <c r="E104" s="9">
        <v>2.4</v>
      </c>
      <c r="F104" s="9">
        <v>525.27200000000005</v>
      </c>
      <c r="G104" s="9">
        <v>0</v>
      </c>
      <c r="H104" s="9">
        <v>0</v>
      </c>
      <c r="I104" s="9">
        <v>8.9</v>
      </c>
      <c r="J104" s="9">
        <v>80</v>
      </c>
      <c r="K104" s="158">
        <v>6.5972222222222196E-2</v>
      </c>
      <c r="L104" s="9"/>
      <c r="M104" s="9"/>
      <c r="N104" s="9"/>
      <c r="O104" s="9"/>
      <c r="P104" s="278" t="str">
        <f t="shared" si="5"/>
        <v/>
      </c>
      <c r="Q104" s="276" t="str">
        <f t="shared" si="6"/>
        <v/>
      </c>
      <c r="R104" s="9"/>
      <c r="S104" s="9"/>
      <c r="U104" s="367"/>
      <c r="V104" s="9"/>
      <c r="W104" s="37"/>
      <c r="X104" s="18"/>
      <c r="AS104" s="9"/>
      <c r="AT104" s="9"/>
      <c r="AU104" s="426"/>
      <c r="AW104" s="9"/>
      <c r="AX104" s="470"/>
      <c r="BG104" s="373"/>
      <c r="BH104" s="373"/>
      <c r="BI104" s="9"/>
      <c r="BJ104" s="9"/>
      <c r="CJ104"/>
      <c r="CK104"/>
    </row>
    <row r="105" spans="1:89">
      <c r="A105" s="9">
        <v>1012</v>
      </c>
      <c r="B105" s="9" t="s">
        <v>383</v>
      </c>
      <c r="C105" s="9">
        <v>337</v>
      </c>
      <c r="D105" s="9">
        <v>1.2</v>
      </c>
      <c r="E105" s="9">
        <v>1.4</v>
      </c>
      <c r="F105" s="9">
        <v>525.27200000000005</v>
      </c>
      <c r="G105" s="9">
        <v>0</v>
      </c>
      <c r="H105" s="9">
        <v>0</v>
      </c>
      <c r="I105" s="9">
        <v>8.9</v>
      </c>
      <c r="J105" s="9">
        <v>80</v>
      </c>
      <c r="K105" s="158">
        <v>6.6666666666666693E-2</v>
      </c>
      <c r="L105" s="9"/>
      <c r="M105" s="9"/>
      <c r="N105" s="9"/>
      <c r="O105" s="9"/>
      <c r="P105" s="278" t="str">
        <f t="shared" si="5"/>
        <v/>
      </c>
      <c r="Q105" s="276" t="str">
        <f t="shared" si="6"/>
        <v/>
      </c>
      <c r="R105" s="9"/>
      <c r="S105" s="9"/>
      <c r="U105" s="367"/>
      <c r="V105" s="9"/>
      <c r="W105" s="37"/>
      <c r="X105" s="18"/>
      <c r="AS105" s="9"/>
      <c r="AT105" s="9"/>
      <c r="AU105" s="426"/>
      <c r="AW105" s="9"/>
      <c r="AX105" s="470"/>
      <c r="BG105" s="373"/>
      <c r="BH105" s="373"/>
      <c r="BI105" s="9"/>
      <c r="BJ105" s="9"/>
      <c r="CJ105"/>
      <c r="CK105"/>
    </row>
    <row r="106" spans="1:89">
      <c r="A106" s="9">
        <v>1012</v>
      </c>
      <c r="B106" s="9">
        <v>6.7</v>
      </c>
      <c r="C106" s="9">
        <v>315</v>
      </c>
      <c r="D106" s="9">
        <v>3.3</v>
      </c>
      <c r="E106" s="9">
        <v>2.6</v>
      </c>
      <c r="F106" s="9">
        <v>525.27200000000005</v>
      </c>
      <c r="G106" s="9">
        <v>0</v>
      </c>
      <c r="H106" s="9">
        <v>0</v>
      </c>
      <c r="I106" s="9">
        <v>8.9</v>
      </c>
      <c r="J106" s="9">
        <v>80</v>
      </c>
      <c r="K106" s="158">
        <v>6.7361111111111094E-2</v>
      </c>
      <c r="L106" s="9"/>
      <c r="M106" s="9"/>
      <c r="N106" s="9"/>
      <c r="O106" s="9"/>
      <c r="P106" s="278" t="str">
        <f t="shared" si="5"/>
        <v/>
      </c>
      <c r="Q106" s="276" t="str">
        <f t="shared" si="6"/>
        <v/>
      </c>
      <c r="R106" s="9"/>
      <c r="S106" s="9"/>
      <c r="U106" s="367"/>
      <c r="V106" s="9"/>
      <c r="W106" s="37"/>
      <c r="AS106" s="9"/>
      <c r="AT106" s="9"/>
      <c r="AU106" s="426"/>
      <c r="AW106" s="9"/>
      <c r="AX106" s="470"/>
      <c r="BG106" s="373"/>
      <c r="BH106" s="373"/>
      <c r="BI106" s="9"/>
      <c r="BJ106" s="9"/>
      <c r="CJ106"/>
      <c r="CK106"/>
    </row>
    <row r="107" spans="1:89">
      <c r="A107" s="9">
        <v>1012</v>
      </c>
      <c r="B107" s="9">
        <v>7.2</v>
      </c>
      <c r="C107" s="9">
        <v>270</v>
      </c>
      <c r="D107" s="9">
        <v>2.5</v>
      </c>
      <c r="E107" s="9">
        <v>2.6</v>
      </c>
      <c r="F107" s="9">
        <v>525.27200000000005</v>
      </c>
      <c r="G107" s="9">
        <v>0</v>
      </c>
      <c r="H107" s="9">
        <v>0</v>
      </c>
      <c r="I107" s="9">
        <v>8.9</v>
      </c>
      <c r="J107" s="9">
        <v>80</v>
      </c>
      <c r="K107" s="158">
        <v>6.8055555555555605E-2</v>
      </c>
      <c r="L107" s="9"/>
      <c r="M107" s="9"/>
      <c r="N107" s="9"/>
      <c r="O107" s="9"/>
      <c r="P107" s="278" t="str">
        <f t="shared" si="5"/>
        <v/>
      </c>
      <c r="Q107" s="276" t="str">
        <f t="shared" si="6"/>
        <v/>
      </c>
      <c r="R107" s="9"/>
      <c r="S107" s="9"/>
      <c r="U107" s="367"/>
      <c r="V107" s="9"/>
      <c r="W107" s="37"/>
      <c r="AS107" s="9"/>
      <c r="AT107" s="9"/>
      <c r="AU107" s="426"/>
      <c r="AW107" s="9"/>
      <c r="AX107" s="470"/>
      <c r="BG107" s="373"/>
      <c r="BH107" s="373"/>
      <c r="BI107" s="9"/>
      <c r="BJ107" s="9"/>
      <c r="CJ107"/>
      <c r="CK107"/>
    </row>
    <row r="108" spans="1:89">
      <c r="A108" s="9">
        <v>1012</v>
      </c>
      <c r="B108" s="9">
        <v>6.1</v>
      </c>
      <c r="C108" s="9">
        <v>292</v>
      </c>
      <c r="D108" s="9">
        <v>4.0999999999999996</v>
      </c>
      <c r="E108" s="9">
        <v>3</v>
      </c>
      <c r="F108" s="9">
        <v>525.27200000000005</v>
      </c>
      <c r="G108" s="9">
        <v>0</v>
      </c>
      <c r="H108" s="9">
        <v>0</v>
      </c>
      <c r="I108" s="9">
        <v>8.9</v>
      </c>
      <c r="J108" s="9">
        <v>80</v>
      </c>
      <c r="K108" s="158">
        <v>6.8750000000000006E-2</v>
      </c>
      <c r="L108" s="9"/>
      <c r="M108" s="9"/>
      <c r="N108" s="9"/>
      <c r="O108" s="9"/>
      <c r="P108" s="278" t="str">
        <f t="shared" si="5"/>
        <v/>
      </c>
      <c r="Q108" s="276" t="str">
        <f t="shared" si="6"/>
        <v/>
      </c>
      <c r="R108" s="9"/>
      <c r="S108" s="9"/>
      <c r="U108" s="367"/>
      <c r="V108" s="9"/>
      <c r="W108" s="37"/>
      <c r="AS108" s="9"/>
      <c r="AT108" s="9"/>
      <c r="AU108" s="426"/>
      <c r="AW108" s="9"/>
      <c r="AX108" s="470"/>
      <c r="BG108" s="373"/>
      <c r="BH108" s="373"/>
      <c r="BI108" s="9"/>
      <c r="BJ108" s="9"/>
      <c r="CJ108"/>
      <c r="CK108"/>
    </row>
    <row r="109" spans="1:89">
      <c r="A109" s="9">
        <v>1012</v>
      </c>
      <c r="B109" s="9">
        <v>6.7</v>
      </c>
      <c r="C109" s="9">
        <v>315</v>
      </c>
      <c r="D109" s="9">
        <v>3.1</v>
      </c>
      <c r="E109" s="9">
        <v>2.7</v>
      </c>
      <c r="F109" s="9">
        <v>525.27200000000005</v>
      </c>
      <c r="G109" s="9">
        <v>0</v>
      </c>
      <c r="H109" s="9">
        <v>0</v>
      </c>
      <c r="I109" s="9">
        <v>8.9</v>
      </c>
      <c r="J109" s="9">
        <v>80</v>
      </c>
      <c r="K109" s="158">
        <v>6.9444444444444406E-2</v>
      </c>
      <c r="L109" s="9"/>
      <c r="M109" s="9"/>
      <c r="N109" s="9"/>
      <c r="O109" s="9"/>
      <c r="P109" s="278" t="str">
        <f t="shared" si="5"/>
        <v/>
      </c>
      <c r="Q109" s="276" t="str">
        <f t="shared" si="6"/>
        <v/>
      </c>
      <c r="R109" s="9"/>
      <c r="S109" s="9"/>
      <c r="U109" s="367"/>
      <c r="V109" s="9"/>
      <c r="W109" s="37"/>
      <c r="AS109" s="9"/>
      <c r="AT109" s="9"/>
      <c r="AU109" s="426"/>
      <c r="AW109" s="9"/>
      <c r="AX109" s="470"/>
      <c r="BG109" s="373"/>
      <c r="BH109" s="373"/>
      <c r="BI109" s="9"/>
      <c r="BJ109" s="9"/>
      <c r="CJ109"/>
      <c r="CK109"/>
    </row>
    <row r="110" spans="1:89">
      <c r="A110" s="9">
        <v>1012</v>
      </c>
      <c r="B110" s="9">
        <v>6.7</v>
      </c>
      <c r="C110" s="9">
        <v>292</v>
      </c>
      <c r="D110" s="9">
        <v>3.5</v>
      </c>
      <c r="E110" s="9">
        <v>3.1</v>
      </c>
      <c r="F110" s="9">
        <v>525.27200000000005</v>
      </c>
      <c r="G110" s="9">
        <v>0</v>
      </c>
      <c r="H110" s="9">
        <v>0</v>
      </c>
      <c r="I110" s="9">
        <v>8.9</v>
      </c>
      <c r="J110" s="9">
        <v>80</v>
      </c>
      <c r="K110" s="158">
        <v>7.0138888888888903E-2</v>
      </c>
      <c r="L110" s="9"/>
      <c r="M110" s="9"/>
      <c r="N110" s="9"/>
      <c r="O110" s="9"/>
      <c r="P110" s="278" t="str">
        <f t="shared" si="5"/>
        <v/>
      </c>
      <c r="Q110" s="276" t="str">
        <f t="shared" si="6"/>
        <v/>
      </c>
      <c r="R110" s="9"/>
      <c r="S110" s="9"/>
      <c r="U110" s="367"/>
      <c r="V110" s="9"/>
      <c r="W110" s="37"/>
      <c r="AS110" s="9"/>
      <c r="AT110" s="9"/>
      <c r="AU110" s="426"/>
      <c r="AW110" s="9"/>
      <c r="AX110" s="470"/>
      <c r="BG110" s="373"/>
      <c r="BH110" s="373"/>
      <c r="BI110" s="9"/>
      <c r="BJ110" s="9"/>
      <c r="CJ110"/>
      <c r="CK110"/>
    </row>
    <row r="111" spans="1:89">
      <c r="A111" s="9">
        <v>1012</v>
      </c>
      <c r="B111" s="9">
        <v>6.1</v>
      </c>
      <c r="C111" s="9">
        <v>292</v>
      </c>
      <c r="D111" s="9">
        <v>4</v>
      </c>
      <c r="E111" s="9">
        <v>2.6</v>
      </c>
      <c r="F111" s="9">
        <v>525.27200000000005</v>
      </c>
      <c r="G111" s="9">
        <v>0</v>
      </c>
      <c r="H111" s="9">
        <v>0</v>
      </c>
      <c r="I111" s="9">
        <v>8.9</v>
      </c>
      <c r="J111" s="9">
        <v>80</v>
      </c>
      <c r="K111" s="158">
        <v>7.0833333333333304E-2</v>
      </c>
      <c r="L111" s="9"/>
      <c r="M111" s="9"/>
      <c r="N111" s="9"/>
      <c r="O111" s="9"/>
      <c r="P111" s="278" t="str">
        <f t="shared" si="5"/>
        <v/>
      </c>
      <c r="Q111" s="276" t="str">
        <f t="shared" si="6"/>
        <v/>
      </c>
      <c r="R111" s="9"/>
      <c r="S111" s="9"/>
      <c r="U111" s="367"/>
      <c r="V111" s="9"/>
      <c r="W111" s="37"/>
      <c r="AS111" s="9"/>
      <c r="AT111" s="9"/>
      <c r="AU111" s="426"/>
      <c r="AW111" s="9"/>
      <c r="AX111" s="470"/>
      <c r="BG111" s="373"/>
      <c r="BH111" s="373"/>
      <c r="BI111" s="9"/>
      <c r="BJ111" s="9"/>
      <c r="CJ111"/>
      <c r="CK111"/>
    </row>
    <row r="112" spans="1:89">
      <c r="A112" s="9">
        <v>1012</v>
      </c>
      <c r="B112" s="9">
        <v>7.8</v>
      </c>
      <c r="C112" s="9">
        <v>337</v>
      </c>
      <c r="D112" s="9">
        <v>1.5</v>
      </c>
      <c r="E112" s="9">
        <v>3</v>
      </c>
      <c r="F112" s="9">
        <v>525.27200000000005</v>
      </c>
      <c r="G112" s="9">
        <v>0</v>
      </c>
      <c r="H112" s="9">
        <v>0</v>
      </c>
      <c r="I112" s="9">
        <v>8.9</v>
      </c>
      <c r="J112" s="9">
        <v>80</v>
      </c>
      <c r="K112" s="158">
        <v>7.1527777777777801E-2</v>
      </c>
      <c r="L112" s="9"/>
      <c r="M112" s="9"/>
      <c r="N112" s="9"/>
      <c r="O112" s="9"/>
      <c r="P112" s="278" t="str">
        <f t="shared" si="5"/>
        <v/>
      </c>
      <c r="Q112" s="276" t="str">
        <f t="shared" si="6"/>
        <v/>
      </c>
      <c r="R112" s="9"/>
      <c r="S112" s="9"/>
      <c r="U112" s="367"/>
      <c r="V112" s="9"/>
      <c r="W112" s="37"/>
      <c r="AS112" s="9"/>
      <c r="AT112" s="9"/>
      <c r="AU112" s="426"/>
      <c r="AW112" s="9"/>
      <c r="AX112" s="470"/>
      <c r="BG112" s="373"/>
      <c r="BH112" s="373"/>
      <c r="BI112" s="9"/>
      <c r="BJ112" s="9"/>
      <c r="CJ112"/>
      <c r="CK112"/>
    </row>
    <row r="113" spans="1:89">
      <c r="A113" s="9">
        <v>1012</v>
      </c>
      <c r="B113" s="9" t="s">
        <v>383</v>
      </c>
      <c r="C113" s="9">
        <v>337</v>
      </c>
      <c r="D113" s="9">
        <v>1.1000000000000001</v>
      </c>
      <c r="E113" s="9">
        <v>1.7</v>
      </c>
      <c r="F113" s="9">
        <v>525.27200000000005</v>
      </c>
      <c r="G113" s="9">
        <v>0</v>
      </c>
      <c r="H113" s="9">
        <v>0</v>
      </c>
      <c r="I113" s="9">
        <v>8.9</v>
      </c>
      <c r="J113" s="9">
        <v>80</v>
      </c>
      <c r="K113" s="158">
        <v>7.2222222222222202E-2</v>
      </c>
      <c r="L113" s="9"/>
      <c r="M113" s="9"/>
      <c r="N113" s="9"/>
      <c r="O113" s="9"/>
      <c r="P113" s="278" t="str">
        <f t="shared" si="5"/>
        <v/>
      </c>
      <c r="Q113" s="276" t="str">
        <f t="shared" si="6"/>
        <v/>
      </c>
      <c r="R113" s="9"/>
      <c r="S113" s="9"/>
      <c r="U113" s="367"/>
      <c r="V113" s="9"/>
      <c r="W113" s="37"/>
      <c r="AS113" s="9"/>
      <c r="AT113" s="9"/>
      <c r="AU113" s="426"/>
      <c r="AW113" s="9"/>
      <c r="AX113" s="470"/>
      <c r="BG113" s="373"/>
      <c r="BH113" s="373"/>
      <c r="BI113" s="9"/>
      <c r="BJ113" s="9"/>
      <c r="CJ113"/>
      <c r="CK113"/>
    </row>
    <row r="114" spans="1:89">
      <c r="A114" s="9">
        <v>1012</v>
      </c>
      <c r="B114" s="9">
        <v>6.7</v>
      </c>
      <c r="C114" s="9">
        <v>292</v>
      </c>
      <c r="D114" s="9">
        <v>2.7</v>
      </c>
      <c r="E114" s="9">
        <v>2.4</v>
      </c>
      <c r="F114" s="9">
        <v>525.27200000000005</v>
      </c>
      <c r="G114" s="9">
        <v>0</v>
      </c>
      <c r="H114" s="9">
        <v>0</v>
      </c>
      <c r="I114" s="9">
        <v>8.8000000000000007</v>
      </c>
      <c r="J114" s="9">
        <v>80</v>
      </c>
      <c r="K114" s="158">
        <v>7.2916666666666699E-2</v>
      </c>
      <c r="L114" s="9"/>
      <c r="M114" s="9"/>
      <c r="N114" s="9"/>
      <c r="O114" s="9"/>
      <c r="P114" s="278" t="str">
        <f t="shared" si="5"/>
        <v/>
      </c>
      <c r="Q114" s="276" t="str">
        <f t="shared" si="6"/>
        <v/>
      </c>
      <c r="R114" s="9"/>
      <c r="S114" s="9"/>
      <c r="U114" s="367"/>
      <c r="V114" s="9"/>
      <c r="W114" s="37"/>
      <c r="AS114" s="9"/>
      <c r="AT114" s="9"/>
      <c r="AU114" s="426"/>
      <c r="AW114" s="9"/>
      <c r="AX114" s="470"/>
      <c r="BG114" s="373"/>
      <c r="BH114" s="373"/>
      <c r="BI114" s="9"/>
      <c r="BJ114" s="9"/>
      <c r="CJ114"/>
      <c r="CK114"/>
    </row>
    <row r="115" spans="1:89">
      <c r="A115" s="9">
        <v>1012</v>
      </c>
      <c r="B115" s="9">
        <v>6.7</v>
      </c>
      <c r="C115" s="9">
        <v>315</v>
      </c>
      <c r="D115" s="9">
        <v>3</v>
      </c>
      <c r="E115" s="9">
        <v>2.5</v>
      </c>
      <c r="F115" s="9">
        <v>525.27200000000005</v>
      </c>
      <c r="G115" s="9">
        <v>0</v>
      </c>
      <c r="H115" s="9">
        <v>0</v>
      </c>
      <c r="I115" s="9">
        <v>8.8000000000000007</v>
      </c>
      <c r="J115" s="9">
        <v>80</v>
      </c>
      <c r="K115" s="158">
        <v>7.3611111111111099E-2</v>
      </c>
      <c r="L115" s="9"/>
      <c r="M115" s="9"/>
      <c r="N115" s="9"/>
      <c r="O115" s="9"/>
      <c r="P115" s="278" t="str">
        <f t="shared" si="5"/>
        <v/>
      </c>
      <c r="Q115" s="276" t="str">
        <f t="shared" si="6"/>
        <v/>
      </c>
      <c r="R115" s="9"/>
      <c r="S115" s="9"/>
      <c r="U115" s="367"/>
      <c r="V115" s="9"/>
      <c r="W115" s="37"/>
      <c r="AS115" s="9"/>
      <c r="AT115" s="9"/>
      <c r="AU115" s="426"/>
      <c r="AW115" s="9"/>
      <c r="AX115" s="470"/>
      <c r="BG115" s="373"/>
      <c r="BH115" s="373"/>
      <c r="BI115" s="9"/>
      <c r="BJ115" s="9"/>
      <c r="CJ115"/>
      <c r="CK115"/>
    </row>
    <row r="116" spans="1:89">
      <c r="A116" s="9">
        <v>1012</v>
      </c>
      <c r="B116" s="9">
        <v>7.8</v>
      </c>
      <c r="C116" s="9">
        <v>292</v>
      </c>
      <c r="D116" s="9">
        <v>1.8</v>
      </c>
      <c r="E116" s="9">
        <v>2.1</v>
      </c>
      <c r="F116" s="9">
        <v>525.27200000000005</v>
      </c>
      <c r="G116" s="9">
        <v>0</v>
      </c>
      <c r="H116" s="9">
        <v>0</v>
      </c>
      <c r="I116" s="9">
        <v>8.8000000000000007</v>
      </c>
      <c r="J116" s="9">
        <v>80</v>
      </c>
      <c r="K116" s="158">
        <v>7.4305555555555597E-2</v>
      </c>
      <c r="L116" s="9"/>
      <c r="M116" s="9"/>
      <c r="N116" s="9"/>
      <c r="O116" s="9"/>
      <c r="P116" s="278" t="str">
        <f t="shared" si="5"/>
        <v/>
      </c>
      <c r="Q116" s="276" t="str">
        <f t="shared" si="6"/>
        <v/>
      </c>
      <c r="R116" s="9"/>
      <c r="S116" s="9"/>
      <c r="U116" s="367"/>
      <c r="V116" s="9"/>
      <c r="W116" s="37"/>
      <c r="AS116" s="9"/>
      <c r="AT116" s="9"/>
      <c r="AU116" s="426"/>
      <c r="AW116" s="9"/>
      <c r="AX116" s="470"/>
      <c r="BG116" s="373"/>
      <c r="BH116" s="373"/>
      <c r="BI116" s="9"/>
      <c r="BJ116" s="9"/>
      <c r="CJ116"/>
      <c r="CK116"/>
    </row>
    <row r="117" spans="1:89">
      <c r="A117" s="9">
        <v>1013</v>
      </c>
      <c r="B117" s="9">
        <v>6.1</v>
      </c>
      <c r="C117" s="9">
        <v>292</v>
      </c>
      <c r="D117" s="9">
        <v>3.9</v>
      </c>
      <c r="E117" s="9">
        <v>2.4</v>
      </c>
      <c r="F117" s="9">
        <v>525.27200000000005</v>
      </c>
      <c r="G117" s="9">
        <v>0</v>
      </c>
      <c r="H117" s="9">
        <v>0</v>
      </c>
      <c r="I117" s="9">
        <v>8.8000000000000007</v>
      </c>
      <c r="J117" s="9">
        <v>80</v>
      </c>
      <c r="K117" s="158">
        <v>7.4999999999999997E-2</v>
      </c>
      <c r="L117" s="9"/>
      <c r="M117" s="9"/>
      <c r="N117" s="9"/>
      <c r="O117" s="9"/>
      <c r="P117" s="278" t="str">
        <f t="shared" si="5"/>
        <v/>
      </c>
      <c r="Q117" s="276" t="str">
        <f t="shared" si="6"/>
        <v/>
      </c>
      <c r="R117" s="9"/>
      <c r="S117" s="9"/>
      <c r="U117" s="367"/>
      <c r="V117" s="9"/>
      <c r="W117" s="37"/>
      <c r="AS117" s="9"/>
      <c r="AT117" s="9"/>
      <c r="AU117" s="426"/>
      <c r="AW117" s="9"/>
      <c r="AX117" s="470"/>
      <c r="BG117" s="373"/>
      <c r="BH117" s="373"/>
      <c r="BI117" s="9"/>
      <c r="BJ117" s="9"/>
      <c r="CJ117"/>
      <c r="CK117"/>
    </row>
    <row r="118" spans="1:89">
      <c r="A118" s="9">
        <v>1013</v>
      </c>
      <c r="B118" s="9">
        <v>7.2</v>
      </c>
      <c r="C118" s="9">
        <v>315</v>
      </c>
      <c r="D118" s="9">
        <v>2.2000000000000002</v>
      </c>
      <c r="E118" s="9">
        <v>2.8</v>
      </c>
      <c r="F118" s="9">
        <v>525.27200000000005</v>
      </c>
      <c r="G118" s="9">
        <v>0</v>
      </c>
      <c r="H118" s="9">
        <v>0</v>
      </c>
      <c r="I118" s="9">
        <v>8.8000000000000007</v>
      </c>
      <c r="J118" s="9">
        <v>80</v>
      </c>
      <c r="K118" s="158">
        <v>7.5694444444444495E-2</v>
      </c>
      <c r="L118" s="9"/>
      <c r="M118" s="9"/>
      <c r="N118" s="9"/>
      <c r="O118" s="9"/>
      <c r="P118" s="278" t="str">
        <f t="shared" si="5"/>
        <v/>
      </c>
      <c r="Q118" s="276" t="str">
        <f t="shared" si="6"/>
        <v/>
      </c>
      <c r="R118" s="9"/>
      <c r="S118" s="9"/>
      <c r="U118" s="367"/>
      <c r="V118" s="9"/>
      <c r="W118" s="37"/>
      <c r="AS118" s="9"/>
      <c r="AT118" s="9"/>
      <c r="AU118" s="426"/>
      <c r="AW118" s="9"/>
      <c r="AX118" s="470"/>
      <c r="BG118" s="373"/>
      <c r="BH118" s="373"/>
      <c r="BI118" s="9"/>
      <c r="BJ118" s="9"/>
      <c r="CJ118"/>
      <c r="CK118"/>
    </row>
    <row r="119" spans="1:89">
      <c r="A119" s="9">
        <v>1013</v>
      </c>
      <c r="B119" s="9">
        <v>6.7</v>
      </c>
      <c r="C119" s="9">
        <v>292</v>
      </c>
      <c r="D119" s="9">
        <v>2.5</v>
      </c>
      <c r="E119" s="9">
        <v>3.2</v>
      </c>
      <c r="F119" s="9">
        <v>525.27200000000005</v>
      </c>
      <c r="G119" s="9">
        <v>0</v>
      </c>
      <c r="H119" s="9">
        <v>0</v>
      </c>
      <c r="I119" s="9">
        <v>8.8000000000000007</v>
      </c>
      <c r="J119" s="9">
        <v>80</v>
      </c>
      <c r="K119" s="158">
        <v>7.6388888888888895E-2</v>
      </c>
      <c r="L119" s="9"/>
      <c r="M119" s="9"/>
      <c r="N119" s="9"/>
      <c r="O119" s="9"/>
      <c r="P119" s="278" t="str">
        <f t="shared" si="5"/>
        <v/>
      </c>
      <c r="Q119" s="276" t="str">
        <f t="shared" si="6"/>
        <v/>
      </c>
      <c r="R119" s="9"/>
      <c r="S119" s="9"/>
      <c r="U119" s="367"/>
      <c r="V119" s="9"/>
      <c r="W119" s="37"/>
      <c r="AS119" s="9"/>
      <c r="AT119" s="9"/>
      <c r="AU119" s="426"/>
      <c r="AW119" s="9"/>
      <c r="AX119" s="470"/>
      <c r="BG119" s="373"/>
      <c r="BH119" s="373"/>
      <c r="BI119" s="9"/>
      <c r="BJ119" s="9"/>
      <c r="CJ119"/>
      <c r="CK119"/>
    </row>
    <row r="120" spans="1:89">
      <c r="A120" s="9">
        <v>1013</v>
      </c>
      <c r="B120" s="9">
        <v>7.8</v>
      </c>
      <c r="C120" s="9">
        <v>315</v>
      </c>
      <c r="D120" s="9">
        <v>1.5</v>
      </c>
      <c r="E120" s="9">
        <v>2.2000000000000002</v>
      </c>
      <c r="F120" s="9">
        <v>525.27200000000005</v>
      </c>
      <c r="G120" s="9">
        <v>0</v>
      </c>
      <c r="H120" s="9">
        <v>0</v>
      </c>
      <c r="I120" s="9">
        <v>8.8000000000000007</v>
      </c>
      <c r="J120" s="9">
        <v>80</v>
      </c>
      <c r="K120" s="158">
        <v>7.7083333333333295E-2</v>
      </c>
      <c r="L120" s="9"/>
      <c r="M120" s="9"/>
      <c r="N120" s="9"/>
      <c r="O120" s="9"/>
      <c r="P120" s="278" t="str">
        <f t="shared" si="5"/>
        <v/>
      </c>
      <c r="Q120" s="276" t="str">
        <f t="shared" si="6"/>
        <v/>
      </c>
      <c r="R120" s="9"/>
      <c r="S120" s="9"/>
      <c r="U120" s="367"/>
      <c r="V120" s="9"/>
      <c r="W120" s="37"/>
      <c r="AS120" s="9"/>
      <c r="AT120" s="9"/>
      <c r="AU120" s="426"/>
      <c r="AW120" s="9"/>
      <c r="AX120" s="470"/>
      <c r="BG120" s="373"/>
      <c r="BH120" s="373"/>
      <c r="BI120" s="9"/>
      <c r="BJ120" s="9"/>
      <c r="CJ120"/>
      <c r="CK120"/>
    </row>
    <row r="121" spans="1:89">
      <c r="A121" s="9">
        <v>1013</v>
      </c>
      <c r="B121" s="9">
        <v>6.7</v>
      </c>
      <c r="C121" s="9">
        <v>292</v>
      </c>
      <c r="D121" s="9">
        <v>2.4</v>
      </c>
      <c r="E121" s="9">
        <v>1.7</v>
      </c>
      <c r="F121" s="9">
        <v>525.27200000000005</v>
      </c>
      <c r="G121" s="9">
        <v>0</v>
      </c>
      <c r="H121" s="9">
        <v>0</v>
      </c>
      <c r="I121" s="9">
        <v>8.8000000000000007</v>
      </c>
      <c r="J121" s="9">
        <v>80</v>
      </c>
      <c r="K121" s="158">
        <v>7.7777777777777807E-2</v>
      </c>
      <c r="L121" s="9"/>
      <c r="M121" s="9"/>
      <c r="N121" s="9"/>
      <c r="O121" s="9"/>
      <c r="P121" s="278" t="str">
        <f t="shared" si="5"/>
        <v/>
      </c>
      <c r="Q121" s="276" t="str">
        <f t="shared" si="6"/>
        <v/>
      </c>
      <c r="R121" s="9"/>
      <c r="S121" s="9"/>
      <c r="U121" s="367"/>
      <c r="V121" s="9"/>
      <c r="W121" s="37"/>
      <c r="AS121" s="9"/>
      <c r="AT121" s="9"/>
      <c r="AU121" s="426"/>
      <c r="AW121" s="9"/>
      <c r="AX121" s="470"/>
      <c r="BG121" s="373"/>
      <c r="BH121" s="373"/>
      <c r="BI121" s="9"/>
      <c r="BJ121" s="9"/>
      <c r="CJ121"/>
      <c r="CK121"/>
    </row>
    <row r="122" spans="1:89">
      <c r="A122" s="9">
        <v>1013</v>
      </c>
      <c r="B122" s="9">
        <v>6.7</v>
      </c>
      <c r="C122" s="9">
        <v>292</v>
      </c>
      <c r="D122" s="9">
        <v>2.2999999999999998</v>
      </c>
      <c r="E122" s="9">
        <v>2.4</v>
      </c>
      <c r="F122" s="9">
        <v>525.27200000000005</v>
      </c>
      <c r="G122" s="9">
        <v>0</v>
      </c>
      <c r="H122" s="9">
        <v>0</v>
      </c>
      <c r="I122" s="9">
        <v>8.8000000000000007</v>
      </c>
      <c r="J122" s="9">
        <v>80</v>
      </c>
      <c r="K122" s="158">
        <v>7.8472222222222193E-2</v>
      </c>
      <c r="L122" s="9"/>
      <c r="M122" s="9"/>
      <c r="N122" s="9"/>
      <c r="O122" s="9"/>
      <c r="P122" s="278" t="str">
        <f t="shared" si="5"/>
        <v/>
      </c>
      <c r="Q122" s="276" t="str">
        <f t="shared" si="6"/>
        <v/>
      </c>
      <c r="R122" s="9"/>
      <c r="S122" s="9"/>
      <c r="U122" s="367"/>
      <c r="V122" s="9"/>
      <c r="W122" s="37"/>
      <c r="AS122" s="9"/>
      <c r="AT122" s="9"/>
      <c r="AU122" s="426"/>
      <c r="AW122" s="9"/>
      <c r="AX122" s="470"/>
      <c r="BG122" s="373"/>
      <c r="BH122" s="373"/>
      <c r="BI122" s="9"/>
      <c r="BJ122" s="9"/>
      <c r="CJ122"/>
      <c r="CK122"/>
    </row>
    <row r="123" spans="1:89">
      <c r="A123" s="9">
        <v>1013</v>
      </c>
      <c r="B123" s="9">
        <v>7.2</v>
      </c>
      <c r="C123" s="9">
        <v>337</v>
      </c>
      <c r="D123" s="9">
        <v>1.7</v>
      </c>
      <c r="E123" s="9">
        <v>2.2999999999999998</v>
      </c>
      <c r="F123" s="9">
        <v>525.27200000000005</v>
      </c>
      <c r="G123" s="9">
        <v>0</v>
      </c>
      <c r="H123" s="9">
        <v>0</v>
      </c>
      <c r="I123" s="9">
        <v>8.8000000000000007</v>
      </c>
      <c r="J123" s="9">
        <v>80</v>
      </c>
      <c r="K123" s="158">
        <v>7.9166666666666705E-2</v>
      </c>
      <c r="L123" s="9"/>
      <c r="M123" s="9"/>
      <c r="N123" s="9"/>
      <c r="O123" s="9"/>
      <c r="P123" s="278" t="str">
        <f t="shared" si="5"/>
        <v/>
      </c>
      <c r="Q123" s="276" t="str">
        <f t="shared" si="6"/>
        <v/>
      </c>
      <c r="R123" s="9"/>
      <c r="S123" s="9"/>
      <c r="U123" s="367"/>
      <c r="V123" s="9"/>
      <c r="W123" s="37"/>
      <c r="AS123" s="9"/>
      <c r="AT123" s="9"/>
      <c r="AU123" s="426"/>
      <c r="AW123" s="9"/>
      <c r="AX123" s="470"/>
      <c r="BG123" s="373"/>
      <c r="BH123" s="373"/>
      <c r="BI123" s="9"/>
      <c r="BJ123" s="9"/>
      <c r="CJ123"/>
      <c r="CK123"/>
    </row>
    <row r="124" spans="1:89">
      <c r="A124" s="9">
        <v>1013</v>
      </c>
      <c r="B124" s="9">
        <v>6.7</v>
      </c>
      <c r="C124" s="9">
        <v>292</v>
      </c>
      <c r="D124" s="9">
        <v>2.7</v>
      </c>
      <c r="E124" s="9">
        <v>2.1</v>
      </c>
      <c r="F124" s="9">
        <v>525.27200000000005</v>
      </c>
      <c r="G124" s="9">
        <v>0</v>
      </c>
      <c r="H124" s="9">
        <v>0</v>
      </c>
      <c r="I124" s="9">
        <v>8.6999999999999993</v>
      </c>
      <c r="J124" s="9">
        <v>80</v>
      </c>
      <c r="K124" s="158">
        <v>7.9861111111111105E-2</v>
      </c>
      <c r="L124" s="9"/>
      <c r="M124" s="9"/>
      <c r="N124" s="9"/>
      <c r="O124" s="9"/>
      <c r="P124" s="278" t="str">
        <f t="shared" si="5"/>
        <v/>
      </c>
      <c r="Q124" s="276" t="str">
        <f t="shared" si="6"/>
        <v/>
      </c>
      <c r="R124" s="9"/>
      <c r="S124" s="9"/>
      <c r="U124" s="367"/>
      <c r="V124" s="9"/>
      <c r="W124" s="37"/>
      <c r="AS124" s="9"/>
      <c r="AT124" s="9"/>
      <c r="AU124" s="426"/>
      <c r="AW124" s="9"/>
      <c r="AX124" s="470"/>
      <c r="BG124" s="373"/>
      <c r="BH124" s="373"/>
      <c r="BI124" s="9"/>
      <c r="BJ124" s="9"/>
      <c r="CJ124"/>
      <c r="CK124"/>
    </row>
    <row r="125" spans="1:89">
      <c r="A125" s="9">
        <v>1013</v>
      </c>
      <c r="B125" s="9">
        <v>7.2</v>
      </c>
      <c r="C125" s="9">
        <v>315</v>
      </c>
      <c r="D125" s="9">
        <v>1.7</v>
      </c>
      <c r="E125" s="9">
        <v>1.8</v>
      </c>
      <c r="F125" s="9">
        <v>525.27200000000005</v>
      </c>
      <c r="G125" s="9">
        <v>0</v>
      </c>
      <c r="H125" s="9">
        <v>0</v>
      </c>
      <c r="I125" s="9">
        <v>8.6999999999999993</v>
      </c>
      <c r="J125" s="9">
        <v>80</v>
      </c>
      <c r="K125" s="158">
        <v>8.0555555555555602E-2</v>
      </c>
      <c r="L125" s="9"/>
      <c r="M125" s="9"/>
      <c r="N125" s="9"/>
      <c r="O125" s="9"/>
      <c r="P125" s="278" t="str">
        <f t="shared" si="5"/>
        <v/>
      </c>
      <c r="Q125" s="276" t="str">
        <f t="shared" si="6"/>
        <v/>
      </c>
      <c r="R125" s="9"/>
      <c r="S125" s="9"/>
      <c r="U125" s="367"/>
      <c r="V125" s="9"/>
      <c r="W125" s="37"/>
      <c r="AS125" s="9"/>
      <c r="AT125" s="9"/>
      <c r="AU125" s="426"/>
      <c r="AW125" s="9"/>
      <c r="AX125" s="470"/>
      <c r="BG125" s="373"/>
      <c r="BH125" s="373"/>
      <c r="BI125" s="9"/>
      <c r="BJ125" s="9"/>
      <c r="CJ125"/>
      <c r="CK125"/>
    </row>
    <row r="126" spans="1:89">
      <c r="A126" s="9">
        <v>1013</v>
      </c>
      <c r="B126" s="9">
        <v>6.7</v>
      </c>
      <c r="C126" s="9">
        <v>270</v>
      </c>
      <c r="D126" s="9">
        <v>3</v>
      </c>
      <c r="E126" s="9">
        <v>2.2000000000000002</v>
      </c>
      <c r="F126" s="9">
        <v>525.27200000000005</v>
      </c>
      <c r="G126" s="9">
        <v>0</v>
      </c>
      <c r="H126" s="9">
        <v>0</v>
      </c>
      <c r="I126" s="9">
        <v>8.6999999999999993</v>
      </c>
      <c r="J126" s="9">
        <v>80</v>
      </c>
      <c r="K126" s="158">
        <v>8.1250000000000003E-2</v>
      </c>
      <c r="L126" s="9"/>
      <c r="M126" s="9"/>
      <c r="N126" s="9"/>
      <c r="O126" s="9"/>
      <c r="P126" s="278" t="str">
        <f t="shared" si="5"/>
        <v/>
      </c>
      <c r="Q126" s="276" t="str">
        <f t="shared" si="6"/>
        <v/>
      </c>
      <c r="R126" s="9"/>
      <c r="S126" s="9"/>
      <c r="U126" s="367"/>
      <c r="V126" s="9"/>
      <c r="W126" s="37"/>
      <c r="AS126" s="9"/>
      <c r="AT126" s="9"/>
      <c r="AU126" s="426"/>
      <c r="AW126" s="9"/>
      <c r="AX126" s="470"/>
      <c r="BG126" s="373"/>
      <c r="BH126" s="373"/>
      <c r="BI126" s="9"/>
      <c r="BJ126" s="9"/>
      <c r="CJ126"/>
      <c r="CK126"/>
    </row>
    <row r="127" spans="1:89">
      <c r="A127" s="9">
        <v>1013</v>
      </c>
      <c r="B127" s="9">
        <v>7.2</v>
      </c>
      <c r="C127" s="9">
        <v>247</v>
      </c>
      <c r="D127" s="9">
        <v>2</v>
      </c>
      <c r="E127" s="9">
        <v>1.5</v>
      </c>
      <c r="F127" s="9">
        <v>525.27200000000005</v>
      </c>
      <c r="G127" s="9">
        <v>0</v>
      </c>
      <c r="H127" s="9">
        <v>0</v>
      </c>
      <c r="I127" s="9">
        <v>8.6999999999999993</v>
      </c>
      <c r="J127" s="9">
        <v>80</v>
      </c>
      <c r="K127" s="158">
        <v>8.1944444444444403E-2</v>
      </c>
      <c r="L127" s="9"/>
      <c r="M127" s="9"/>
      <c r="N127" s="9"/>
      <c r="O127" s="9"/>
      <c r="P127" s="278" t="str">
        <f t="shared" si="5"/>
        <v/>
      </c>
      <c r="Q127" s="276" t="str">
        <f t="shared" si="6"/>
        <v/>
      </c>
      <c r="R127" s="9"/>
      <c r="S127" s="9"/>
      <c r="U127" s="367"/>
      <c r="V127" s="9"/>
      <c r="W127" s="37"/>
      <c r="AS127" s="9"/>
      <c r="AT127" s="9"/>
      <c r="AU127" s="426"/>
      <c r="AW127" s="9"/>
      <c r="AX127" s="470"/>
      <c r="BG127" s="373"/>
      <c r="BH127" s="373"/>
      <c r="BI127" s="9"/>
      <c r="BJ127" s="9"/>
      <c r="CJ127"/>
      <c r="CK127"/>
    </row>
    <row r="128" spans="1:89">
      <c r="A128" s="9">
        <v>1013</v>
      </c>
      <c r="B128" s="9">
        <v>5.6</v>
      </c>
      <c r="C128" s="9">
        <v>292</v>
      </c>
      <c r="D128" s="9">
        <v>4.5999999999999996</v>
      </c>
      <c r="E128" s="9">
        <v>2.1</v>
      </c>
      <c r="F128" s="9">
        <v>525.27200000000005</v>
      </c>
      <c r="G128" s="9">
        <v>0</v>
      </c>
      <c r="H128" s="9">
        <v>0</v>
      </c>
      <c r="I128" s="9">
        <v>8.6999999999999993</v>
      </c>
      <c r="J128" s="9">
        <v>80</v>
      </c>
      <c r="K128" s="158">
        <v>8.2638888888888901E-2</v>
      </c>
      <c r="L128" s="9"/>
      <c r="M128" s="9"/>
      <c r="N128" s="9"/>
      <c r="O128" s="9"/>
      <c r="P128" s="278" t="str">
        <f t="shared" si="5"/>
        <v/>
      </c>
      <c r="Q128" s="276" t="str">
        <f t="shared" si="6"/>
        <v/>
      </c>
      <c r="R128" s="9"/>
      <c r="S128" s="9"/>
      <c r="U128" s="367"/>
      <c r="V128" s="9"/>
      <c r="W128" s="37"/>
      <c r="AS128" s="9"/>
      <c r="AT128" s="9"/>
      <c r="AU128" s="426"/>
      <c r="AW128" s="9"/>
      <c r="AX128" s="470"/>
      <c r="BG128" s="373"/>
      <c r="BH128" s="373"/>
      <c r="BI128" s="9"/>
      <c r="BJ128" s="9"/>
      <c r="CJ128"/>
      <c r="CK128"/>
    </row>
    <row r="129" spans="1:89">
      <c r="A129" s="9">
        <v>1013</v>
      </c>
      <c r="B129" s="9">
        <v>6.7</v>
      </c>
      <c r="C129" s="9">
        <v>315</v>
      </c>
      <c r="D129" s="9">
        <v>2.2000000000000002</v>
      </c>
      <c r="E129" s="9">
        <v>1.9</v>
      </c>
      <c r="F129" s="9">
        <v>525.27200000000005</v>
      </c>
      <c r="G129" s="9">
        <v>0</v>
      </c>
      <c r="H129" s="9">
        <v>0</v>
      </c>
      <c r="I129" s="9">
        <v>8.6999999999999993</v>
      </c>
      <c r="J129" s="9">
        <v>80</v>
      </c>
      <c r="K129" s="158">
        <v>8.3333333333333301E-2</v>
      </c>
      <c r="L129" s="9"/>
      <c r="M129" s="9"/>
      <c r="N129" s="9"/>
      <c r="O129" s="9"/>
      <c r="P129" s="278" t="str">
        <f t="shared" si="5"/>
        <v/>
      </c>
      <c r="Q129" s="276" t="str">
        <f t="shared" si="6"/>
        <v/>
      </c>
      <c r="R129" s="9"/>
      <c r="S129" s="9"/>
      <c r="U129" s="367"/>
      <c r="V129" s="9"/>
      <c r="W129" s="37"/>
      <c r="AS129" s="9"/>
      <c r="AT129" s="9"/>
      <c r="AU129" s="426"/>
      <c r="AW129" s="9"/>
      <c r="AX129" s="470"/>
      <c r="BG129" s="373"/>
      <c r="BH129" s="373"/>
      <c r="BI129" s="9"/>
      <c r="BJ129" s="9"/>
      <c r="CJ129"/>
      <c r="CK129"/>
    </row>
    <row r="130" spans="1:89">
      <c r="A130" s="9">
        <v>1013</v>
      </c>
      <c r="B130" s="9">
        <v>6.7</v>
      </c>
      <c r="C130" s="9">
        <v>315</v>
      </c>
      <c r="D130" s="9">
        <v>2.4</v>
      </c>
      <c r="E130" s="9">
        <v>2.5</v>
      </c>
      <c r="F130" s="9">
        <v>525.27200000000005</v>
      </c>
      <c r="G130" s="9">
        <v>0</v>
      </c>
      <c r="H130" s="9">
        <v>0</v>
      </c>
      <c r="I130" s="9">
        <v>8.6999999999999993</v>
      </c>
      <c r="J130" s="9">
        <v>80</v>
      </c>
      <c r="K130" s="158">
        <v>8.4027777777777798E-2</v>
      </c>
      <c r="L130" s="9"/>
      <c r="M130" s="9"/>
      <c r="N130" s="9"/>
      <c r="O130" s="9"/>
      <c r="P130" s="278" t="str">
        <f t="shared" si="5"/>
        <v/>
      </c>
      <c r="Q130" s="276" t="str">
        <f t="shared" si="6"/>
        <v/>
      </c>
      <c r="R130" s="9"/>
      <c r="S130" s="9"/>
      <c r="U130" s="367"/>
      <c r="V130" s="9"/>
      <c r="W130" s="37"/>
      <c r="AS130" s="9"/>
      <c r="AT130" s="9"/>
      <c r="AU130" s="426"/>
      <c r="AW130" s="9"/>
      <c r="AX130" s="470"/>
      <c r="BG130" s="373"/>
      <c r="BH130" s="373"/>
      <c r="BI130" s="9"/>
      <c r="BJ130" s="9"/>
      <c r="CJ130"/>
      <c r="CK130"/>
    </row>
    <row r="131" spans="1:89">
      <c r="A131" s="9">
        <v>1013</v>
      </c>
      <c r="B131" s="9">
        <v>6.7</v>
      </c>
      <c r="C131" s="9">
        <v>292</v>
      </c>
      <c r="D131" s="9">
        <v>2.7</v>
      </c>
      <c r="E131" s="9">
        <v>1.6</v>
      </c>
      <c r="F131" s="9">
        <v>525.27200000000005</v>
      </c>
      <c r="G131" s="9">
        <v>0</v>
      </c>
      <c r="H131" s="9">
        <v>0</v>
      </c>
      <c r="I131" s="9">
        <v>8.6999999999999993</v>
      </c>
      <c r="J131" s="9">
        <v>80</v>
      </c>
      <c r="K131" s="158">
        <v>8.4722222222222199E-2</v>
      </c>
      <c r="L131" s="9"/>
      <c r="M131" s="9"/>
      <c r="N131" s="9"/>
      <c r="O131" s="9"/>
      <c r="P131" s="278" t="str">
        <f t="shared" si="5"/>
        <v/>
      </c>
      <c r="Q131" s="276" t="str">
        <f t="shared" si="6"/>
        <v/>
      </c>
      <c r="R131" s="9"/>
      <c r="S131" s="9"/>
      <c r="U131" s="367"/>
      <c r="V131" s="9"/>
      <c r="W131" s="37"/>
      <c r="AS131" s="9"/>
      <c r="AT131" s="9"/>
      <c r="AU131" s="426"/>
      <c r="AW131" s="9"/>
      <c r="AX131" s="470"/>
      <c r="BG131" s="373"/>
      <c r="BH131" s="373"/>
      <c r="BI131" s="9"/>
      <c r="BJ131" s="9"/>
      <c r="CJ131"/>
      <c r="CK131"/>
    </row>
    <row r="132" spans="1:89">
      <c r="A132" s="9">
        <v>1013</v>
      </c>
      <c r="B132" s="9">
        <v>6.1</v>
      </c>
      <c r="C132" s="9">
        <v>292</v>
      </c>
      <c r="D132" s="9">
        <v>3</v>
      </c>
      <c r="E132" s="9">
        <v>1.7</v>
      </c>
      <c r="F132" s="9">
        <v>525.27200000000005</v>
      </c>
      <c r="G132" s="9">
        <v>0</v>
      </c>
      <c r="H132" s="9">
        <v>0</v>
      </c>
      <c r="I132" s="9">
        <v>8.6999999999999993</v>
      </c>
      <c r="J132" s="9">
        <v>80</v>
      </c>
      <c r="K132" s="158">
        <v>8.5416666666666696E-2</v>
      </c>
      <c r="L132" s="9"/>
      <c r="M132" s="9"/>
      <c r="N132" s="9"/>
      <c r="O132" s="9"/>
      <c r="P132" s="278" t="str">
        <f t="shared" si="5"/>
        <v/>
      </c>
      <c r="Q132" s="276" t="str">
        <f t="shared" si="6"/>
        <v/>
      </c>
      <c r="R132" s="9"/>
      <c r="S132" s="9"/>
      <c r="U132" s="367"/>
      <c r="V132" s="9"/>
      <c r="W132" s="37"/>
      <c r="AS132" s="9"/>
      <c r="AT132" s="9"/>
      <c r="AU132" s="426"/>
      <c r="AW132" s="9"/>
      <c r="AX132" s="470"/>
      <c r="BG132" s="373"/>
      <c r="BH132" s="373"/>
      <c r="BI132" s="9"/>
      <c r="BJ132" s="9"/>
      <c r="CJ132"/>
      <c r="CK132"/>
    </row>
    <row r="133" spans="1:89">
      <c r="A133" s="9">
        <v>1013</v>
      </c>
      <c r="B133" s="9">
        <v>6.1</v>
      </c>
      <c r="C133" s="9">
        <v>292</v>
      </c>
      <c r="D133" s="9">
        <v>3.6</v>
      </c>
      <c r="E133" s="9">
        <v>2.7</v>
      </c>
      <c r="F133" s="9">
        <v>525.27200000000005</v>
      </c>
      <c r="G133" s="9">
        <v>0</v>
      </c>
      <c r="H133" s="9">
        <v>0</v>
      </c>
      <c r="I133" s="9">
        <v>8.6999999999999993</v>
      </c>
      <c r="J133" s="9">
        <v>80</v>
      </c>
      <c r="K133" s="158">
        <v>8.6111111111111097E-2</v>
      </c>
      <c r="L133" s="9"/>
      <c r="M133" s="9"/>
      <c r="N133" s="9"/>
      <c r="O133" s="9"/>
      <c r="P133" s="278" t="str">
        <f t="shared" si="5"/>
        <v/>
      </c>
      <c r="Q133" s="276" t="str">
        <f t="shared" si="6"/>
        <v/>
      </c>
      <c r="R133" s="9"/>
      <c r="S133" s="9"/>
      <c r="U133" s="367"/>
      <c r="V133" s="9"/>
      <c r="W133" s="37"/>
      <c r="AS133" s="9"/>
      <c r="AT133" s="9"/>
      <c r="AU133" s="426"/>
      <c r="AW133" s="9"/>
      <c r="AX133" s="470"/>
      <c r="BG133" s="373"/>
      <c r="BH133" s="373"/>
      <c r="BI133" s="9"/>
      <c r="BJ133" s="9"/>
      <c r="CJ133"/>
      <c r="CK133"/>
    </row>
    <row r="134" spans="1:89">
      <c r="A134" s="9">
        <v>1013</v>
      </c>
      <c r="B134" s="9">
        <v>6.1</v>
      </c>
      <c r="C134" s="9">
        <v>292</v>
      </c>
      <c r="D134" s="9">
        <v>3.3</v>
      </c>
      <c r="E134" s="9">
        <v>2.4</v>
      </c>
      <c r="F134" s="9">
        <v>525.27200000000005</v>
      </c>
      <c r="G134" s="9">
        <v>0</v>
      </c>
      <c r="H134" s="9">
        <v>0</v>
      </c>
      <c r="I134" s="9">
        <v>8.6999999999999993</v>
      </c>
      <c r="J134" s="9">
        <v>80</v>
      </c>
      <c r="K134" s="158">
        <v>8.6805555555555594E-2</v>
      </c>
      <c r="L134" s="9"/>
      <c r="M134" s="9"/>
      <c r="N134" s="9"/>
      <c r="O134" s="9"/>
      <c r="P134" s="278" t="str">
        <f t="shared" si="5"/>
        <v/>
      </c>
      <c r="Q134" s="276" t="str">
        <f t="shared" si="6"/>
        <v/>
      </c>
      <c r="R134" s="9"/>
      <c r="S134" s="9"/>
      <c r="U134" s="367"/>
      <c r="V134" s="9"/>
      <c r="W134" s="37"/>
      <c r="AS134" s="9"/>
      <c r="AT134" s="9"/>
      <c r="AU134" s="426"/>
      <c r="AW134" s="9"/>
      <c r="AX134" s="470"/>
      <c r="BG134" s="373"/>
      <c r="BH134" s="373"/>
      <c r="BI134" s="9"/>
      <c r="BJ134" s="9"/>
      <c r="CJ134"/>
      <c r="CK134"/>
    </row>
    <row r="135" spans="1:89">
      <c r="A135" s="9">
        <v>1013</v>
      </c>
      <c r="B135" s="9">
        <v>6.1</v>
      </c>
      <c r="C135" s="9">
        <v>292</v>
      </c>
      <c r="D135" s="9">
        <v>3</v>
      </c>
      <c r="E135" s="9">
        <v>2.7</v>
      </c>
      <c r="F135" s="9">
        <v>525.27200000000005</v>
      </c>
      <c r="G135" s="9">
        <v>0</v>
      </c>
      <c r="H135" s="9">
        <v>0</v>
      </c>
      <c r="I135" s="9">
        <v>8.6999999999999993</v>
      </c>
      <c r="J135" s="9">
        <v>80</v>
      </c>
      <c r="K135" s="158">
        <v>8.7499999999999994E-2</v>
      </c>
      <c r="L135" s="9"/>
      <c r="M135" s="9"/>
      <c r="N135" s="9"/>
      <c r="O135" s="9"/>
      <c r="P135" s="278" t="str">
        <f t="shared" si="5"/>
        <v/>
      </c>
      <c r="Q135" s="276" t="str">
        <f t="shared" si="6"/>
        <v/>
      </c>
      <c r="R135" s="9"/>
      <c r="S135" s="9"/>
      <c r="U135" s="367"/>
      <c r="V135" s="9"/>
      <c r="W135" s="37"/>
      <c r="AS135" s="9"/>
      <c r="AT135" s="9"/>
      <c r="AU135" s="426"/>
      <c r="AW135" s="9"/>
      <c r="AX135" s="470"/>
      <c r="BG135" s="373"/>
      <c r="BH135" s="373"/>
      <c r="BI135" s="9"/>
      <c r="BJ135" s="9"/>
      <c r="CJ135"/>
      <c r="CK135"/>
    </row>
    <row r="136" spans="1:89">
      <c r="A136" s="9">
        <v>1013</v>
      </c>
      <c r="B136" s="9">
        <v>7.2</v>
      </c>
      <c r="C136" s="9">
        <v>337</v>
      </c>
      <c r="D136" s="9">
        <v>2</v>
      </c>
      <c r="E136" s="9">
        <v>1.9</v>
      </c>
      <c r="F136" s="9">
        <v>525.27200000000005</v>
      </c>
      <c r="G136" s="9">
        <v>0</v>
      </c>
      <c r="H136" s="9">
        <v>0</v>
      </c>
      <c r="I136" s="9">
        <v>8.6999999999999993</v>
      </c>
      <c r="J136" s="9">
        <v>80</v>
      </c>
      <c r="K136" s="158">
        <v>8.8194444444444506E-2</v>
      </c>
      <c r="L136" s="9"/>
      <c r="M136" s="9"/>
      <c r="N136" s="9"/>
      <c r="O136" s="9"/>
      <c r="P136" s="278" t="str">
        <f t="shared" si="5"/>
        <v/>
      </c>
      <c r="Q136" s="276" t="str">
        <f t="shared" si="6"/>
        <v/>
      </c>
      <c r="R136" s="9"/>
      <c r="S136" s="9"/>
      <c r="U136" s="367"/>
      <c r="V136" s="9"/>
      <c r="W136" s="37"/>
      <c r="AS136" s="9"/>
      <c r="AT136" s="9"/>
      <c r="AU136" s="426"/>
      <c r="AW136" s="9"/>
      <c r="AX136" s="470"/>
      <c r="BG136" s="373"/>
      <c r="BH136" s="373"/>
      <c r="BI136" s="9"/>
      <c r="BJ136" s="9"/>
      <c r="CJ136"/>
      <c r="CK136"/>
    </row>
    <row r="137" spans="1:89">
      <c r="A137" s="9">
        <v>1013</v>
      </c>
      <c r="B137" s="9">
        <v>6.7</v>
      </c>
      <c r="C137" s="9">
        <v>292</v>
      </c>
      <c r="D137" s="9">
        <v>2.5</v>
      </c>
      <c r="E137" s="9">
        <v>1.9</v>
      </c>
      <c r="F137" s="9">
        <v>525.27200000000005</v>
      </c>
      <c r="G137" s="9">
        <v>0</v>
      </c>
      <c r="H137" s="9">
        <v>0</v>
      </c>
      <c r="I137" s="9">
        <v>8.6999999999999993</v>
      </c>
      <c r="J137" s="9">
        <v>80</v>
      </c>
      <c r="K137" s="158">
        <v>8.8888888888888906E-2</v>
      </c>
      <c r="L137" s="9"/>
      <c r="M137" s="9"/>
      <c r="N137" s="9"/>
      <c r="O137" s="9"/>
      <c r="P137" s="278" t="str">
        <f t="shared" si="5"/>
        <v/>
      </c>
      <c r="Q137" s="276" t="str">
        <f t="shared" si="6"/>
        <v/>
      </c>
      <c r="R137" s="9"/>
      <c r="S137" s="9"/>
      <c r="U137" s="367"/>
      <c r="V137" s="9"/>
      <c r="W137" s="37"/>
      <c r="AS137" s="9"/>
      <c r="AT137" s="9"/>
      <c r="AU137" s="426"/>
      <c r="AW137" s="9"/>
      <c r="AX137" s="470"/>
      <c r="BG137" s="373"/>
      <c r="BH137" s="373"/>
      <c r="BI137" s="9"/>
      <c r="BJ137" s="9"/>
      <c r="CJ137"/>
      <c r="CK137"/>
    </row>
    <row r="138" spans="1:89">
      <c r="A138" s="9">
        <v>1013</v>
      </c>
      <c r="B138" s="9">
        <v>7.2</v>
      </c>
      <c r="C138" s="9">
        <v>292</v>
      </c>
      <c r="D138" s="9">
        <v>1.4</v>
      </c>
      <c r="E138" s="9">
        <v>1.8</v>
      </c>
      <c r="F138" s="9">
        <v>525.27200000000005</v>
      </c>
      <c r="G138" s="9">
        <v>0</v>
      </c>
      <c r="H138" s="9">
        <v>0</v>
      </c>
      <c r="I138" s="9">
        <v>8.6999999999999993</v>
      </c>
      <c r="J138" s="9">
        <v>80</v>
      </c>
      <c r="K138" s="158">
        <v>8.9583333333333307E-2</v>
      </c>
      <c r="L138" s="9"/>
      <c r="M138" s="9"/>
      <c r="N138" s="9"/>
      <c r="O138" s="9"/>
      <c r="P138" s="278" t="str">
        <f t="shared" si="5"/>
        <v/>
      </c>
      <c r="Q138" s="276" t="str">
        <f t="shared" si="6"/>
        <v/>
      </c>
      <c r="R138" s="9"/>
      <c r="S138" s="9"/>
      <c r="U138" s="367"/>
      <c r="V138" s="9"/>
      <c r="W138" s="37"/>
      <c r="AS138" s="9"/>
      <c r="AT138" s="9"/>
      <c r="AU138" s="426"/>
      <c r="AW138" s="9"/>
      <c r="AX138" s="470"/>
      <c r="BG138" s="373"/>
      <c r="BH138" s="373"/>
      <c r="BI138" s="9"/>
      <c r="BJ138" s="9"/>
      <c r="CJ138"/>
      <c r="CK138"/>
    </row>
    <row r="139" spans="1:89">
      <c r="A139" s="9">
        <v>1013</v>
      </c>
      <c r="B139" s="9">
        <v>7.2</v>
      </c>
      <c r="C139" s="9">
        <v>337</v>
      </c>
      <c r="D139" s="9">
        <v>1.8</v>
      </c>
      <c r="E139" s="9">
        <v>2.1</v>
      </c>
      <c r="F139" s="9">
        <v>525.27200000000005</v>
      </c>
      <c r="G139" s="9">
        <v>0</v>
      </c>
      <c r="H139" s="9">
        <v>0</v>
      </c>
      <c r="I139" s="9">
        <v>8.6999999999999993</v>
      </c>
      <c r="J139" s="9">
        <v>80</v>
      </c>
      <c r="K139" s="158">
        <v>9.0277777777777804E-2</v>
      </c>
      <c r="L139" s="9"/>
      <c r="M139" s="9"/>
      <c r="N139" s="9"/>
      <c r="O139" s="9"/>
      <c r="P139" s="278" t="str">
        <f t="shared" ref="P139:P202" si="7">IF(D139&lt;1.1,60,"")</f>
        <v/>
      </c>
      <c r="Q139" s="276" t="str">
        <f t="shared" ref="Q139:Q202" si="8">IF(H139&gt;0,60,"")</f>
        <v/>
      </c>
      <c r="R139" s="9"/>
      <c r="S139" s="9"/>
      <c r="U139" s="367"/>
      <c r="V139" s="9"/>
      <c r="W139" s="37"/>
      <c r="AS139" s="9"/>
      <c r="AT139" s="9"/>
      <c r="AU139" s="426"/>
      <c r="AW139" s="9"/>
      <c r="AX139" s="470"/>
      <c r="BG139" s="373"/>
      <c r="BH139" s="373"/>
      <c r="BI139" s="9"/>
      <c r="BJ139" s="9"/>
      <c r="CJ139"/>
      <c r="CK139"/>
    </row>
    <row r="140" spans="1:89">
      <c r="A140" s="9">
        <v>1013</v>
      </c>
      <c r="B140" s="9">
        <v>6.7</v>
      </c>
      <c r="C140" s="9">
        <v>315</v>
      </c>
      <c r="D140" s="9">
        <v>2.4</v>
      </c>
      <c r="E140" s="9">
        <v>2.5</v>
      </c>
      <c r="F140" s="9">
        <v>525.27200000000005</v>
      </c>
      <c r="G140" s="9">
        <v>0</v>
      </c>
      <c r="H140" s="9">
        <v>0</v>
      </c>
      <c r="I140" s="9">
        <v>8.6999999999999993</v>
      </c>
      <c r="J140" s="9">
        <v>80</v>
      </c>
      <c r="K140" s="158">
        <v>9.0972222222222204E-2</v>
      </c>
      <c r="L140" s="9"/>
      <c r="M140" s="9"/>
      <c r="N140" s="9"/>
      <c r="O140" s="9"/>
      <c r="P140" s="278" t="str">
        <f t="shared" si="7"/>
        <v/>
      </c>
      <c r="Q140" s="276" t="str">
        <f t="shared" si="8"/>
        <v/>
      </c>
      <c r="R140" s="9"/>
      <c r="S140" s="9"/>
      <c r="U140" s="367"/>
      <c r="V140" s="9"/>
      <c r="W140" s="37"/>
      <c r="AS140" s="9"/>
      <c r="AT140" s="9"/>
      <c r="AU140" s="426"/>
      <c r="AW140" s="9"/>
      <c r="AX140" s="470"/>
      <c r="BG140" s="373"/>
      <c r="BH140" s="373"/>
      <c r="BI140" s="9"/>
      <c r="BJ140" s="9"/>
      <c r="CJ140"/>
      <c r="CK140"/>
    </row>
    <row r="141" spans="1:89">
      <c r="A141" s="9">
        <v>1013</v>
      </c>
      <c r="B141" s="9">
        <v>5.6</v>
      </c>
      <c r="C141" s="9">
        <v>247</v>
      </c>
      <c r="D141" s="9">
        <v>3.8</v>
      </c>
      <c r="E141" s="9">
        <v>2.6</v>
      </c>
      <c r="F141" s="9">
        <v>525.27200000000005</v>
      </c>
      <c r="G141" s="9">
        <v>0</v>
      </c>
      <c r="H141" s="9">
        <v>0</v>
      </c>
      <c r="I141" s="9">
        <v>8.6999999999999993</v>
      </c>
      <c r="J141" s="9">
        <v>80</v>
      </c>
      <c r="K141" s="158">
        <v>9.1666666666666702E-2</v>
      </c>
      <c r="L141" s="9"/>
      <c r="M141" s="9"/>
      <c r="N141" s="9"/>
      <c r="O141" s="9"/>
      <c r="P141" s="278" t="str">
        <f t="shared" si="7"/>
        <v/>
      </c>
      <c r="Q141" s="276" t="str">
        <f t="shared" si="8"/>
        <v/>
      </c>
      <c r="R141" s="9"/>
      <c r="S141" s="9"/>
      <c r="U141" s="367"/>
      <c r="V141" s="9"/>
      <c r="W141" s="37"/>
      <c r="AS141" s="9"/>
      <c r="AT141" s="9"/>
      <c r="AU141" s="426"/>
      <c r="AW141" s="9"/>
      <c r="AX141" s="470"/>
      <c r="BG141" s="373"/>
      <c r="BH141" s="373"/>
      <c r="BI141" s="9"/>
      <c r="BJ141" s="9"/>
      <c r="CJ141"/>
      <c r="CK141"/>
    </row>
    <row r="142" spans="1:89">
      <c r="A142" s="9">
        <v>1013</v>
      </c>
      <c r="B142" s="9">
        <v>6.1</v>
      </c>
      <c r="C142" s="9">
        <v>292</v>
      </c>
      <c r="D142" s="9">
        <v>2.8</v>
      </c>
      <c r="E142" s="9">
        <v>2.1</v>
      </c>
      <c r="F142" s="9">
        <v>525.27200000000005</v>
      </c>
      <c r="G142" s="9">
        <v>0</v>
      </c>
      <c r="H142" s="9">
        <v>0</v>
      </c>
      <c r="I142" s="9">
        <v>8.6999999999999993</v>
      </c>
      <c r="J142" s="9">
        <v>80</v>
      </c>
      <c r="K142" s="158">
        <v>9.2361111111111102E-2</v>
      </c>
      <c r="L142" s="9"/>
      <c r="M142" s="9"/>
      <c r="N142" s="9"/>
      <c r="O142" s="9"/>
      <c r="P142" s="278" t="str">
        <f t="shared" si="7"/>
        <v/>
      </c>
      <c r="Q142" s="276" t="str">
        <f t="shared" si="8"/>
        <v/>
      </c>
      <c r="R142" s="9"/>
      <c r="S142" s="9"/>
      <c r="U142" s="367"/>
      <c r="V142" s="9"/>
      <c r="W142" s="37"/>
      <c r="AS142" s="9"/>
      <c r="AT142" s="9"/>
      <c r="AU142" s="426"/>
      <c r="AW142" s="9"/>
      <c r="AX142" s="470"/>
      <c r="BG142" s="373"/>
      <c r="BH142" s="373"/>
      <c r="BI142" s="9"/>
      <c r="BJ142" s="9"/>
      <c r="CJ142"/>
      <c r="CK142"/>
    </row>
    <row r="143" spans="1:89">
      <c r="A143" s="9">
        <v>1013</v>
      </c>
      <c r="B143" s="9">
        <v>7.2</v>
      </c>
      <c r="C143" s="9">
        <v>337</v>
      </c>
      <c r="D143" s="9">
        <v>1.7</v>
      </c>
      <c r="E143" s="9">
        <v>2</v>
      </c>
      <c r="F143" s="9">
        <v>525.27200000000005</v>
      </c>
      <c r="G143" s="9">
        <v>0</v>
      </c>
      <c r="H143" s="9">
        <v>0</v>
      </c>
      <c r="I143" s="9">
        <v>8.6999999999999993</v>
      </c>
      <c r="J143" s="9">
        <v>79</v>
      </c>
      <c r="K143" s="158">
        <v>9.30555555555556E-2</v>
      </c>
      <c r="L143" s="9"/>
      <c r="M143" s="9"/>
      <c r="N143" s="9"/>
      <c r="O143" s="9"/>
      <c r="P143" s="278" t="str">
        <f t="shared" si="7"/>
        <v/>
      </c>
      <c r="Q143" s="276" t="str">
        <f t="shared" si="8"/>
        <v/>
      </c>
      <c r="R143" s="9"/>
      <c r="S143" s="9"/>
      <c r="U143" s="367"/>
      <c r="V143" s="9"/>
      <c r="W143" s="37"/>
      <c r="AS143" s="9"/>
      <c r="AT143" s="9"/>
      <c r="AU143" s="426"/>
      <c r="AW143" s="9"/>
      <c r="AX143" s="470"/>
      <c r="BG143" s="373"/>
      <c r="BH143" s="373"/>
      <c r="BI143" s="9"/>
      <c r="BJ143" s="9"/>
      <c r="CJ143"/>
      <c r="CK143"/>
    </row>
    <row r="144" spans="1:89">
      <c r="A144" s="9">
        <v>1013</v>
      </c>
      <c r="B144" s="9" t="s">
        <v>383</v>
      </c>
      <c r="C144" s="9">
        <v>337</v>
      </c>
      <c r="D144" s="9">
        <v>0.8</v>
      </c>
      <c r="E144" s="9">
        <v>1.2</v>
      </c>
      <c r="F144" s="9">
        <v>525.27200000000005</v>
      </c>
      <c r="G144" s="9">
        <v>0</v>
      </c>
      <c r="H144" s="9">
        <v>0</v>
      </c>
      <c r="I144" s="9">
        <v>8.6999999999999993</v>
      </c>
      <c r="J144" s="9">
        <v>79</v>
      </c>
      <c r="K144" s="158">
        <v>9.375E-2</v>
      </c>
      <c r="L144" s="9"/>
      <c r="M144" s="9"/>
      <c r="N144" s="9"/>
      <c r="O144" s="9"/>
      <c r="P144" s="278">
        <f t="shared" si="7"/>
        <v>60</v>
      </c>
      <c r="Q144" s="276" t="str">
        <f t="shared" si="8"/>
        <v/>
      </c>
      <c r="R144" s="9"/>
      <c r="S144" s="9"/>
      <c r="U144" s="367"/>
      <c r="V144" s="9"/>
      <c r="W144" s="37"/>
      <c r="AS144" s="9"/>
      <c r="AT144" s="9"/>
      <c r="AU144" s="426"/>
      <c r="AW144" s="9"/>
      <c r="AX144" s="470"/>
      <c r="BG144" s="373"/>
      <c r="BH144" s="373"/>
      <c r="BI144" s="9"/>
      <c r="BJ144" s="9"/>
      <c r="CJ144"/>
      <c r="CK144"/>
    </row>
    <row r="145" spans="1:89">
      <c r="A145" s="9">
        <v>1013</v>
      </c>
      <c r="B145" s="9">
        <v>7.2</v>
      </c>
      <c r="C145" s="9">
        <v>292</v>
      </c>
      <c r="D145" s="9">
        <v>1.8</v>
      </c>
      <c r="E145" s="9">
        <v>1.4</v>
      </c>
      <c r="F145" s="9">
        <v>525.27200000000005</v>
      </c>
      <c r="G145" s="9">
        <v>0</v>
      </c>
      <c r="H145" s="9">
        <v>0</v>
      </c>
      <c r="I145" s="9">
        <v>8.6999999999999993</v>
      </c>
      <c r="J145" s="9">
        <v>79</v>
      </c>
      <c r="K145" s="158">
        <v>9.44444444444444E-2</v>
      </c>
      <c r="L145" s="9"/>
      <c r="M145" s="9"/>
      <c r="N145" s="9"/>
      <c r="O145" s="9"/>
      <c r="P145" s="278" t="str">
        <f t="shared" si="7"/>
        <v/>
      </c>
      <c r="Q145" s="276" t="str">
        <f t="shared" si="8"/>
        <v/>
      </c>
      <c r="R145" s="9"/>
      <c r="S145" s="9"/>
      <c r="U145" s="367"/>
      <c r="V145" s="9"/>
      <c r="W145" s="37"/>
      <c r="AS145" s="9"/>
      <c r="AT145" s="9"/>
      <c r="AU145" s="426"/>
      <c r="AW145" s="9"/>
      <c r="AX145" s="470"/>
      <c r="BG145" s="373"/>
      <c r="BH145" s="373"/>
      <c r="BI145" s="9"/>
      <c r="BJ145" s="9"/>
      <c r="CJ145"/>
      <c r="CK145"/>
    </row>
    <row r="146" spans="1:89">
      <c r="A146" s="9">
        <v>1013</v>
      </c>
      <c r="B146" s="9">
        <v>6.7</v>
      </c>
      <c r="C146" s="9">
        <v>292</v>
      </c>
      <c r="D146" s="9">
        <v>2</v>
      </c>
      <c r="E146" s="9">
        <v>1.7</v>
      </c>
      <c r="F146" s="9">
        <v>525.27200000000005</v>
      </c>
      <c r="G146" s="9">
        <v>0</v>
      </c>
      <c r="H146" s="9">
        <v>0</v>
      </c>
      <c r="I146" s="9">
        <v>8.6</v>
      </c>
      <c r="J146" s="9">
        <v>79</v>
      </c>
      <c r="K146" s="158">
        <v>9.5138888888888898E-2</v>
      </c>
      <c r="L146" s="9"/>
      <c r="M146" s="9"/>
      <c r="N146" s="9"/>
      <c r="O146" s="9"/>
      <c r="P146" s="278" t="str">
        <f t="shared" si="7"/>
        <v/>
      </c>
      <c r="Q146" s="276" t="str">
        <f t="shared" si="8"/>
        <v/>
      </c>
      <c r="R146" s="9"/>
      <c r="S146" s="9"/>
      <c r="U146" s="367"/>
      <c r="V146" s="9"/>
      <c r="W146" s="37"/>
      <c r="AS146" s="9"/>
      <c r="AT146" s="9"/>
      <c r="AU146" s="426"/>
      <c r="AW146" s="9"/>
      <c r="AX146" s="470"/>
      <c r="BG146" s="373"/>
      <c r="BH146" s="373"/>
      <c r="BI146" s="9"/>
      <c r="BJ146" s="9"/>
      <c r="CJ146"/>
      <c r="CK146"/>
    </row>
    <row r="147" spans="1:89">
      <c r="A147" s="9">
        <v>1013</v>
      </c>
      <c r="B147" s="9">
        <v>6.7</v>
      </c>
      <c r="C147" s="9">
        <v>315</v>
      </c>
      <c r="D147" s="9">
        <v>2.6</v>
      </c>
      <c r="E147" s="9">
        <v>2.6</v>
      </c>
      <c r="F147" s="9">
        <v>525.27200000000005</v>
      </c>
      <c r="G147" s="9">
        <v>0</v>
      </c>
      <c r="H147" s="9">
        <v>0</v>
      </c>
      <c r="I147" s="9">
        <v>8.6</v>
      </c>
      <c r="J147" s="9">
        <v>79</v>
      </c>
      <c r="K147" s="158">
        <v>9.5833333333333298E-2</v>
      </c>
      <c r="L147" s="9"/>
      <c r="M147" s="9"/>
      <c r="N147" s="9"/>
      <c r="O147" s="9"/>
      <c r="P147" s="278" t="str">
        <f t="shared" si="7"/>
        <v/>
      </c>
      <c r="Q147" s="276" t="str">
        <f t="shared" si="8"/>
        <v/>
      </c>
      <c r="R147" s="9"/>
      <c r="S147" s="9"/>
      <c r="U147" s="367"/>
      <c r="V147" s="9"/>
      <c r="W147" s="37"/>
      <c r="AS147" s="9"/>
      <c r="AT147" s="9"/>
      <c r="AU147" s="426"/>
      <c r="AW147" s="9"/>
      <c r="AX147" s="470"/>
      <c r="BG147" s="373"/>
      <c r="BH147" s="373"/>
      <c r="BI147" s="9"/>
      <c r="BJ147" s="9"/>
      <c r="CJ147"/>
      <c r="CK147"/>
    </row>
    <row r="148" spans="1:89">
      <c r="A148" s="9">
        <v>1013</v>
      </c>
      <c r="B148" s="9">
        <v>7.2</v>
      </c>
      <c r="C148" s="9">
        <v>270</v>
      </c>
      <c r="D148" s="9">
        <v>1.5</v>
      </c>
      <c r="E148" s="9">
        <v>3.2</v>
      </c>
      <c r="F148" s="9">
        <v>525.27200000000005</v>
      </c>
      <c r="G148" s="9">
        <v>0</v>
      </c>
      <c r="H148" s="9">
        <v>0</v>
      </c>
      <c r="I148" s="9">
        <v>8.6</v>
      </c>
      <c r="J148" s="9">
        <v>79</v>
      </c>
      <c r="K148" s="158">
        <v>9.6527777777777796E-2</v>
      </c>
      <c r="L148" s="9"/>
      <c r="M148" s="9"/>
      <c r="N148" s="9"/>
      <c r="O148" s="9"/>
      <c r="P148" s="278" t="str">
        <f t="shared" si="7"/>
        <v/>
      </c>
      <c r="Q148" s="276" t="str">
        <f t="shared" si="8"/>
        <v/>
      </c>
      <c r="R148" s="9"/>
      <c r="S148" s="9"/>
      <c r="U148" s="367"/>
      <c r="V148" s="9"/>
      <c r="W148" s="37"/>
      <c r="AS148" s="9"/>
      <c r="AT148" s="9"/>
      <c r="AU148" s="426"/>
      <c r="AW148" s="9"/>
      <c r="AX148" s="470"/>
      <c r="BG148" s="373"/>
      <c r="BH148" s="373"/>
      <c r="BI148" s="9"/>
      <c r="BJ148" s="9"/>
      <c r="CJ148"/>
      <c r="CK148"/>
    </row>
    <row r="149" spans="1:89">
      <c r="A149" s="9">
        <v>1013</v>
      </c>
      <c r="B149" s="9">
        <v>6.1</v>
      </c>
      <c r="C149" s="9">
        <v>292</v>
      </c>
      <c r="D149" s="9">
        <v>3.1</v>
      </c>
      <c r="E149" s="9">
        <v>1.9</v>
      </c>
      <c r="F149" s="9">
        <v>525.27200000000005</v>
      </c>
      <c r="G149" s="9">
        <v>0</v>
      </c>
      <c r="H149" s="9">
        <v>0</v>
      </c>
      <c r="I149" s="9">
        <v>8.6</v>
      </c>
      <c r="J149" s="9">
        <v>79</v>
      </c>
      <c r="K149" s="158">
        <v>9.7222222222222196E-2</v>
      </c>
      <c r="L149" s="9"/>
      <c r="M149" s="9"/>
      <c r="N149" s="9"/>
      <c r="O149" s="9"/>
      <c r="P149" s="278" t="str">
        <f t="shared" si="7"/>
        <v/>
      </c>
      <c r="Q149" s="276" t="str">
        <f t="shared" si="8"/>
        <v/>
      </c>
      <c r="R149" s="9"/>
      <c r="S149" s="9"/>
      <c r="U149" s="367"/>
      <c r="V149" s="9"/>
      <c r="W149" s="37"/>
      <c r="AS149" s="9"/>
      <c r="AT149" s="9"/>
      <c r="AU149" s="426"/>
      <c r="AW149" s="9"/>
      <c r="AX149" s="470"/>
      <c r="BG149" s="373"/>
      <c r="BH149" s="373"/>
      <c r="BI149" s="9"/>
      <c r="BJ149" s="9"/>
      <c r="CJ149"/>
      <c r="CK149"/>
    </row>
    <row r="150" spans="1:89">
      <c r="A150" s="9">
        <v>1013</v>
      </c>
      <c r="B150" s="9">
        <v>6.1</v>
      </c>
      <c r="C150" s="9">
        <v>270</v>
      </c>
      <c r="D150" s="9">
        <v>2.9</v>
      </c>
      <c r="E150" s="9">
        <v>2.7</v>
      </c>
      <c r="F150" s="9">
        <v>525.27200000000005</v>
      </c>
      <c r="G150" s="9">
        <v>0</v>
      </c>
      <c r="H150" s="9">
        <v>0</v>
      </c>
      <c r="I150" s="9">
        <v>8.6</v>
      </c>
      <c r="J150" s="9">
        <v>79</v>
      </c>
      <c r="K150" s="158">
        <v>9.7916666666666693E-2</v>
      </c>
      <c r="L150" s="9"/>
      <c r="M150" s="9"/>
      <c r="N150" s="9"/>
      <c r="O150" s="9"/>
      <c r="P150" s="278" t="str">
        <f t="shared" si="7"/>
        <v/>
      </c>
      <c r="Q150" s="276" t="str">
        <f t="shared" si="8"/>
        <v/>
      </c>
      <c r="R150" s="9"/>
      <c r="S150" s="9"/>
      <c r="U150" s="367"/>
      <c r="V150" s="9"/>
      <c r="W150" s="37"/>
      <c r="AS150" s="9"/>
      <c r="AT150" s="9"/>
      <c r="AU150" s="426"/>
      <c r="AW150" s="9"/>
      <c r="AX150" s="470"/>
      <c r="BG150" s="373"/>
      <c r="BH150" s="373"/>
      <c r="BI150" s="9"/>
      <c r="BJ150" s="9"/>
      <c r="CJ150"/>
      <c r="CK150"/>
    </row>
    <row r="151" spans="1:89">
      <c r="A151" s="9">
        <v>1013</v>
      </c>
      <c r="B151" s="9">
        <v>5</v>
      </c>
      <c r="C151" s="9">
        <v>270</v>
      </c>
      <c r="D151" s="9">
        <v>5.6</v>
      </c>
      <c r="E151" s="9">
        <v>3.9</v>
      </c>
      <c r="F151" s="9">
        <v>525.27200000000005</v>
      </c>
      <c r="G151" s="9">
        <v>0</v>
      </c>
      <c r="H151" s="9">
        <v>0</v>
      </c>
      <c r="I151" s="9">
        <v>8.6</v>
      </c>
      <c r="J151" s="9">
        <v>79</v>
      </c>
      <c r="K151" s="158">
        <v>9.8611111111111094E-2</v>
      </c>
      <c r="L151" s="9"/>
      <c r="M151" s="9"/>
      <c r="N151" s="9"/>
      <c r="O151" s="9"/>
      <c r="P151" s="278" t="str">
        <f t="shared" si="7"/>
        <v/>
      </c>
      <c r="Q151" s="276" t="str">
        <f t="shared" si="8"/>
        <v/>
      </c>
      <c r="R151" s="9"/>
      <c r="S151" s="9"/>
      <c r="U151" s="367"/>
      <c r="V151" s="9"/>
      <c r="W151" s="37"/>
      <c r="AS151" s="9"/>
      <c r="AT151" s="9"/>
      <c r="AU151" s="426"/>
      <c r="AW151" s="9"/>
      <c r="AX151" s="470"/>
      <c r="BG151" s="373"/>
      <c r="BH151" s="373"/>
      <c r="BI151" s="9"/>
      <c r="BJ151" s="9"/>
      <c r="CJ151"/>
      <c r="CK151"/>
    </row>
    <row r="152" spans="1:89">
      <c r="A152" s="9">
        <v>1013</v>
      </c>
      <c r="B152" s="9">
        <v>6.7</v>
      </c>
      <c r="C152" s="9">
        <v>270</v>
      </c>
      <c r="D152" s="9">
        <v>1.9</v>
      </c>
      <c r="E152" s="9">
        <v>2.9</v>
      </c>
      <c r="F152" s="9">
        <v>525.27200000000005</v>
      </c>
      <c r="G152" s="9">
        <v>0</v>
      </c>
      <c r="H152" s="9">
        <v>0</v>
      </c>
      <c r="I152" s="9">
        <v>8.6</v>
      </c>
      <c r="J152" s="9">
        <v>79</v>
      </c>
      <c r="K152" s="158">
        <v>9.9305555555555605E-2</v>
      </c>
      <c r="L152" s="9"/>
      <c r="M152" s="9"/>
      <c r="N152" s="9"/>
      <c r="O152" s="9"/>
      <c r="P152" s="278" t="str">
        <f t="shared" si="7"/>
        <v/>
      </c>
      <c r="Q152" s="276" t="str">
        <f t="shared" si="8"/>
        <v/>
      </c>
      <c r="R152" s="9"/>
      <c r="S152" s="9"/>
      <c r="U152" s="367"/>
      <c r="V152" s="9"/>
      <c r="W152" s="37"/>
      <c r="AS152" s="9"/>
      <c r="AT152" s="9"/>
      <c r="AU152" s="426"/>
      <c r="AW152" s="9"/>
      <c r="AX152" s="470"/>
      <c r="BG152" s="373"/>
      <c r="BH152" s="373"/>
      <c r="BI152" s="9"/>
      <c r="BJ152" s="9"/>
      <c r="CJ152"/>
      <c r="CK152"/>
    </row>
    <row r="153" spans="1:89">
      <c r="A153" s="9">
        <v>1013</v>
      </c>
      <c r="B153" s="9">
        <v>7.2</v>
      </c>
      <c r="C153" s="9">
        <v>292</v>
      </c>
      <c r="D153" s="9">
        <v>1.5</v>
      </c>
      <c r="E153" s="9">
        <v>2</v>
      </c>
      <c r="F153" s="9">
        <v>525.27200000000005</v>
      </c>
      <c r="G153" s="9">
        <v>0</v>
      </c>
      <c r="H153" s="9">
        <v>0</v>
      </c>
      <c r="I153" s="9">
        <v>8.6</v>
      </c>
      <c r="J153" s="9">
        <v>79</v>
      </c>
      <c r="K153" s="158">
        <v>0.1</v>
      </c>
      <c r="L153" s="9"/>
      <c r="M153" s="9"/>
      <c r="N153" s="9"/>
      <c r="O153" s="9"/>
      <c r="P153" s="278" t="str">
        <f t="shared" si="7"/>
        <v/>
      </c>
      <c r="Q153" s="276" t="str">
        <f t="shared" si="8"/>
        <v/>
      </c>
      <c r="R153" s="9"/>
      <c r="S153" s="9"/>
      <c r="U153" s="367"/>
      <c r="V153" s="9"/>
      <c r="W153" s="37"/>
      <c r="AS153" s="9"/>
      <c r="AT153" s="9"/>
      <c r="AU153" s="426"/>
      <c r="AW153" s="9"/>
      <c r="AX153" s="470"/>
      <c r="BG153" s="373"/>
      <c r="BH153" s="373"/>
      <c r="BI153" s="9"/>
      <c r="BJ153" s="9"/>
      <c r="CJ153"/>
      <c r="CK153"/>
    </row>
    <row r="154" spans="1:89">
      <c r="A154" s="9">
        <v>1013</v>
      </c>
      <c r="B154" s="9">
        <v>6.1</v>
      </c>
      <c r="C154" s="9">
        <v>315</v>
      </c>
      <c r="D154" s="9">
        <v>3.3</v>
      </c>
      <c r="E154" s="9">
        <v>2</v>
      </c>
      <c r="F154" s="9">
        <v>525.27200000000005</v>
      </c>
      <c r="G154" s="9">
        <v>0</v>
      </c>
      <c r="H154" s="9">
        <v>0</v>
      </c>
      <c r="I154" s="9">
        <v>8.6</v>
      </c>
      <c r="J154" s="9">
        <v>79</v>
      </c>
      <c r="K154" s="158">
        <v>0.100694444444444</v>
      </c>
      <c r="L154" s="9"/>
      <c r="M154" s="9"/>
      <c r="N154" s="9"/>
      <c r="O154" s="9"/>
      <c r="P154" s="278" t="str">
        <f t="shared" si="7"/>
        <v/>
      </c>
      <c r="Q154" s="276" t="str">
        <f t="shared" si="8"/>
        <v/>
      </c>
      <c r="R154" s="9"/>
      <c r="S154" s="9"/>
      <c r="U154" s="367"/>
      <c r="V154" s="9"/>
      <c r="W154" s="37"/>
      <c r="AS154" s="9"/>
      <c r="AT154" s="9"/>
      <c r="AU154" s="426"/>
      <c r="AW154" s="9"/>
      <c r="AX154" s="470"/>
      <c r="BG154" s="373"/>
      <c r="BH154" s="373"/>
      <c r="BI154" s="9"/>
      <c r="BJ154" s="9"/>
      <c r="CJ154"/>
      <c r="CK154"/>
    </row>
    <row r="155" spans="1:89">
      <c r="A155" s="9">
        <v>1013</v>
      </c>
      <c r="B155" s="9">
        <v>6.1</v>
      </c>
      <c r="C155" s="9">
        <v>292</v>
      </c>
      <c r="D155" s="9">
        <v>2.9</v>
      </c>
      <c r="E155" s="9">
        <v>2.2999999999999998</v>
      </c>
      <c r="F155" s="9">
        <v>525.27200000000005</v>
      </c>
      <c r="G155" s="9">
        <v>0</v>
      </c>
      <c r="H155" s="9">
        <v>0</v>
      </c>
      <c r="I155" s="9">
        <v>8.6</v>
      </c>
      <c r="J155" s="9">
        <v>79</v>
      </c>
      <c r="K155" s="158">
        <v>0.101388888888889</v>
      </c>
      <c r="L155" s="9"/>
      <c r="M155" s="9"/>
      <c r="N155" s="9"/>
      <c r="O155" s="9"/>
      <c r="P155" s="278" t="str">
        <f t="shared" si="7"/>
        <v/>
      </c>
      <c r="Q155" s="276" t="str">
        <f t="shared" si="8"/>
        <v/>
      </c>
      <c r="R155" s="9"/>
      <c r="S155" s="9"/>
      <c r="U155" s="367"/>
      <c r="V155" s="9"/>
      <c r="W155" s="37"/>
      <c r="AS155" s="9"/>
      <c r="AT155" s="9"/>
      <c r="AU155" s="426"/>
      <c r="AW155" s="9"/>
      <c r="AX155" s="470"/>
      <c r="BG155" s="373"/>
      <c r="BH155" s="373"/>
      <c r="BI155" s="9"/>
      <c r="BJ155" s="9"/>
      <c r="CJ155"/>
      <c r="CK155"/>
    </row>
    <row r="156" spans="1:89">
      <c r="A156" s="9">
        <v>1013</v>
      </c>
      <c r="B156" s="9">
        <v>5.6</v>
      </c>
      <c r="C156" s="9">
        <v>292</v>
      </c>
      <c r="D156" s="9">
        <v>3.6</v>
      </c>
      <c r="E156" s="9">
        <v>3.3</v>
      </c>
      <c r="F156" s="9">
        <v>525.27200000000005</v>
      </c>
      <c r="G156" s="9">
        <v>0</v>
      </c>
      <c r="H156" s="9">
        <v>0</v>
      </c>
      <c r="I156" s="9">
        <v>8.6</v>
      </c>
      <c r="J156" s="9">
        <v>79</v>
      </c>
      <c r="K156" s="158">
        <v>0.102083333333333</v>
      </c>
      <c r="L156" s="9"/>
      <c r="M156" s="9"/>
      <c r="N156" s="9"/>
      <c r="O156" s="9"/>
      <c r="P156" s="278" t="str">
        <f t="shared" si="7"/>
        <v/>
      </c>
      <c r="Q156" s="276" t="str">
        <f t="shared" si="8"/>
        <v/>
      </c>
      <c r="R156" s="9"/>
      <c r="S156" s="9"/>
      <c r="U156" s="367"/>
      <c r="V156" s="9"/>
      <c r="W156" s="37"/>
      <c r="AS156" s="9"/>
      <c r="AT156" s="9"/>
      <c r="AU156" s="426"/>
      <c r="AW156" s="9"/>
      <c r="AX156" s="470"/>
      <c r="BG156" s="373"/>
      <c r="BH156" s="373"/>
      <c r="BI156" s="9"/>
      <c r="BJ156" s="9"/>
      <c r="CJ156"/>
      <c r="CK156"/>
    </row>
    <row r="157" spans="1:89">
      <c r="A157" s="9">
        <v>1013</v>
      </c>
      <c r="B157" s="9">
        <v>6.7</v>
      </c>
      <c r="C157" s="9">
        <v>315</v>
      </c>
      <c r="D157" s="9">
        <v>2.2999999999999998</v>
      </c>
      <c r="E157" s="9">
        <v>2.6</v>
      </c>
      <c r="F157" s="9">
        <v>525.27200000000005</v>
      </c>
      <c r="G157" s="9">
        <v>0</v>
      </c>
      <c r="H157" s="9">
        <v>0</v>
      </c>
      <c r="I157" s="9">
        <v>8.6</v>
      </c>
      <c r="J157" s="9">
        <v>79</v>
      </c>
      <c r="K157" s="158">
        <v>0.102777777777778</v>
      </c>
      <c r="L157" s="9"/>
      <c r="M157" s="9"/>
      <c r="N157" s="9"/>
      <c r="O157" s="9"/>
      <c r="P157" s="278" t="str">
        <f t="shared" si="7"/>
        <v/>
      </c>
      <c r="Q157" s="276" t="str">
        <f t="shared" si="8"/>
        <v/>
      </c>
      <c r="R157" s="9"/>
      <c r="S157" s="9"/>
      <c r="U157" s="367"/>
      <c r="V157" s="9"/>
      <c r="W157" s="37"/>
      <c r="AS157" s="9"/>
      <c r="AT157" s="9"/>
      <c r="AU157" s="426"/>
      <c r="AW157" s="9"/>
      <c r="AX157" s="470"/>
      <c r="BG157" s="373"/>
      <c r="BH157" s="373"/>
      <c r="BI157" s="9"/>
      <c r="BJ157" s="9"/>
      <c r="CJ157"/>
      <c r="CK157"/>
    </row>
    <row r="158" spans="1:89">
      <c r="A158" s="9">
        <v>1013</v>
      </c>
      <c r="B158" s="9">
        <v>5</v>
      </c>
      <c r="C158" s="9">
        <v>315</v>
      </c>
      <c r="D158" s="9">
        <v>5.3</v>
      </c>
      <c r="E158" s="9">
        <v>3.5</v>
      </c>
      <c r="F158" s="9">
        <v>525.27200000000005</v>
      </c>
      <c r="G158" s="9">
        <v>0</v>
      </c>
      <c r="H158" s="9">
        <v>0</v>
      </c>
      <c r="I158" s="9">
        <v>8.6</v>
      </c>
      <c r="J158" s="9">
        <v>79</v>
      </c>
      <c r="K158" s="158">
        <v>0.10347222222222199</v>
      </c>
      <c r="L158" s="9"/>
      <c r="M158" s="9"/>
      <c r="N158" s="9"/>
      <c r="O158" s="9"/>
      <c r="P158" s="278" t="str">
        <f t="shared" si="7"/>
        <v/>
      </c>
      <c r="Q158" s="276" t="str">
        <f t="shared" si="8"/>
        <v/>
      </c>
      <c r="R158" s="9"/>
      <c r="S158" s="9"/>
      <c r="U158" s="367"/>
      <c r="V158" s="9"/>
      <c r="W158" s="37"/>
      <c r="AS158" s="9"/>
      <c r="AT158" s="9"/>
      <c r="AU158" s="426"/>
      <c r="AW158" s="9"/>
      <c r="AX158" s="470"/>
      <c r="BG158" s="373"/>
      <c r="BH158" s="373"/>
      <c r="BI158" s="9"/>
      <c r="BJ158" s="9"/>
      <c r="CJ158"/>
      <c r="CK158"/>
    </row>
    <row r="159" spans="1:89">
      <c r="A159" s="9">
        <v>1013</v>
      </c>
      <c r="B159" s="9">
        <v>5.6</v>
      </c>
      <c r="C159" s="9">
        <v>292</v>
      </c>
      <c r="D159" s="9">
        <v>4</v>
      </c>
      <c r="E159" s="9">
        <v>3.4</v>
      </c>
      <c r="F159" s="9">
        <v>525.27200000000005</v>
      </c>
      <c r="G159" s="9">
        <v>0</v>
      </c>
      <c r="H159" s="9">
        <v>0</v>
      </c>
      <c r="I159" s="9">
        <v>8.6</v>
      </c>
      <c r="J159" s="9">
        <v>79</v>
      </c>
      <c r="K159" s="158">
        <v>0.104166666666667</v>
      </c>
      <c r="L159" s="9"/>
      <c r="M159" s="9"/>
      <c r="N159" s="9"/>
      <c r="O159" s="9"/>
      <c r="P159" s="278" t="str">
        <f t="shared" si="7"/>
        <v/>
      </c>
      <c r="Q159" s="276" t="str">
        <f t="shared" si="8"/>
        <v/>
      </c>
      <c r="R159" s="9"/>
      <c r="S159" s="9"/>
      <c r="U159" s="367"/>
      <c r="V159" s="9"/>
      <c r="W159" s="37"/>
      <c r="AS159" s="9"/>
      <c r="AT159" s="9"/>
      <c r="AU159" s="426"/>
      <c r="AW159" s="9"/>
      <c r="AX159" s="470"/>
      <c r="BG159" s="373"/>
      <c r="BH159" s="373"/>
      <c r="BI159" s="9"/>
      <c r="BJ159" s="9"/>
      <c r="CJ159"/>
      <c r="CK159"/>
    </row>
    <row r="160" spans="1:89">
      <c r="A160" s="9">
        <v>1013</v>
      </c>
      <c r="B160" s="9">
        <v>6.1</v>
      </c>
      <c r="C160" s="9">
        <v>292</v>
      </c>
      <c r="D160" s="9">
        <v>2.7</v>
      </c>
      <c r="E160" s="9">
        <v>2.5</v>
      </c>
      <c r="F160" s="9">
        <v>525.27200000000005</v>
      </c>
      <c r="G160" s="9">
        <v>0</v>
      </c>
      <c r="H160" s="9">
        <v>0</v>
      </c>
      <c r="I160" s="9">
        <v>8.6</v>
      </c>
      <c r="J160" s="9">
        <v>79</v>
      </c>
      <c r="K160" s="158">
        <v>0.104861111111111</v>
      </c>
      <c r="L160" s="9"/>
      <c r="M160" s="9"/>
      <c r="N160" s="9"/>
      <c r="O160" s="9"/>
      <c r="P160" s="278" t="str">
        <f t="shared" si="7"/>
        <v/>
      </c>
      <c r="Q160" s="276" t="str">
        <f t="shared" si="8"/>
        <v/>
      </c>
      <c r="R160" s="9"/>
      <c r="S160" s="9"/>
      <c r="U160" s="367"/>
      <c r="V160" s="9"/>
      <c r="W160" s="37"/>
      <c r="AS160" s="9"/>
      <c r="AT160" s="9"/>
      <c r="AU160" s="426"/>
      <c r="AW160" s="9"/>
      <c r="AX160" s="470"/>
      <c r="BG160" s="373"/>
      <c r="BH160" s="373"/>
      <c r="BI160" s="9"/>
      <c r="BJ160" s="9"/>
      <c r="CJ160"/>
      <c r="CK160"/>
    </row>
    <row r="161" spans="1:89">
      <c r="A161" s="9">
        <v>1013</v>
      </c>
      <c r="B161" s="9">
        <v>5.6</v>
      </c>
      <c r="C161" s="9">
        <v>270</v>
      </c>
      <c r="D161" s="9">
        <v>4.5</v>
      </c>
      <c r="E161" s="9">
        <v>3</v>
      </c>
      <c r="F161" s="9">
        <v>525.27200000000005</v>
      </c>
      <c r="G161" s="9">
        <v>0</v>
      </c>
      <c r="H161" s="9">
        <v>0</v>
      </c>
      <c r="I161" s="9">
        <v>8.6</v>
      </c>
      <c r="J161" s="9">
        <v>79</v>
      </c>
      <c r="K161" s="158">
        <v>0.105555555555556</v>
      </c>
      <c r="L161" s="9"/>
      <c r="M161" s="9"/>
      <c r="N161" s="9"/>
      <c r="O161" s="9"/>
      <c r="P161" s="278" t="str">
        <f t="shared" si="7"/>
        <v/>
      </c>
      <c r="Q161" s="276" t="str">
        <f t="shared" si="8"/>
        <v/>
      </c>
      <c r="R161" s="9"/>
      <c r="S161" s="9"/>
      <c r="U161" s="367"/>
      <c r="V161" s="9"/>
      <c r="W161" s="37"/>
      <c r="AS161" s="9"/>
      <c r="AT161" s="9"/>
      <c r="AU161" s="426"/>
      <c r="AW161" s="9"/>
      <c r="AX161" s="470"/>
      <c r="BG161" s="373"/>
      <c r="BH161" s="373"/>
      <c r="BI161" s="9"/>
      <c r="BJ161" s="9"/>
      <c r="CJ161"/>
      <c r="CK161"/>
    </row>
    <row r="162" spans="1:89">
      <c r="A162" s="9">
        <v>1013</v>
      </c>
      <c r="B162" s="9">
        <v>6.7</v>
      </c>
      <c r="C162" s="9">
        <v>315</v>
      </c>
      <c r="D162" s="9">
        <v>2.4</v>
      </c>
      <c r="E162" s="9">
        <v>2.4</v>
      </c>
      <c r="F162" s="9">
        <v>525.27200000000005</v>
      </c>
      <c r="G162" s="9">
        <v>0</v>
      </c>
      <c r="H162" s="9">
        <v>0</v>
      </c>
      <c r="I162" s="9">
        <v>8.6</v>
      </c>
      <c r="J162" s="9">
        <v>78</v>
      </c>
      <c r="K162" s="158">
        <v>0.10625</v>
      </c>
      <c r="L162" s="9"/>
      <c r="M162" s="9"/>
      <c r="N162" s="9"/>
      <c r="O162" s="9"/>
      <c r="P162" s="278" t="str">
        <f t="shared" si="7"/>
        <v/>
      </c>
      <c r="Q162" s="276" t="str">
        <f t="shared" si="8"/>
        <v/>
      </c>
      <c r="R162" s="9"/>
      <c r="S162" s="9"/>
      <c r="U162" s="367"/>
      <c r="V162" s="9"/>
      <c r="W162" s="37"/>
      <c r="AS162" s="9"/>
      <c r="AT162" s="9"/>
      <c r="AU162" s="426"/>
      <c r="AW162" s="9"/>
      <c r="AX162" s="470"/>
      <c r="BG162" s="373"/>
      <c r="BH162" s="373"/>
      <c r="BI162" s="9"/>
      <c r="BJ162" s="9"/>
      <c r="CJ162"/>
      <c r="CK162"/>
    </row>
    <row r="163" spans="1:89">
      <c r="A163" s="9">
        <v>1013</v>
      </c>
      <c r="B163" s="9">
        <v>7.2</v>
      </c>
      <c r="C163" s="9">
        <v>315</v>
      </c>
      <c r="D163" s="9">
        <v>1.8</v>
      </c>
      <c r="E163" s="9">
        <v>1.5</v>
      </c>
      <c r="F163" s="9">
        <v>525.27200000000005</v>
      </c>
      <c r="G163" s="9">
        <v>0</v>
      </c>
      <c r="H163" s="9">
        <v>0</v>
      </c>
      <c r="I163" s="9">
        <v>8.6</v>
      </c>
      <c r="J163" s="9">
        <v>78</v>
      </c>
      <c r="K163" s="158">
        <v>0.106944444444444</v>
      </c>
      <c r="L163" s="9"/>
      <c r="M163" s="9"/>
      <c r="N163" s="9"/>
      <c r="O163" s="9"/>
      <c r="P163" s="278" t="str">
        <f t="shared" si="7"/>
        <v/>
      </c>
      <c r="Q163" s="276" t="str">
        <f t="shared" si="8"/>
        <v/>
      </c>
      <c r="R163" s="9"/>
      <c r="S163" s="9"/>
      <c r="U163" s="367"/>
      <c r="V163" s="9"/>
      <c r="W163" s="37"/>
      <c r="AS163" s="9"/>
      <c r="AT163" s="9"/>
      <c r="AU163" s="426"/>
      <c r="AW163" s="9"/>
      <c r="AX163" s="470"/>
      <c r="BG163" s="373"/>
      <c r="BH163" s="373"/>
      <c r="BI163" s="9"/>
      <c r="BJ163" s="9"/>
      <c r="CJ163"/>
      <c r="CK163"/>
    </row>
    <row r="164" spans="1:89">
      <c r="A164" s="9">
        <v>1013</v>
      </c>
      <c r="B164" s="9">
        <v>6.7</v>
      </c>
      <c r="C164" s="9">
        <v>247</v>
      </c>
      <c r="D164" s="9">
        <v>1.9</v>
      </c>
      <c r="E164" s="9">
        <v>2</v>
      </c>
      <c r="F164" s="9">
        <v>525.27200000000005</v>
      </c>
      <c r="G164" s="9">
        <v>0</v>
      </c>
      <c r="H164" s="9">
        <v>0</v>
      </c>
      <c r="I164" s="9">
        <v>8.6</v>
      </c>
      <c r="J164" s="9">
        <v>78</v>
      </c>
      <c r="K164" s="158">
        <v>0.10763888888888901</v>
      </c>
      <c r="L164" s="9"/>
      <c r="M164" s="9"/>
      <c r="N164" s="9"/>
      <c r="O164" s="9"/>
      <c r="P164" s="278" t="str">
        <f t="shared" si="7"/>
        <v/>
      </c>
      <c r="Q164" s="276" t="str">
        <f t="shared" si="8"/>
        <v/>
      </c>
      <c r="R164" s="9"/>
      <c r="S164" s="9"/>
      <c r="U164" s="367"/>
      <c r="V164" s="9"/>
      <c r="W164" s="37"/>
      <c r="AS164" s="9"/>
      <c r="AT164" s="9"/>
      <c r="AU164" s="426"/>
      <c r="AW164" s="9"/>
      <c r="AX164" s="470"/>
      <c r="BG164" s="373"/>
      <c r="BH164" s="373"/>
      <c r="BI164" s="9"/>
      <c r="BJ164" s="9"/>
      <c r="CJ164"/>
      <c r="CK164"/>
    </row>
    <row r="165" spans="1:89">
      <c r="A165" s="9">
        <v>1013</v>
      </c>
      <c r="B165" s="9">
        <v>5.6</v>
      </c>
      <c r="C165" s="9">
        <v>292</v>
      </c>
      <c r="D165" s="9">
        <v>4</v>
      </c>
      <c r="E165" s="9">
        <v>2</v>
      </c>
      <c r="F165" s="9">
        <v>525.27200000000005</v>
      </c>
      <c r="G165" s="9">
        <v>0</v>
      </c>
      <c r="H165" s="9">
        <v>0</v>
      </c>
      <c r="I165" s="9">
        <v>8.6</v>
      </c>
      <c r="J165" s="9">
        <v>78</v>
      </c>
      <c r="K165" s="158">
        <v>0.108333333333333</v>
      </c>
      <c r="L165" s="9"/>
      <c r="M165" s="9"/>
      <c r="N165" s="9"/>
      <c r="O165" s="9"/>
      <c r="P165" s="278" t="str">
        <f t="shared" si="7"/>
        <v/>
      </c>
      <c r="Q165" s="276" t="str">
        <f t="shared" si="8"/>
        <v/>
      </c>
      <c r="R165" s="9"/>
      <c r="S165" s="9"/>
      <c r="U165" s="367"/>
      <c r="V165" s="9"/>
      <c r="W165" s="37"/>
      <c r="AS165" s="9"/>
      <c r="AT165" s="9"/>
      <c r="AU165" s="426"/>
      <c r="AW165" s="9"/>
      <c r="AX165" s="470"/>
      <c r="BG165" s="373"/>
      <c r="BH165" s="373"/>
      <c r="BI165" s="9"/>
      <c r="BJ165" s="9"/>
      <c r="CJ165"/>
      <c r="CK165"/>
    </row>
    <row r="166" spans="1:89">
      <c r="A166" s="9">
        <v>1013</v>
      </c>
      <c r="B166" s="9">
        <v>6.7</v>
      </c>
      <c r="C166" s="9">
        <v>247</v>
      </c>
      <c r="D166" s="9">
        <v>2.2999999999999998</v>
      </c>
      <c r="E166" s="9">
        <v>3.4</v>
      </c>
      <c r="F166" s="9">
        <v>525.27200000000005</v>
      </c>
      <c r="G166" s="9">
        <v>0</v>
      </c>
      <c r="H166" s="9">
        <v>0</v>
      </c>
      <c r="I166" s="9">
        <v>8.6</v>
      </c>
      <c r="J166" s="9">
        <v>78</v>
      </c>
      <c r="K166" s="158">
        <v>0.109027777777778</v>
      </c>
      <c r="L166" s="9"/>
      <c r="M166" s="9"/>
      <c r="N166" s="9"/>
      <c r="O166" s="9"/>
      <c r="P166" s="278" t="str">
        <f t="shared" si="7"/>
        <v/>
      </c>
      <c r="Q166" s="276" t="str">
        <f t="shared" si="8"/>
        <v/>
      </c>
      <c r="R166" s="9"/>
      <c r="S166" s="9"/>
      <c r="U166" s="367"/>
      <c r="V166" s="9"/>
      <c r="W166" s="37"/>
      <c r="AS166" s="9"/>
      <c r="AT166" s="9"/>
      <c r="AU166" s="426"/>
      <c r="AW166" s="9"/>
      <c r="AX166" s="470"/>
      <c r="BG166" s="373"/>
      <c r="BH166" s="373"/>
      <c r="BI166" s="9"/>
      <c r="BJ166" s="9"/>
      <c r="CJ166"/>
      <c r="CK166"/>
    </row>
    <row r="167" spans="1:89">
      <c r="A167" s="9">
        <v>1013</v>
      </c>
      <c r="B167" s="9">
        <v>6.1</v>
      </c>
      <c r="C167" s="9">
        <v>292</v>
      </c>
      <c r="D167" s="9">
        <v>2.5</v>
      </c>
      <c r="E167" s="9">
        <v>2.4</v>
      </c>
      <c r="F167" s="9">
        <v>525.27200000000005</v>
      </c>
      <c r="G167" s="9">
        <v>0</v>
      </c>
      <c r="H167" s="9">
        <v>0</v>
      </c>
      <c r="I167" s="9">
        <v>8.6</v>
      </c>
      <c r="J167" s="9">
        <v>78</v>
      </c>
      <c r="K167" s="158">
        <v>0.109722222222222</v>
      </c>
      <c r="L167" s="9"/>
      <c r="M167" s="9"/>
      <c r="N167" s="9"/>
      <c r="O167" s="9"/>
      <c r="P167" s="278" t="str">
        <f t="shared" si="7"/>
        <v/>
      </c>
      <c r="Q167" s="276" t="str">
        <f t="shared" si="8"/>
        <v/>
      </c>
      <c r="R167" s="9"/>
      <c r="S167" s="9"/>
      <c r="U167" s="367"/>
      <c r="V167" s="9"/>
      <c r="W167" s="37"/>
      <c r="AS167" s="9"/>
      <c r="AT167" s="9"/>
      <c r="AU167" s="426"/>
      <c r="AW167" s="9"/>
      <c r="AX167" s="470"/>
      <c r="BG167" s="373"/>
      <c r="BH167" s="373"/>
      <c r="BI167" s="9"/>
      <c r="BJ167" s="9"/>
      <c r="CJ167"/>
      <c r="CK167"/>
    </row>
    <row r="168" spans="1:89">
      <c r="A168" s="9">
        <v>1013</v>
      </c>
      <c r="B168" s="9">
        <v>6.1</v>
      </c>
      <c r="C168" s="9">
        <v>337</v>
      </c>
      <c r="D168" s="9">
        <v>3.4</v>
      </c>
      <c r="E168" s="9">
        <v>2.7</v>
      </c>
      <c r="F168" s="9">
        <v>525.27200000000005</v>
      </c>
      <c r="G168" s="9">
        <v>0</v>
      </c>
      <c r="H168" s="9">
        <v>0</v>
      </c>
      <c r="I168" s="9">
        <v>8.6</v>
      </c>
      <c r="J168" s="9">
        <v>78</v>
      </c>
      <c r="K168" s="158">
        <v>0.110416666666667</v>
      </c>
      <c r="L168" s="9"/>
      <c r="M168" s="9"/>
      <c r="N168" s="9"/>
      <c r="O168" s="9"/>
      <c r="P168" s="278" t="str">
        <f t="shared" si="7"/>
        <v/>
      </c>
      <c r="Q168" s="276" t="str">
        <f t="shared" si="8"/>
        <v/>
      </c>
      <c r="R168" s="9"/>
      <c r="S168" s="9"/>
      <c r="U168" s="367"/>
      <c r="V168" s="9"/>
      <c r="W168" s="37"/>
      <c r="AS168" s="9"/>
      <c r="AT168" s="9"/>
      <c r="AU168" s="426"/>
      <c r="AW168" s="9"/>
      <c r="AX168" s="470"/>
      <c r="BG168" s="373"/>
      <c r="BH168" s="373"/>
      <c r="BI168" s="9"/>
      <c r="BJ168" s="9"/>
      <c r="CJ168"/>
      <c r="CK168"/>
    </row>
    <row r="169" spans="1:89">
      <c r="A169" s="9">
        <v>1013</v>
      </c>
      <c r="B169" s="9" t="s">
        <v>383</v>
      </c>
      <c r="C169" s="9">
        <v>292</v>
      </c>
      <c r="D169" s="9">
        <v>1.2</v>
      </c>
      <c r="E169" s="9">
        <v>1.8</v>
      </c>
      <c r="F169" s="9">
        <v>525.27200000000005</v>
      </c>
      <c r="G169" s="9">
        <v>0</v>
      </c>
      <c r="H169" s="9">
        <v>0</v>
      </c>
      <c r="I169" s="9">
        <v>8.6</v>
      </c>
      <c r="J169" s="9">
        <v>78</v>
      </c>
      <c r="K169" s="158">
        <v>0.11111111111111099</v>
      </c>
      <c r="L169" s="9"/>
      <c r="M169" s="9"/>
      <c r="N169" s="9"/>
      <c r="O169" s="9"/>
      <c r="P169" s="278" t="str">
        <f t="shared" si="7"/>
        <v/>
      </c>
      <c r="Q169" s="276" t="str">
        <f t="shared" si="8"/>
        <v/>
      </c>
      <c r="R169" s="9"/>
      <c r="S169" s="9"/>
      <c r="U169" s="367"/>
      <c r="V169" s="9"/>
      <c r="W169" s="37"/>
      <c r="AS169" s="9"/>
      <c r="AT169" s="9"/>
      <c r="AU169" s="426"/>
      <c r="AW169" s="9"/>
      <c r="AX169" s="470"/>
      <c r="BG169" s="373"/>
      <c r="BH169" s="373"/>
      <c r="BI169" s="9"/>
      <c r="BJ169" s="9"/>
      <c r="CJ169"/>
      <c r="CK169"/>
    </row>
    <row r="170" spans="1:89">
      <c r="A170" s="9">
        <v>1013</v>
      </c>
      <c r="B170" s="9">
        <v>6.1</v>
      </c>
      <c r="C170" s="9">
        <v>292</v>
      </c>
      <c r="D170" s="9">
        <v>2.8</v>
      </c>
      <c r="E170" s="9">
        <v>2.8</v>
      </c>
      <c r="F170" s="9">
        <v>525.27200000000005</v>
      </c>
      <c r="G170" s="9">
        <v>0</v>
      </c>
      <c r="H170" s="9">
        <v>0</v>
      </c>
      <c r="I170" s="9">
        <v>8.6</v>
      </c>
      <c r="J170" s="9">
        <v>78</v>
      </c>
      <c r="K170" s="158">
        <v>0.111805555555556</v>
      </c>
      <c r="L170" s="9"/>
      <c r="M170" s="9"/>
      <c r="N170" s="9"/>
      <c r="O170" s="9"/>
      <c r="P170" s="278" t="str">
        <f t="shared" si="7"/>
        <v/>
      </c>
      <c r="Q170" s="276" t="str">
        <f t="shared" si="8"/>
        <v/>
      </c>
      <c r="R170" s="9"/>
      <c r="S170" s="9"/>
      <c r="U170" s="367"/>
      <c r="V170" s="9"/>
      <c r="W170" s="37"/>
      <c r="AS170" s="9"/>
      <c r="AT170" s="9"/>
      <c r="AU170" s="426"/>
      <c r="AW170" s="9"/>
      <c r="AX170" s="470"/>
      <c r="BG170" s="373"/>
      <c r="BH170" s="373"/>
      <c r="BI170" s="9"/>
      <c r="BJ170" s="9"/>
      <c r="CJ170"/>
      <c r="CK170"/>
    </row>
    <row r="171" spans="1:89">
      <c r="A171" s="9">
        <v>1013</v>
      </c>
      <c r="B171" s="9">
        <v>6.7</v>
      </c>
      <c r="C171" s="9">
        <v>337</v>
      </c>
      <c r="D171" s="9">
        <v>2.2000000000000002</v>
      </c>
      <c r="E171" s="9">
        <v>2.6</v>
      </c>
      <c r="F171" s="9">
        <v>525.27200000000005</v>
      </c>
      <c r="G171" s="9">
        <v>0</v>
      </c>
      <c r="H171" s="9">
        <v>0</v>
      </c>
      <c r="I171" s="9">
        <v>8.6</v>
      </c>
      <c r="J171" s="9">
        <v>78</v>
      </c>
      <c r="K171" s="158">
        <v>0.1125</v>
      </c>
      <c r="L171" s="9"/>
      <c r="M171" s="9"/>
      <c r="N171" s="9"/>
      <c r="O171" s="9"/>
      <c r="P171" s="278" t="str">
        <f t="shared" si="7"/>
        <v/>
      </c>
      <c r="Q171" s="276" t="str">
        <f t="shared" si="8"/>
        <v/>
      </c>
      <c r="R171" s="9"/>
      <c r="S171" s="9"/>
      <c r="U171" s="367"/>
      <c r="V171" s="9"/>
      <c r="W171" s="37"/>
      <c r="AS171" s="9"/>
      <c r="AT171" s="9"/>
      <c r="AU171" s="426"/>
      <c r="AW171" s="9"/>
      <c r="AX171" s="470"/>
      <c r="BG171" s="373"/>
      <c r="BH171" s="373"/>
      <c r="BI171" s="9"/>
      <c r="BJ171" s="9"/>
      <c r="CJ171"/>
      <c r="CK171"/>
    </row>
    <row r="172" spans="1:89">
      <c r="A172" s="9">
        <v>1013</v>
      </c>
      <c r="B172" s="9">
        <v>6.7</v>
      </c>
      <c r="C172" s="9">
        <v>270</v>
      </c>
      <c r="D172" s="9">
        <v>2.4</v>
      </c>
      <c r="E172" s="9">
        <v>1.6</v>
      </c>
      <c r="F172" s="9">
        <v>525.27200000000005</v>
      </c>
      <c r="G172" s="9">
        <v>0</v>
      </c>
      <c r="H172" s="9">
        <v>0</v>
      </c>
      <c r="I172" s="9">
        <v>8.6</v>
      </c>
      <c r="J172" s="9">
        <v>78</v>
      </c>
      <c r="K172" s="158">
        <v>0.113194444444444</v>
      </c>
      <c r="L172" s="9"/>
      <c r="M172" s="9"/>
      <c r="N172" s="9"/>
      <c r="O172" s="9"/>
      <c r="P172" s="278" t="str">
        <f t="shared" si="7"/>
        <v/>
      </c>
      <c r="Q172" s="276" t="str">
        <f t="shared" si="8"/>
        <v/>
      </c>
      <c r="R172" s="9"/>
      <c r="S172" s="9"/>
      <c r="U172" s="367"/>
      <c r="V172" s="9"/>
      <c r="W172" s="37"/>
      <c r="AS172" s="9"/>
      <c r="AT172" s="9"/>
      <c r="AU172" s="426"/>
      <c r="AW172" s="9"/>
      <c r="AX172" s="470"/>
      <c r="BG172" s="373"/>
      <c r="BH172" s="373"/>
      <c r="BI172" s="9"/>
      <c r="BJ172" s="9"/>
      <c r="CJ172"/>
      <c r="CK172"/>
    </row>
    <row r="173" spans="1:89">
      <c r="A173" s="9">
        <v>1013</v>
      </c>
      <c r="B173" s="9">
        <v>5.6</v>
      </c>
      <c r="C173" s="9">
        <v>337</v>
      </c>
      <c r="D173" s="9">
        <v>3.6</v>
      </c>
      <c r="E173" s="9">
        <v>2</v>
      </c>
      <c r="F173" s="9">
        <v>525.27200000000005</v>
      </c>
      <c r="G173" s="9">
        <v>0</v>
      </c>
      <c r="H173" s="9">
        <v>0</v>
      </c>
      <c r="I173" s="9">
        <v>8.6</v>
      </c>
      <c r="J173" s="9">
        <v>78</v>
      </c>
      <c r="K173" s="158">
        <v>0.113888888888889</v>
      </c>
      <c r="L173" s="9"/>
      <c r="M173" s="9"/>
      <c r="N173" s="9"/>
      <c r="O173" s="9"/>
      <c r="P173" s="278" t="str">
        <f t="shared" si="7"/>
        <v/>
      </c>
      <c r="Q173" s="276" t="str">
        <f t="shared" si="8"/>
        <v/>
      </c>
      <c r="R173" s="9"/>
      <c r="S173" s="9"/>
      <c r="U173" s="367"/>
      <c r="V173" s="9"/>
      <c r="W173" s="37"/>
      <c r="AS173" s="9"/>
      <c r="AT173" s="9"/>
      <c r="AU173" s="426"/>
      <c r="AW173" s="9"/>
      <c r="AX173" s="470"/>
      <c r="BG173" s="373"/>
      <c r="BH173" s="373"/>
      <c r="BI173" s="9"/>
      <c r="BJ173" s="9"/>
      <c r="CJ173"/>
      <c r="CK173"/>
    </row>
    <row r="174" spans="1:89">
      <c r="A174" s="9">
        <v>1013</v>
      </c>
      <c r="B174" s="9">
        <v>6.7</v>
      </c>
      <c r="C174" s="9">
        <v>315</v>
      </c>
      <c r="D174" s="9">
        <v>2.4</v>
      </c>
      <c r="E174" s="9">
        <v>1.3</v>
      </c>
      <c r="F174" s="9">
        <v>525.27200000000005</v>
      </c>
      <c r="G174" s="9">
        <v>0</v>
      </c>
      <c r="H174" s="9">
        <v>0</v>
      </c>
      <c r="I174" s="9">
        <v>8.5</v>
      </c>
      <c r="J174" s="9">
        <v>78</v>
      </c>
      <c r="K174" s="158">
        <v>0.114583333333333</v>
      </c>
      <c r="L174" s="9"/>
      <c r="M174" s="9"/>
      <c r="N174" s="9"/>
      <c r="O174" s="9"/>
      <c r="P174" s="278" t="str">
        <f t="shared" si="7"/>
        <v/>
      </c>
      <c r="Q174" s="276" t="str">
        <f t="shared" si="8"/>
        <v/>
      </c>
      <c r="R174" s="9"/>
      <c r="S174" s="9"/>
      <c r="U174" s="367"/>
      <c r="V174" s="9"/>
      <c r="W174" s="37"/>
      <c r="AS174" s="9"/>
      <c r="AT174" s="9"/>
      <c r="AU174" s="426"/>
      <c r="AW174" s="9"/>
      <c r="AX174" s="470"/>
      <c r="BG174" s="373"/>
      <c r="BH174" s="373"/>
      <c r="BI174" s="9"/>
      <c r="BJ174" s="9"/>
      <c r="CJ174"/>
      <c r="CK174"/>
    </row>
    <row r="175" spans="1:89">
      <c r="A175" s="9">
        <v>1013</v>
      </c>
      <c r="B175" s="9">
        <v>5</v>
      </c>
      <c r="C175" s="9">
        <v>247</v>
      </c>
      <c r="D175" s="9">
        <v>4.7</v>
      </c>
      <c r="E175" s="9">
        <v>2.4</v>
      </c>
      <c r="F175" s="9">
        <v>525.27200000000005</v>
      </c>
      <c r="G175" s="9">
        <v>0</v>
      </c>
      <c r="H175" s="9">
        <v>0</v>
      </c>
      <c r="I175" s="9">
        <v>8.5</v>
      </c>
      <c r="J175" s="9">
        <v>78</v>
      </c>
      <c r="K175" s="158">
        <v>0.11527777777777801</v>
      </c>
      <c r="L175" s="9"/>
      <c r="M175" s="9"/>
      <c r="N175" s="9"/>
      <c r="O175" s="9"/>
      <c r="P175" s="278" t="str">
        <f t="shared" si="7"/>
        <v/>
      </c>
      <c r="Q175" s="276" t="str">
        <f t="shared" si="8"/>
        <v/>
      </c>
      <c r="R175" s="9"/>
      <c r="S175" s="9"/>
      <c r="U175" s="367"/>
      <c r="V175" s="9"/>
      <c r="W175" s="37"/>
      <c r="AS175" s="9"/>
      <c r="AT175" s="9"/>
      <c r="AU175" s="426"/>
      <c r="AW175" s="9"/>
      <c r="AX175" s="470"/>
      <c r="BG175" s="373"/>
      <c r="BH175" s="373"/>
      <c r="BI175" s="9"/>
      <c r="BJ175" s="9"/>
      <c r="CJ175"/>
      <c r="CK175"/>
    </row>
    <row r="176" spans="1:89">
      <c r="A176" s="9">
        <v>1013</v>
      </c>
      <c r="B176" s="9">
        <v>6.7</v>
      </c>
      <c r="C176" s="9">
        <v>292</v>
      </c>
      <c r="D176" s="9">
        <v>2.4</v>
      </c>
      <c r="E176" s="9">
        <v>3.6</v>
      </c>
      <c r="F176" s="9">
        <v>525.27200000000005</v>
      </c>
      <c r="G176" s="9">
        <v>0</v>
      </c>
      <c r="H176" s="9">
        <v>0</v>
      </c>
      <c r="I176" s="9">
        <v>8.5</v>
      </c>
      <c r="J176" s="9">
        <v>78</v>
      </c>
      <c r="K176" s="158">
        <v>0.115972222222222</v>
      </c>
      <c r="L176" s="9"/>
      <c r="M176" s="9"/>
      <c r="N176" s="9"/>
      <c r="O176" s="9"/>
      <c r="P176" s="278" t="str">
        <f t="shared" si="7"/>
        <v/>
      </c>
      <c r="Q176" s="276" t="str">
        <f t="shared" si="8"/>
        <v/>
      </c>
      <c r="R176" s="9"/>
      <c r="S176" s="9"/>
      <c r="U176" s="367"/>
      <c r="V176" s="9"/>
      <c r="W176" s="37"/>
      <c r="AS176" s="9"/>
      <c r="AT176" s="9"/>
      <c r="AU176" s="426"/>
      <c r="AW176" s="9"/>
      <c r="AX176" s="470"/>
      <c r="BG176" s="373"/>
      <c r="BH176" s="373"/>
      <c r="BI176" s="9"/>
      <c r="BJ176" s="9"/>
      <c r="CJ176"/>
      <c r="CK176"/>
    </row>
    <row r="177" spans="1:89">
      <c r="A177" s="9">
        <v>1013</v>
      </c>
      <c r="B177" s="9">
        <v>7.2</v>
      </c>
      <c r="C177" s="9">
        <v>292</v>
      </c>
      <c r="D177" s="9">
        <v>1.6</v>
      </c>
      <c r="E177" s="9">
        <v>3</v>
      </c>
      <c r="F177" s="9">
        <v>525.27200000000005</v>
      </c>
      <c r="G177" s="9">
        <v>0</v>
      </c>
      <c r="H177" s="9">
        <v>0</v>
      </c>
      <c r="I177" s="9">
        <v>8.5</v>
      </c>
      <c r="J177" s="9">
        <v>78</v>
      </c>
      <c r="K177" s="158">
        <v>0.116666666666667</v>
      </c>
      <c r="L177" s="9"/>
      <c r="M177" s="9"/>
      <c r="N177" s="9"/>
      <c r="O177" s="9"/>
      <c r="P177" s="278" t="str">
        <f t="shared" si="7"/>
        <v/>
      </c>
      <c r="Q177" s="276" t="str">
        <f t="shared" si="8"/>
        <v/>
      </c>
      <c r="R177" s="9"/>
      <c r="S177" s="9"/>
      <c r="U177" s="367"/>
      <c r="V177" s="9"/>
      <c r="W177" s="37"/>
      <c r="AS177" s="9"/>
      <c r="AT177" s="9"/>
      <c r="AU177" s="426"/>
      <c r="AW177" s="9"/>
      <c r="AX177" s="470"/>
      <c r="BG177" s="373"/>
      <c r="BH177" s="373"/>
      <c r="BI177" s="9"/>
      <c r="BJ177" s="9"/>
      <c r="CJ177"/>
      <c r="CK177"/>
    </row>
    <row r="178" spans="1:89">
      <c r="A178" s="9">
        <v>1013</v>
      </c>
      <c r="B178" s="9">
        <v>6.1</v>
      </c>
      <c r="C178" s="9">
        <v>337</v>
      </c>
      <c r="D178" s="9">
        <v>2.9</v>
      </c>
      <c r="E178" s="9">
        <v>2.1</v>
      </c>
      <c r="F178" s="9">
        <v>525.27200000000005</v>
      </c>
      <c r="G178" s="9">
        <v>0</v>
      </c>
      <c r="H178" s="9">
        <v>0</v>
      </c>
      <c r="I178" s="9">
        <v>8.5</v>
      </c>
      <c r="J178" s="9">
        <v>78</v>
      </c>
      <c r="K178" s="158">
        <v>0.117361111111111</v>
      </c>
      <c r="L178" s="9"/>
      <c r="M178" s="9"/>
      <c r="N178" s="9"/>
      <c r="O178" s="9"/>
      <c r="P178" s="278" t="str">
        <f t="shared" si="7"/>
        <v/>
      </c>
      <c r="Q178" s="276" t="str">
        <f t="shared" si="8"/>
        <v/>
      </c>
      <c r="R178" s="9"/>
      <c r="S178" s="9"/>
      <c r="U178" s="367"/>
      <c r="V178" s="9"/>
      <c r="W178" s="37"/>
      <c r="AS178" s="9"/>
      <c r="AT178" s="9"/>
      <c r="AU178" s="426"/>
      <c r="AW178" s="9"/>
      <c r="AX178" s="470"/>
      <c r="BG178" s="373"/>
      <c r="BH178" s="373"/>
      <c r="BI178" s="9"/>
      <c r="BJ178" s="9"/>
      <c r="CJ178"/>
      <c r="CK178"/>
    </row>
    <row r="179" spans="1:89">
      <c r="A179" s="9">
        <v>1013</v>
      </c>
      <c r="B179" s="9">
        <v>6.7</v>
      </c>
      <c r="C179" s="9">
        <v>292</v>
      </c>
      <c r="D179" s="9">
        <v>1.9</v>
      </c>
      <c r="E179" s="9">
        <v>2</v>
      </c>
      <c r="F179" s="9">
        <v>525.27200000000005</v>
      </c>
      <c r="G179" s="9">
        <v>0</v>
      </c>
      <c r="H179" s="9">
        <v>0</v>
      </c>
      <c r="I179" s="9">
        <v>8.5</v>
      </c>
      <c r="J179" s="9">
        <v>78</v>
      </c>
      <c r="K179" s="158">
        <v>0.118055555555556</v>
      </c>
      <c r="L179" s="9"/>
      <c r="M179" s="9"/>
      <c r="N179" s="9"/>
      <c r="O179" s="9"/>
      <c r="P179" s="278" t="str">
        <f t="shared" si="7"/>
        <v/>
      </c>
      <c r="Q179" s="276" t="str">
        <f t="shared" si="8"/>
        <v/>
      </c>
      <c r="R179" s="9"/>
      <c r="S179" s="9"/>
      <c r="U179" s="367"/>
      <c r="V179" s="9"/>
      <c r="W179" s="37"/>
      <c r="AS179" s="9"/>
      <c r="AT179" s="9"/>
      <c r="AU179" s="426"/>
      <c r="AW179" s="9"/>
      <c r="AX179" s="470"/>
      <c r="BG179" s="373"/>
      <c r="BH179" s="373"/>
      <c r="BI179" s="9"/>
      <c r="BJ179" s="9"/>
      <c r="CJ179"/>
      <c r="CK179"/>
    </row>
    <row r="180" spans="1:89">
      <c r="A180" s="9">
        <v>1013</v>
      </c>
      <c r="B180" s="9">
        <v>6.1</v>
      </c>
      <c r="C180" s="9">
        <v>315</v>
      </c>
      <c r="D180" s="9">
        <v>2.8</v>
      </c>
      <c r="E180" s="9">
        <v>2</v>
      </c>
      <c r="F180" s="9">
        <v>525.27200000000005</v>
      </c>
      <c r="G180" s="9">
        <v>0</v>
      </c>
      <c r="H180" s="9">
        <v>0</v>
      </c>
      <c r="I180" s="9">
        <v>8.5</v>
      </c>
      <c r="J180" s="9">
        <v>78</v>
      </c>
      <c r="K180" s="158">
        <v>0.11874999999999999</v>
      </c>
      <c r="L180" s="9"/>
      <c r="M180" s="9"/>
      <c r="N180" s="9"/>
      <c r="O180" s="9"/>
      <c r="P180" s="278" t="str">
        <f t="shared" si="7"/>
        <v/>
      </c>
      <c r="Q180" s="276" t="str">
        <f t="shared" si="8"/>
        <v/>
      </c>
      <c r="R180" s="9"/>
      <c r="S180" s="9"/>
      <c r="U180" s="367"/>
      <c r="V180" s="9"/>
      <c r="W180" s="37"/>
      <c r="AS180" s="9"/>
      <c r="AT180" s="9"/>
      <c r="AU180" s="426"/>
      <c r="AW180" s="9"/>
      <c r="AX180" s="470"/>
      <c r="BG180" s="373"/>
      <c r="BH180" s="373"/>
      <c r="BI180" s="9"/>
      <c r="BJ180" s="9"/>
      <c r="CJ180"/>
      <c r="CK180"/>
    </row>
    <row r="181" spans="1:89">
      <c r="A181" s="9">
        <v>1013</v>
      </c>
      <c r="B181" s="9" t="s">
        <v>383</v>
      </c>
      <c r="C181" s="9">
        <v>0</v>
      </c>
      <c r="D181" s="9">
        <v>1.2</v>
      </c>
      <c r="E181" s="9">
        <v>1.5</v>
      </c>
      <c r="F181" s="9">
        <v>525.27200000000005</v>
      </c>
      <c r="G181" s="9">
        <v>0</v>
      </c>
      <c r="H181" s="9">
        <v>0</v>
      </c>
      <c r="I181" s="9">
        <v>8.5</v>
      </c>
      <c r="J181" s="9">
        <v>78</v>
      </c>
      <c r="K181" s="158">
        <v>0.11944444444444401</v>
      </c>
      <c r="L181" s="9"/>
      <c r="M181" s="9"/>
      <c r="N181" s="9"/>
      <c r="O181" s="9"/>
      <c r="P181" s="278" t="str">
        <f t="shared" si="7"/>
        <v/>
      </c>
      <c r="Q181" s="276" t="str">
        <f t="shared" si="8"/>
        <v/>
      </c>
      <c r="R181" s="9"/>
      <c r="S181" s="9"/>
      <c r="U181" s="367"/>
      <c r="V181" s="9"/>
      <c r="W181" s="37"/>
      <c r="AS181" s="9"/>
      <c r="AT181" s="9"/>
      <c r="AU181" s="426"/>
      <c r="AW181" s="9"/>
      <c r="AX181" s="470"/>
      <c r="BG181" s="373"/>
      <c r="BH181" s="373"/>
      <c r="BI181" s="9"/>
      <c r="BJ181" s="9"/>
      <c r="CJ181"/>
      <c r="CK181"/>
    </row>
    <row r="182" spans="1:89">
      <c r="A182" s="9">
        <v>1013</v>
      </c>
      <c r="B182" s="9">
        <v>5</v>
      </c>
      <c r="C182" s="9">
        <v>292</v>
      </c>
      <c r="D182" s="9">
        <v>4.5999999999999996</v>
      </c>
      <c r="E182" s="9">
        <v>2.1</v>
      </c>
      <c r="F182" s="9">
        <v>525.27200000000005</v>
      </c>
      <c r="G182" s="9">
        <v>0</v>
      </c>
      <c r="H182" s="9">
        <v>0</v>
      </c>
      <c r="I182" s="9">
        <v>8.5</v>
      </c>
      <c r="J182" s="9">
        <v>78</v>
      </c>
      <c r="K182" s="158">
        <v>0.120138888888889</v>
      </c>
      <c r="L182" s="9"/>
      <c r="M182" s="9"/>
      <c r="N182" s="9"/>
      <c r="O182" s="9"/>
      <c r="P182" s="278" t="str">
        <f t="shared" si="7"/>
        <v/>
      </c>
      <c r="Q182" s="276" t="str">
        <f t="shared" si="8"/>
        <v/>
      </c>
      <c r="R182" s="9"/>
      <c r="S182" s="9"/>
      <c r="U182" s="367"/>
      <c r="V182" s="9"/>
      <c r="W182" s="37"/>
      <c r="AS182" s="9"/>
      <c r="AT182" s="9"/>
      <c r="AU182" s="426"/>
      <c r="AW182" s="9"/>
      <c r="AX182" s="470"/>
      <c r="BG182" s="373"/>
      <c r="BH182" s="373"/>
      <c r="BI182" s="9"/>
      <c r="BJ182" s="9"/>
      <c r="CJ182"/>
      <c r="CK182"/>
    </row>
    <row r="183" spans="1:89">
      <c r="A183" s="9">
        <v>1013</v>
      </c>
      <c r="B183" s="9">
        <v>7.2</v>
      </c>
      <c r="C183" s="9">
        <v>315</v>
      </c>
      <c r="D183" s="9">
        <v>1.6</v>
      </c>
      <c r="E183" s="9">
        <v>2.5</v>
      </c>
      <c r="F183" s="9">
        <v>525.27200000000005</v>
      </c>
      <c r="G183" s="9">
        <v>0</v>
      </c>
      <c r="H183" s="9">
        <v>0</v>
      </c>
      <c r="I183" s="9">
        <v>8.5</v>
      </c>
      <c r="J183" s="9">
        <v>78</v>
      </c>
      <c r="K183" s="158">
        <v>0.120833333333333</v>
      </c>
      <c r="L183" s="9"/>
      <c r="M183" s="9"/>
      <c r="N183" s="9"/>
      <c r="O183" s="9"/>
      <c r="P183" s="278" t="str">
        <f t="shared" si="7"/>
        <v/>
      </c>
      <c r="Q183" s="276" t="str">
        <f t="shared" si="8"/>
        <v/>
      </c>
      <c r="R183" s="9"/>
      <c r="S183" s="9"/>
      <c r="U183" s="367"/>
      <c r="V183" s="9"/>
      <c r="W183" s="37"/>
      <c r="X183" s="18"/>
      <c r="AS183" s="9"/>
      <c r="AT183" s="9"/>
      <c r="AU183" s="426"/>
      <c r="AW183" s="9"/>
      <c r="AX183" s="470"/>
      <c r="BG183" s="373"/>
      <c r="BH183" s="373"/>
      <c r="BI183" s="9"/>
      <c r="BJ183" s="9"/>
      <c r="CJ183"/>
      <c r="CK183"/>
    </row>
    <row r="184" spans="1:89">
      <c r="A184" s="9">
        <v>1013</v>
      </c>
      <c r="B184" s="9">
        <v>6.7</v>
      </c>
      <c r="C184" s="9">
        <v>337</v>
      </c>
      <c r="D184" s="9">
        <v>2.2000000000000002</v>
      </c>
      <c r="E184" s="9">
        <v>2.6</v>
      </c>
      <c r="F184" s="9">
        <v>525.27200000000005</v>
      </c>
      <c r="G184" s="9">
        <v>0</v>
      </c>
      <c r="H184" s="9">
        <v>0</v>
      </c>
      <c r="I184" s="9">
        <v>8.5</v>
      </c>
      <c r="J184" s="9">
        <v>78</v>
      </c>
      <c r="K184" s="158">
        <v>0.121527777777778</v>
      </c>
      <c r="L184" s="9"/>
      <c r="M184" s="9"/>
      <c r="N184" s="9"/>
      <c r="O184" s="9"/>
      <c r="P184" s="278" t="str">
        <f t="shared" si="7"/>
        <v/>
      </c>
      <c r="Q184" s="276" t="str">
        <f t="shared" si="8"/>
        <v/>
      </c>
      <c r="R184" s="9"/>
      <c r="S184" s="9"/>
      <c r="U184" s="367"/>
      <c r="V184" s="9"/>
      <c r="W184" s="37"/>
      <c r="AS184" s="9"/>
      <c r="AT184" s="9"/>
      <c r="AU184" s="426"/>
      <c r="AW184" s="9"/>
      <c r="AX184" s="470"/>
      <c r="BG184" s="373"/>
      <c r="BH184" s="373"/>
      <c r="BI184" s="9"/>
      <c r="BJ184" s="9"/>
      <c r="CJ184"/>
      <c r="CK184"/>
    </row>
    <row r="185" spans="1:89">
      <c r="A185" s="9">
        <v>1013</v>
      </c>
      <c r="B185" s="9">
        <v>6.1</v>
      </c>
      <c r="C185" s="9">
        <v>337</v>
      </c>
      <c r="D185" s="9">
        <v>2.7</v>
      </c>
      <c r="E185" s="9">
        <v>2.2000000000000002</v>
      </c>
      <c r="F185" s="9">
        <v>525.27200000000005</v>
      </c>
      <c r="G185" s="9">
        <v>0</v>
      </c>
      <c r="H185" s="9">
        <v>0</v>
      </c>
      <c r="I185" s="9">
        <v>8.5</v>
      </c>
      <c r="J185" s="9">
        <v>78</v>
      </c>
      <c r="K185" s="158">
        <v>0.122222222222222</v>
      </c>
      <c r="L185" s="9"/>
      <c r="M185" s="9"/>
      <c r="N185" s="9"/>
      <c r="O185" s="9"/>
      <c r="P185" s="278" t="str">
        <f t="shared" si="7"/>
        <v/>
      </c>
      <c r="Q185" s="276" t="str">
        <f t="shared" si="8"/>
        <v/>
      </c>
      <c r="R185" s="9"/>
      <c r="S185" s="9"/>
      <c r="U185" s="367"/>
      <c r="V185" s="9"/>
      <c r="W185" s="37"/>
      <c r="AS185" s="9"/>
      <c r="AT185" s="9"/>
      <c r="AU185" s="426"/>
      <c r="AW185" s="9"/>
      <c r="AX185" s="470"/>
      <c r="BG185" s="373"/>
      <c r="BH185" s="373"/>
      <c r="BI185" s="9"/>
      <c r="BJ185" s="9"/>
      <c r="CJ185"/>
      <c r="CK185"/>
    </row>
    <row r="186" spans="1:89">
      <c r="A186" s="9">
        <v>1013</v>
      </c>
      <c r="B186" s="9">
        <v>7.2</v>
      </c>
      <c r="C186" s="9">
        <v>315</v>
      </c>
      <c r="D186" s="9">
        <v>1.7</v>
      </c>
      <c r="E186" s="9">
        <v>2.4</v>
      </c>
      <c r="F186" s="9">
        <v>525.27200000000005</v>
      </c>
      <c r="G186" s="9">
        <v>0</v>
      </c>
      <c r="H186" s="9">
        <v>0</v>
      </c>
      <c r="I186" s="9">
        <v>8.5</v>
      </c>
      <c r="J186" s="9">
        <v>78</v>
      </c>
      <c r="K186" s="158">
        <v>0.12291666666666699</v>
      </c>
      <c r="L186" s="9"/>
      <c r="M186" s="9"/>
      <c r="N186" s="9"/>
      <c r="O186" s="9"/>
      <c r="P186" s="278" t="str">
        <f t="shared" si="7"/>
        <v/>
      </c>
      <c r="Q186" s="276" t="str">
        <f t="shared" si="8"/>
        <v/>
      </c>
      <c r="R186" s="9"/>
      <c r="S186" s="9"/>
      <c r="U186" s="367"/>
      <c r="V186" s="9"/>
      <c r="W186" s="37"/>
      <c r="AS186" s="9"/>
      <c r="AT186" s="9"/>
      <c r="AU186" s="426"/>
      <c r="AW186" s="9"/>
      <c r="AX186" s="470"/>
      <c r="BG186" s="373"/>
      <c r="BH186" s="373"/>
      <c r="BI186" s="9"/>
      <c r="BJ186" s="9"/>
      <c r="CJ186"/>
      <c r="CK186"/>
    </row>
    <row r="187" spans="1:89">
      <c r="A187" s="9">
        <v>1013</v>
      </c>
      <c r="B187" s="9">
        <v>5</v>
      </c>
      <c r="C187" s="9">
        <v>292</v>
      </c>
      <c r="D187" s="9">
        <v>4.7</v>
      </c>
      <c r="E187" s="9">
        <v>3.3</v>
      </c>
      <c r="F187" s="9">
        <v>525.27200000000005</v>
      </c>
      <c r="G187" s="9">
        <v>0</v>
      </c>
      <c r="H187" s="9">
        <v>0</v>
      </c>
      <c r="I187" s="9">
        <v>8.5</v>
      </c>
      <c r="J187" s="9">
        <v>78</v>
      </c>
      <c r="K187" s="158">
        <v>0.12361111111111101</v>
      </c>
      <c r="L187" s="9"/>
      <c r="M187" s="9"/>
      <c r="N187" s="9"/>
      <c r="O187" s="9"/>
      <c r="P187" s="278" t="str">
        <f t="shared" si="7"/>
        <v/>
      </c>
      <c r="Q187" s="276" t="str">
        <f t="shared" si="8"/>
        <v/>
      </c>
      <c r="R187" s="9"/>
      <c r="S187" s="9"/>
      <c r="U187" s="367"/>
      <c r="V187" s="9"/>
      <c r="W187" s="37"/>
      <c r="AS187" s="9"/>
      <c r="AT187" s="9"/>
      <c r="AU187" s="426"/>
      <c r="AW187" s="9"/>
      <c r="AX187" s="470"/>
      <c r="BG187" s="373"/>
      <c r="BH187" s="373"/>
      <c r="BI187" s="9"/>
      <c r="BJ187" s="9"/>
      <c r="CJ187"/>
      <c r="CK187"/>
    </row>
    <row r="188" spans="1:89">
      <c r="A188" s="9">
        <v>1013</v>
      </c>
      <c r="B188" s="9" t="s">
        <v>383</v>
      </c>
      <c r="C188" s="9">
        <v>292</v>
      </c>
      <c r="D188" s="9">
        <v>1.1000000000000001</v>
      </c>
      <c r="E188" s="9">
        <v>1.9</v>
      </c>
      <c r="F188" s="9">
        <v>525.27200000000005</v>
      </c>
      <c r="G188" s="9">
        <v>0</v>
      </c>
      <c r="H188" s="9">
        <v>0</v>
      </c>
      <c r="I188" s="9">
        <v>8.5</v>
      </c>
      <c r="J188" s="9">
        <v>78</v>
      </c>
      <c r="K188" s="158">
        <v>0.124305555555556</v>
      </c>
      <c r="L188" s="9"/>
      <c r="M188" s="9"/>
      <c r="N188" s="9"/>
      <c r="O188" s="9"/>
      <c r="P188" s="278" t="str">
        <f t="shared" si="7"/>
        <v/>
      </c>
      <c r="Q188" s="276" t="str">
        <f t="shared" si="8"/>
        <v/>
      </c>
      <c r="R188" s="9"/>
      <c r="S188" s="9"/>
      <c r="U188" s="367"/>
      <c r="V188" s="9"/>
      <c r="W188" s="37"/>
      <c r="AS188" s="9"/>
      <c r="AT188" s="9"/>
      <c r="AU188" s="426"/>
      <c r="AW188" s="9"/>
      <c r="AX188" s="470"/>
      <c r="BG188" s="373"/>
      <c r="BH188" s="373"/>
      <c r="BI188" s="9"/>
      <c r="BJ188" s="9"/>
      <c r="CJ188"/>
      <c r="CK188"/>
    </row>
    <row r="189" spans="1:89">
      <c r="A189" s="9">
        <v>1013</v>
      </c>
      <c r="B189" s="9">
        <v>6.7</v>
      </c>
      <c r="C189" s="9">
        <v>337</v>
      </c>
      <c r="D189" s="9">
        <v>2.2000000000000002</v>
      </c>
      <c r="E189" s="9">
        <v>1.7</v>
      </c>
      <c r="F189" s="9">
        <v>525.27200000000005</v>
      </c>
      <c r="G189" s="9">
        <v>0</v>
      </c>
      <c r="H189" s="9">
        <v>0</v>
      </c>
      <c r="I189" s="9">
        <v>8.5</v>
      </c>
      <c r="J189" s="9">
        <v>76</v>
      </c>
      <c r="K189" s="158">
        <v>0.125</v>
      </c>
      <c r="L189" s="9"/>
      <c r="M189" s="9"/>
      <c r="N189" s="9"/>
      <c r="O189" s="9"/>
      <c r="P189" s="278" t="str">
        <f t="shared" si="7"/>
        <v/>
      </c>
      <c r="Q189" s="276" t="str">
        <f t="shared" si="8"/>
        <v/>
      </c>
      <c r="R189" s="9"/>
      <c r="S189" s="9"/>
      <c r="U189" s="367"/>
      <c r="V189" s="9"/>
      <c r="W189" s="37"/>
      <c r="AS189" s="9"/>
      <c r="AT189" s="9"/>
      <c r="AU189" s="426"/>
      <c r="AW189" s="9"/>
      <c r="AX189" s="470"/>
      <c r="BG189" s="373"/>
      <c r="BH189" s="373"/>
      <c r="BI189" s="9"/>
      <c r="BJ189" s="9"/>
      <c r="CJ189"/>
      <c r="CK189"/>
    </row>
    <row r="190" spans="1:89">
      <c r="A190" s="9">
        <v>1013</v>
      </c>
      <c r="B190" s="9">
        <v>6.1</v>
      </c>
      <c r="C190" s="9">
        <v>292</v>
      </c>
      <c r="D190" s="9">
        <v>2.5</v>
      </c>
      <c r="E190" s="9">
        <v>2.4</v>
      </c>
      <c r="F190" s="9">
        <v>525.27200000000005</v>
      </c>
      <c r="G190" s="9">
        <v>0</v>
      </c>
      <c r="H190" s="9">
        <v>0</v>
      </c>
      <c r="I190" s="9">
        <v>8.5</v>
      </c>
      <c r="J190" s="9">
        <v>76</v>
      </c>
      <c r="K190" s="158">
        <v>0.125694444444444</v>
      </c>
      <c r="L190" s="9"/>
      <c r="M190" s="9"/>
      <c r="N190" s="9"/>
      <c r="O190" s="9"/>
      <c r="P190" s="278" t="str">
        <f t="shared" si="7"/>
        <v/>
      </c>
      <c r="Q190" s="276" t="str">
        <f t="shared" si="8"/>
        <v/>
      </c>
      <c r="R190" s="9"/>
      <c r="S190" s="9"/>
      <c r="U190" s="367"/>
      <c r="V190" s="9"/>
      <c r="W190" s="37"/>
      <c r="AS190" s="9"/>
      <c r="AT190" s="9"/>
      <c r="AU190" s="426"/>
      <c r="AW190" s="9"/>
      <c r="AX190" s="470"/>
      <c r="BG190" s="373"/>
      <c r="BH190" s="373"/>
      <c r="BI190" s="9"/>
      <c r="BJ190" s="9"/>
      <c r="CJ190"/>
      <c r="CK190"/>
    </row>
    <row r="191" spans="1:89">
      <c r="A191" s="9">
        <v>1013</v>
      </c>
      <c r="B191" s="9">
        <v>6.1</v>
      </c>
      <c r="C191" s="9">
        <v>247</v>
      </c>
      <c r="D191" s="9">
        <v>2.8</v>
      </c>
      <c r="E191" s="9">
        <v>2</v>
      </c>
      <c r="F191" s="9">
        <v>525.27200000000005</v>
      </c>
      <c r="G191" s="9">
        <v>0</v>
      </c>
      <c r="H191" s="9">
        <v>0</v>
      </c>
      <c r="I191" s="9">
        <v>8.4</v>
      </c>
      <c r="J191" s="9">
        <v>76</v>
      </c>
      <c r="K191" s="158">
        <v>0.12638888888888899</v>
      </c>
      <c r="L191" s="9"/>
      <c r="M191" s="9"/>
      <c r="N191" s="9"/>
      <c r="O191" s="9"/>
      <c r="P191" s="278" t="str">
        <f t="shared" si="7"/>
        <v/>
      </c>
      <c r="Q191" s="276" t="str">
        <f t="shared" si="8"/>
        <v/>
      </c>
      <c r="R191" s="9"/>
      <c r="S191" s="9"/>
      <c r="U191" s="367"/>
      <c r="V191" s="9"/>
      <c r="W191" s="37"/>
      <c r="AS191" s="9"/>
      <c r="AT191" s="9"/>
      <c r="AU191" s="426"/>
      <c r="AW191" s="9"/>
      <c r="AX191" s="470"/>
      <c r="BG191" s="373"/>
      <c r="BH191" s="373"/>
      <c r="BI191" s="9"/>
      <c r="BJ191" s="9"/>
      <c r="CJ191"/>
      <c r="CK191"/>
    </row>
    <row r="192" spans="1:89">
      <c r="A192" s="9">
        <v>1013</v>
      </c>
      <c r="B192" s="9">
        <v>6.7</v>
      </c>
      <c r="C192" s="9">
        <v>315</v>
      </c>
      <c r="D192" s="9">
        <v>2</v>
      </c>
      <c r="E192" s="9">
        <v>2.1</v>
      </c>
      <c r="F192" s="9">
        <v>525.27200000000005</v>
      </c>
      <c r="G192" s="9">
        <v>0</v>
      </c>
      <c r="H192" s="9">
        <v>0</v>
      </c>
      <c r="I192" s="9">
        <v>8.4</v>
      </c>
      <c r="J192" s="9">
        <v>76</v>
      </c>
      <c r="K192" s="158">
        <v>0.12708333333333299</v>
      </c>
      <c r="L192" s="9"/>
      <c r="M192" s="9"/>
      <c r="N192" s="9"/>
      <c r="O192" s="9"/>
      <c r="P192" s="278" t="str">
        <f t="shared" si="7"/>
        <v/>
      </c>
      <c r="Q192" s="276" t="str">
        <f t="shared" si="8"/>
        <v/>
      </c>
      <c r="R192" s="9"/>
      <c r="S192" s="9"/>
      <c r="U192" s="367"/>
      <c r="V192" s="9"/>
      <c r="W192" s="37"/>
      <c r="AS192" s="9"/>
      <c r="AT192" s="9"/>
      <c r="AU192" s="426"/>
      <c r="AW192" s="9"/>
      <c r="AX192" s="470"/>
      <c r="BG192" s="373"/>
      <c r="BH192" s="373"/>
      <c r="BI192" s="9"/>
      <c r="BJ192" s="9"/>
      <c r="CJ192"/>
      <c r="CK192"/>
    </row>
    <row r="193" spans="1:89">
      <c r="A193" s="9">
        <v>1013</v>
      </c>
      <c r="B193" s="9">
        <v>6.1</v>
      </c>
      <c r="C193" s="9">
        <v>315</v>
      </c>
      <c r="D193" s="9">
        <v>3</v>
      </c>
      <c r="E193" s="9">
        <v>2.4</v>
      </c>
      <c r="F193" s="9">
        <v>525.27200000000005</v>
      </c>
      <c r="G193" s="9">
        <v>0</v>
      </c>
      <c r="H193" s="9">
        <v>0</v>
      </c>
      <c r="I193" s="9">
        <v>8.4</v>
      </c>
      <c r="J193" s="9">
        <v>76</v>
      </c>
      <c r="K193" s="158">
        <v>0.12777777777777799</v>
      </c>
      <c r="L193" s="9"/>
      <c r="M193" s="9"/>
      <c r="N193" s="9"/>
      <c r="O193" s="9"/>
      <c r="P193" s="278" t="str">
        <f t="shared" si="7"/>
        <v/>
      </c>
      <c r="Q193" s="276" t="str">
        <f t="shared" si="8"/>
        <v/>
      </c>
      <c r="R193" s="9"/>
      <c r="S193" s="9"/>
      <c r="U193" s="367"/>
      <c r="V193" s="9"/>
      <c r="W193" s="37"/>
      <c r="AS193" s="9"/>
      <c r="AT193" s="9"/>
      <c r="AU193" s="426"/>
      <c r="AW193" s="9"/>
      <c r="AX193" s="470"/>
      <c r="BG193" s="373"/>
      <c r="BH193" s="373"/>
      <c r="BI193" s="9"/>
      <c r="BJ193" s="9"/>
      <c r="CJ193"/>
      <c r="CK193"/>
    </row>
    <row r="194" spans="1:89">
      <c r="A194" s="9">
        <v>1013</v>
      </c>
      <c r="B194" s="9" t="s">
        <v>383</v>
      </c>
      <c r="C194" s="9">
        <v>292</v>
      </c>
      <c r="D194" s="9">
        <v>1.1000000000000001</v>
      </c>
      <c r="E194" s="9">
        <v>2.1</v>
      </c>
      <c r="F194" s="9">
        <v>525.27200000000005</v>
      </c>
      <c r="G194" s="9">
        <v>0</v>
      </c>
      <c r="H194" s="9">
        <v>0</v>
      </c>
      <c r="I194" s="9">
        <v>8.4</v>
      </c>
      <c r="J194" s="9">
        <v>76</v>
      </c>
      <c r="K194" s="158">
        <v>0.12847222222222199</v>
      </c>
      <c r="L194" s="9"/>
      <c r="M194" s="9"/>
      <c r="N194" s="9"/>
      <c r="O194" s="9"/>
      <c r="P194" s="278" t="str">
        <f t="shared" si="7"/>
        <v/>
      </c>
      <c r="Q194" s="276" t="str">
        <f t="shared" si="8"/>
        <v/>
      </c>
      <c r="R194" s="9"/>
      <c r="S194" s="9"/>
      <c r="U194" s="367"/>
      <c r="V194" s="9"/>
      <c r="W194" s="37"/>
      <c r="AS194" s="9"/>
      <c r="AT194" s="9"/>
      <c r="AU194" s="426"/>
      <c r="AW194" s="9"/>
      <c r="AX194" s="470"/>
      <c r="BG194" s="373"/>
      <c r="BH194" s="373"/>
      <c r="BI194" s="9"/>
      <c r="BJ194" s="9"/>
      <c r="CJ194"/>
      <c r="CK194"/>
    </row>
    <row r="195" spans="1:89">
      <c r="A195" s="9">
        <v>1013</v>
      </c>
      <c r="B195" s="9">
        <v>5.6</v>
      </c>
      <c r="C195" s="9">
        <v>270</v>
      </c>
      <c r="D195" s="9">
        <v>3.6</v>
      </c>
      <c r="E195" s="9">
        <v>2.7</v>
      </c>
      <c r="F195" s="9">
        <v>525.27200000000005</v>
      </c>
      <c r="G195" s="9">
        <v>0</v>
      </c>
      <c r="H195" s="9">
        <v>0</v>
      </c>
      <c r="I195" s="9">
        <v>8.4</v>
      </c>
      <c r="J195" s="9">
        <v>76</v>
      </c>
      <c r="K195" s="158">
        <v>0.12916666666666701</v>
      </c>
      <c r="L195" s="9"/>
      <c r="M195" s="9"/>
      <c r="N195" s="9"/>
      <c r="O195" s="9"/>
      <c r="P195" s="278" t="str">
        <f t="shared" si="7"/>
        <v/>
      </c>
      <c r="Q195" s="276" t="str">
        <f t="shared" si="8"/>
        <v/>
      </c>
      <c r="R195" s="9"/>
      <c r="S195" s="9"/>
      <c r="U195" s="367"/>
      <c r="V195" s="9"/>
      <c r="W195" s="37"/>
      <c r="AS195" s="9"/>
      <c r="AT195" s="9"/>
      <c r="AU195" s="426"/>
      <c r="AW195" s="9"/>
      <c r="AX195" s="470"/>
      <c r="BG195" s="373"/>
      <c r="BH195" s="373"/>
      <c r="BI195" s="9"/>
      <c r="BJ195" s="9"/>
      <c r="CJ195"/>
      <c r="CK195"/>
    </row>
    <row r="196" spans="1:89">
      <c r="A196" s="9">
        <v>1013</v>
      </c>
      <c r="B196" s="9">
        <v>6.7</v>
      </c>
      <c r="C196" s="9">
        <v>315</v>
      </c>
      <c r="D196" s="9">
        <v>1.8</v>
      </c>
      <c r="E196" s="9">
        <v>2.6</v>
      </c>
      <c r="F196" s="9">
        <v>525.27200000000005</v>
      </c>
      <c r="G196" s="9">
        <v>0</v>
      </c>
      <c r="H196" s="9">
        <v>0</v>
      </c>
      <c r="I196" s="9">
        <v>8.4</v>
      </c>
      <c r="J196" s="9">
        <v>76</v>
      </c>
      <c r="K196" s="158">
        <v>0.12986111111111101</v>
      </c>
      <c r="L196" s="9"/>
      <c r="M196" s="9"/>
      <c r="N196" s="9"/>
      <c r="O196" s="9"/>
      <c r="P196" s="278" t="str">
        <f t="shared" si="7"/>
        <v/>
      </c>
      <c r="Q196" s="276" t="str">
        <f t="shared" si="8"/>
        <v/>
      </c>
      <c r="R196" s="9"/>
      <c r="S196" s="9"/>
      <c r="U196" s="367"/>
      <c r="V196" s="9"/>
      <c r="W196" s="37"/>
      <c r="AS196" s="9"/>
      <c r="AT196" s="9"/>
      <c r="AU196" s="426"/>
      <c r="AW196" s="9"/>
      <c r="AX196" s="470"/>
      <c r="BG196" s="373"/>
      <c r="BH196" s="373"/>
      <c r="BI196" s="9"/>
      <c r="BJ196" s="9"/>
      <c r="CJ196"/>
      <c r="CK196"/>
    </row>
    <row r="197" spans="1:89">
      <c r="A197" s="9">
        <v>1013</v>
      </c>
      <c r="B197" s="9">
        <v>6.1</v>
      </c>
      <c r="C197" s="9">
        <v>292</v>
      </c>
      <c r="D197" s="9">
        <v>2.5</v>
      </c>
      <c r="E197" s="9">
        <v>2.1</v>
      </c>
      <c r="F197" s="9">
        <v>525.27200000000005</v>
      </c>
      <c r="G197" s="9">
        <v>0</v>
      </c>
      <c r="H197" s="9">
        <v>0</v>
      </c>
      <c r="I197" s="9">
        <v>8.3000000000000007</v>
      </c>
      <c r="J197" s="9">
        <v>76</v>
      </c>
      <c r="K197" s="158">
        <v>0.13055555555555601</v>
      </c>
      <c r="L197" s="9"/>
      <c r="M197" s="9"/>
      <c r="N197" s="9"/>
      <c r="O197" s="9"/>
      <c r="P197" s="278" t="str">
        <f t="shared" si="7"/>
        <v/>
      </c>
      <c r="Q197" s="276" t="str">
        <f t="shared" si="8"/>
        <v/>
      </c>
      <c r="R197" s="9"/>
      <c r="S197" s="9"/>
      <c r="U197" s="367"/>
      <c r="V197" s="9"/>
      <c r="W197" s="37"/>
      <c r="AS197" s="9"/>
      <c r="AT197" s="9"/>
      <c r="AU197" s="426"/>
      <c r="AW197" s="9"/>
      <c r="AX197" s="470"/>
      <c r="BG197" s="373"/>
      <c r="BH197" s="373"/>
      <c r="BI197" s="9"/>
      <c r="BJ197" s="9"/>
      <c r="CJ197"/>
      <c r="CK197"/>
    </row>
    <row r="198" spans="1:89">
      <c r="A198" s="9">
        <v>1013</v>
      </c>
      <c r="B198" s="9">
        <v>7.2</v>
      </c>
      <c r="C198" s="9">
        <v>247</v>
      </c>
      <c r="D198" s="9">
        <v>1.7</v>
      </c>
      <c r="E198" s="9">
        <v>2.2000000000000002</v>
      </c>
      <c r="F198" s="9">
        <v>525.27200000000005</v>
      </c>
      <c r="G198" s="9">
        <v>0</v>
      </c>
      <c r="H198" s="9">
        <v>0</v>
      </c>
      <c r="I198" s="9">
        <v>8.3000000000000007</v>
      </c>
      <c r="J198" s="9">
        <v>76</v>
      </c>
      <c r="K198" s="158">
        <v>0.13125000000000001</v>
      </c>
      <c r="L198" s="9"/>
      <c r="M198" s="9"/>
      <c r="N198" s="9"/>
      <c r="O198" s="9"/>
      <c r="P198" s="278" t="str">
        <f t="shared" si="7"/>
        <v/>
      </c>
      <c r="Q198" s="276" t="str">
        <f t="shared" si="8"/>
        <v/>
      </c>
      <c r="R198" s="9"/>
      <c r="S198" s="9"/>
      <c r="U198" s="367"/>
      <c r="V198" s="9"/>
      <c r="W198" s="37"/>
      <c r="AS198" s="9"/>
      <c r="AT198" s="9"/>
      <c r="AU198" s="426"/>
      <c r="AW198" s="9"/>
      <c r="AX198" s="470"/>
      <c r="BG198" s="373"/>
      <c r="BH198" s="373"/>
      <c r="BI198" s="9"/>
      <c r="BJ198" s="9"/>
      <c r="CJ198"/>
      <c r="CK198"/>
    </row>
    <row r="199" spans="1:89">
      <c r="A199" s="9">
        <v>1013</v>
      </c>
      <c r="B199" s="9">
        <v>6.1</v>
      </c>
      <c r="C199" s="9">
        <v>292</v>
      </c>
      <c r="D199" s="9">
        <v>2.6</v>
      </c>
      <c r="E199" s="9">
        <v>2.6</v>
      </c>
      <c r="F199" s="9">
        <v>525.27200000000005</v>
      </c>
      <c r="G199" s="9">
        <v>0</v>
      </c>
      <c r="H199" s="9">
        <v>0</v>
      </c>
      <c r="I199" s="9">
        <v>8.3000000000000007</v>
      </c>
      <c r="J199" s="9">
        <v>76</v>
      </c>
      <c r="K199" s="158">
        <v>0.131944444444444</v>
      </c>
      <c r="L199" s="9"/>
      <c r="M199" s="9"/>
      <c r="N199" s="9"/>
      <c r="O199" s="9"/>
      <c r="P199" s="278" t="str">
        <f t="shared" si="7"/>
        <v/>
      </c>
      <c r="Q199" s="276" t="str">
        <f t="shared" si="8"/>
        <v/>
      </c>
      <c r="R199" s="9"/>
      <c r="S199" s="9"/>
      <c r="U199" s="367"/>
      <c r="V199" s="9"/>
      <c r="W199" s="37"/>
      <c r="AS199" s="9"/>
      <c r="AT199" s="9"/>
      <c r="AU199" s="426"/>
      <c r="AW199" s="9"/>
      <c r="AX199" s="470"/>
      <c r="BG199" s="373"/>
      <c r="BH199" s="373"/>
      <c r="BI199" s="9"/>
      <c r="BJ199" s="9"/>
      <c r="CJ199"/>
      <c r="CK199"/>
    </row>
    <row r="200" spans="1:89">
      <c r="A200" s="9">
        <v>1013</v>
      </c>
      <c r="B200" s="9">
        <v>6.1</v>
      </c>
      <c r="C200" s="9">
        <v>292</v>
      </c>
      <c r="D200" s="9">
        <v>2.5</v>
      </c>
      <c r="E200" s="9">
        <v>1.9</v>
      </c>
      <c r="F200" s="9">
        <v>525.27200000000005</v>
      </c>
      <c r="G200" s="9">
        <v>0</v>
      </c>
      <c r="H200" s="9">
        <v>0</v>
      </c>
      <c r="I200" s="9">
        <v>8.3000000000000007</v>
      </c>
      <c r="J200" s="9">
        <v>76</v>
      </c>
      <c r="K200" s="158">
        <v>0.132638888888889</v>
      </c>
      <c r="L200" s="9"/>
      <c r="M200" s="9"/>
      <c r="N200" s="9"/>
      <c r="O200" s="9"/>
      <c r="P200" s="278" t="str">
        <f t="shared" si="7"/>
        <v/>
      </c>
      <c r="Q200" s="276" t="str">
        <f t="shared" si="8"/>
        <v/>
      </c>
      <c r="R200" s="9"/>
      <c r="S200" s="9"/>
      <c r="U200" s="367"/>
      <c r="V200" s="9"/>
      <c r="W200" s="37"/>
      <c r="AS200" s="9"/>
      <c r="AT200" s="9"/>
      <c r="AU200" s="426"/>
      <c r="AW200" s="9"/>
      <c r="AX200" s="470"/>
      <c r="BG200" s="373"/>
      <c r="BH200" s="373"/>
      <c r="BI200" s="9"/>
      <c r="BJ200" s="9"/>
      <c r="CJ200"/>
      <c r="CK200"/>
    </row>
    <row r="201" spans="1:89">
      <c r="A201" s="9">
        <v>1013</v>
      </c>
      <c r="B201" s="9">
        <v>6.7</v>
      </c>
      <c r="C201" s="9">
        <v>337</v>
      </c>
      <c r="D201" s="9">
        <v>1.9</v>
      </c>
      <c r="E201" s="9">
        <v>1.6</v>
      </c>
      <c r="F201" s="9">
        <v>525.27200000000005</v>
      </c>
      <c r="G201" s="9">
        <v>0</v>
      </c>
      <c r="H201" s="9">
        <v>0</v>
      </c>
      <c r="I201" s="9">
        <v>8.3000000000000007</v>
      </c>
      <c r="J201" s="9">
        <v>76</v>
      </c>
      <c r="K201" s="158">
        <v>0.133333333333333</v>
      </c>
      <c r="L201" s="9"/>
      <c r="M201" s="9"/>
      <c r="N201" s="9"/>
      <c r="O201" s="9"/>
      <c r="P201" s="278" t="str">
        <f t="shared" si="7"/>
        <v/>
      </c>
      <c r="Q201" s="276" t="str">
        <f t="shared" si="8"/>
        <v/>
      </c>
      <c r="R201" s="9"/>
      <c r="S201" s="9"/>
      <c r="U201" s="367"/>
      <c r="V201" s="9"/>
      <c r="W201" s="37"/>
      <c r="AS201" s="9"/>
      <c r="AT201" s="9"/>
      <c r="AU201" s="426"/>
      <c r="AW201" s="9"/>
      <c r="AX201" s="470"/>
      <c r="BG201" s="373"/>
      <c r="BH201" s="373"/>
      <c r="BI201" s="9"/>
      <c r="BJ201" s="9"/>
      <c r="CJ201"/>
      <c r="CK201"/>
    </row>
    <row r="202" spans="1:89">
      <c r="A202" s="9">
        <v>1013</v>
      </c>
      <c r="B202" s="9">
        <v>6.7</v>
      </c>
      <c r="C202" s="9">
        <v>270</v>
      </c>
      <c r="D202" s="9">
        <v>1.9</v>
      </c>
      <c r="E202" s="9">
        <v>2</v>
      </c>
      <c r="F202" s="9">
        <v>525.27200000000005</v>
      </c>
      <c r="G202" s="9">
        <v>0</v>
      </c>
      <c r="H202" s="9">
        <v>0</v>
      </c>
      <c r="I202" s="9">
        <v>8.3000000000000007</v>
      </c>
      <c r="J202" s="9">
        <v>76</v>
      </c>
      <c r="K202" s="158">
        <v>0.134027777777778</v>
      </c>
      <c r="L202" s="9"/>
      <c r="M202" s="9"/>
      <c r="N202" s="9"/>
      <c r="O202" s="9"/>
      <c r="P202" s="278" t="str">
        <f t="shared" si="7"/>
        <v/>
      </c>
      <c r="Q202" s="276" t="str">
        <f t="shared" si="8"/>
        <v/>
      </c>
      <c r="R202" s="9"/>
      <c r="S202" s="9"/>
      <c r="U202" s="367"/>
      <c r="V202" s="9"/>
      <c r="W202" s="37"/>
      <c r="AS202" s="9"/>
      <c r="AT202" s="9"/>
      <c r="AU202" s="426"/>
      <c r="AW202" s="9"/>
      <c r="AX202" s="470"/>
      <c r="BG202" s="373"/>
      <c r="BH202" s="373"/>
      <c r="BI202" s="9"/>
      <c r="BJ202" s="9"/>
      <c r="CJ202"/>
      <c r="CK202"/>
    </row>
    <row r="203" spans="1:89">
      <c r="A203" s="9">
        <v>1013</v>
      </c>
      <c r="B203" s="9">
        <v>6.7</v>
      </c>
      <c r="C203" s="9">
        <v>270</v>
      </c>
      <c r="D203" s="9">
        <v>1.8</v>
      </c>
      <c r="E203" s="9">
        <v>1.6</v>
      </c>
      <c r="F203" s="9">
        <v>525.27200000000005</v>
      </c>
      <c r="G203" s="9">
        <v>0</v>
      </c>
      <c r="H203" s="9">
        <v>0</v>
      </c>
      <c r="I203" s="9">
        <v>8.1999999999999993</v>
      </c>
      <c r="J203" s="9">
        <v>76</v>
      </c>
      <c r="K203" s="158">
        <v>0.13472222222222199</v>
      </c>
      <c r="L203" s="9"/>
      <c r="M203" s="9"/>
      <c r="N203" s="9"/>
      <c r="O203" s="9"/>
      <c r="P203" s="278" t="str">
        <f t="shared" ref="P203:P266" si="9">IF(D203&lt;1.1,60,"")</f>
        <v/>
      </c>
      <c r="Q203" s="276" t="str">
        <f t="shared" ref="Q203:Q266" si="10">IF(H203&gt;0,60,"")</f>
        <v/>
      </c>
      <c r="R203" s="9"/>
      <c r="S203" s="9"/>
      <c r="U203" s="367"/>
      <c r="V203" s="9"/>
      <c r="W203" s="37"/>
      <c r="AS203" s="9"/>
      <c r="AT203" s="9"/>
      <c r="AU203" s="426"/>
      <c r="AW203" s="9"/>
      <c r="AX203" s="470"/>
      <c r="BG203" s="373"/>
      <c r="BH203" s="373"/>
      <c r="BI203" s="9"/>
      <c r="BJ203" s="9"/>
      <c r="CJ203"/>
      <c r="CK203"/>
    </row>
    <row r="204" spans="1:89">
      <c r="A204" s="9">
        <v>1013</v>
      </c>
      <c r="B204" s="9">
        <v>6.1</v>
      </c>
      <c r="C204" s="9">
        <v>315</v>
      </c>
      <c r="D204" s="9">
        <v>2.4</v>
      </c>
      <c r="E204" s="9">
        <v>2.5</v>
      </c>
      <c r="F204" s="9">
        <v>525.27200000000005</v>
      </c>
      <c r="G204" s="9">
        <v>0</v>
      </c>
      <c r="H204" s="9">
        <v>0</v>
      </c>
      <c r="I204" s="9">
        <v>8.1999999999999993</v>
      </c>
      <c r="J204" s="9">
        <v>76</v>
      </c>
      <c r="K204" s="158">
        <v>0.13541666666666699</v>
      </c>
      <c r="L204" s="9"/>
      <c r="M204" s="9"/>
      <c r="N204" s="9"/>
      <c r="O204" s="9"/>
      <c r="P204" s="278" t="str">
        <f t="shared" si="9"/>
        <v/>
      </c>
      <c r="Q204" s="276" t="str">
        <f t="shared" si="10"/>
        <v/>
      </c>
      <c r="R204" s="9"/>
      <c r="S204" s="9"/>
      <c r="U204" s="367"/>
      <c r="V204" s="9"/>
      <c r="W204" s="37"/>
      <c r="AS204" s="9"/>
      <c r="AT204" s="9"/>
      <c r="AU204" s="426"/>
      <c r="AW204" s="9"/>
      <c r="AX204" s="470"/>
      <c r="BG204" s="373"/>
      <c r="BH204" s="373"/>
      <c r="BI204" s="9"/>
      <c r="BJ204" s="9"/>
      <c r="CJ204"/>
      <c r="CK204"/>
    </row>
    <row r="205" spans="1:89">
      <c r="A205" s="9">
        <v>1013</v>
      </c>
      <c r="B205" s="9">
        <v>7.2</v>
      </c>
      <c r="C205" s="9">
        <v>292</v>
      </c>
      <c r="D205" s="9">
        <v>1.6</v>
      </c>
      <c r="E205" s="9">
        <v>2.1</v>
      </c>
      <c r="F205" s="9">
        <v>525.27200000000005</v>
      </c>
      <c r="G205" s="9">
        <v>0</v>
      </c>
      <c r="H205" s="9">
        <v>0</v>
      </c>
      <c r="I205" s="9">
        <v>8.1999999999999993</v>
      </c>
      <c r="J205" s="9">
        <v>76</v>
      </c>
      <c r="K205" s="158">
        <v>0.13611111111111099</v>
      </c>
      <c r="L205" s="9"/>
      <c r="M205" s="9"/>
      <c r="N205" s="9"/>
      <c r="O205" s="9"/>
      <c r="P205" s="278" t="str">
        <f t="shared" si="9"/>
        <v/>
      </c>
      <c r="Q205" s="276" t="str">
        <f t="shared" si="10"/>
        <v/>
      </c>
      <c r="R205" s="9"/>
      <c r="S205" s="9"/>
      <c r="U205" s="367"/>
      <c r="V205" s="9"/>
      <c r="W205" s="37"/>
      <c r="AS205" s="9"/>
      <c r="AT205" s="9"/>
      <c r="AU205" s="426"/>
      <c r="AW205" s="9"/>
      <c r="AX205" s="470"/>
      <c r="BG205" s="373"/>
      <c r="BH205" s="373"/>
      <c r="BI205" s="9"/>
      <c r="BJ205" s="9"/>
      <c r="CJ205"/>
      <c r="CK205"/>
    </row>
    <row r="206" spans="1:89">
      <c r="A206" s="9">
        <v>1013</v>
      </c>
      <c r="B206" s="9">
        <v>7.2</v>
      </c>
      <c r="C206" s="9">
        <v>292</v>
      </c>
      <c r="D206" s="9">
        <v>1.7</v>
      </c>
      <c r="E206" s="9">
        <v>2.1</v>
      </c>
      <c r="F206" s="9">
        <v>525.27200000000005</v>
      </c>
      <c r="G206" s="9">
        <v>0</v>
      </c>
      <c r="H206" s="9">
        <v>0</v>
      </c>
      <c r="I206" s="9">
        <v>8.1999999999999993</v>
      </c>
      <c r="J206" s="9">
        <v>76</v>
      </c>
      <c r="K206" s="158">
        <v>0.13680555555555601</v>
      </c>
      <c r="L206" s="9"/>
      <c r="M206" s="9"/>
      <c r="N206" s="9"/>
      <c r="O206" s="9"/>
      <c r="P206" s="278" t="str">
        <f t="shared" si="9"/>
        <v/>
      </c>
      <c r="Q206" s="276" t="str">
        <f t="shared" si="10"/>
        <v/>
      </c>
      <c r="R206" s="9"/>
      <c r="S206" s="9"/>
      <c r="U206" s="367"/>
      <c r="V206" s="9"/>
      <c r="W206" s="37"/>
      <c r="AS206" s="9"/>
      <c r="AT206" s="9"/>
      <c r="AU206" s="426"/>
      <c r="AW206" s="9"/>
      <c r="AX206" s="470"/>
      <c r="BG206" s="373"/>
      <c r="BH206" s="373"/>
      <c r="BI206" s="9"/>
      <c r="BJ206" s="9"/>
      <c r="CJ206"/>
      <c r="CK206"/>
    </row>
    <row r="207" spans="1:89">
      <c r="A207" s="9">
        <v>1014</v>
      </c>
      <c r="B207" s="9">
        <v>6.1</v>
      </c>
      <c r="C207" s="9">
        <v>22</v>
      </c>
      <c r="D207" s="9">
        <v>2.2999999999999998</v>
      </c>
      <c r="E207" s="9">
        <v>1.2</v>
      </c>
      <c r="F207" s="9">
        <v>525.27200000000005</v>
      </c>
      <c r="G207" s="9">
        <v>0</v>
      </c>
      <c r="H207" s="9">
        <v>0</v>
      </c>
      <c r="I207" s="9">
        <v>8.1999999999999993</v>
      </c>
      <c r="J207" s="9">
        <v>76</v>
      </c>
      <c r="K207" s="158">
        <v>0.13750000000000001</v>
      </c>
      <c r="L207" s="9"/>
      <c r="M207" s="9"/>
      <c r="N207" s="9"/>
      <c r="O207" s="9"/>
      <c r="P207" s="278" t="str">
        <f t="shared" si="9"/>
        <v/>
      </c>
      <c r="Q207" s="276" t="str">
        <f t="shared" si="10"/>
        <v/>
      </c>
      <c r="R207" s="9"/>
      <c r="S207" s="9"/>
      <c r="U207" s="367"/>
      <c r="V207" s="9"/>
      <c r="W207" s="37"/>
      <c r="AS207" s="9"/>
      <c r="AT207" s="9"/>
      <c r="AU207" s="426"/>
      <c r="AW207" s="9"/>
      <c r="AX207" s="470"/>
      <c r="BG207" s="373"/>
      <c r="BH207" s="373"/>
      <c r="BI207" s="9"/>
      <c r="BJ207" s="9"/>
      <c r="CJ207"/>
      <c r="CK207"/>
    </row>
    <row r="208" spans="1:89">
      <c r="A208" s="9">
        <v>1014</v>
      </c>
      <c r="B208" s="9">
        <v>6.7</v>
      </c>
      <c r="C208" s="9">
        <v>292</v>
      </c>
      <c r="D208" s="9">
        <v>1.7</v>
      </c>
      <c r="E208" s="9">
        <v>2</v>
      </c>
      <c r="F208" s="9">
        <v>525.27200000000005</v>
      </c>
      <c r="G208" s="9">
        <v>0</v>
      </c>
      <c r="H208" s="9">
        <v>0</v>
      </c>
      <c r="I208" s="9">
        <v>8.1999999999999993</v>
      </c>
      <c r="J208" s="9">
        <v>76</v>
      </c>
      <c r="K208" s="158">
        <v>0.13819444444444401</v>
      </c>
      <c r="L208" s="9"/>
      <c r="M208" s="9"/>
      <c r="N208" s="9"/>
      <c r="O208" s="9"/>
      <c r="P208" s="278" t="str">
        <f t="shared" si="9"/>
        <v/>
      </c>
      <c r="Q208" s="276" t="str">
        <f t="shared" si="10"/>
        <v/>
      </c>
      <c r="R208" s="9"/>
      <c r="S208" s="9"/>
      <c r="U208" s="367"/>
      <c r="V208" s="9"/>
      <c r="W208" s="37"/>
      <c r="AS208" s="9"/>
      <c r="AT208" s="9"/>
      <c r="AU208" s="426"/>
      <c r="AW208" s="9"/>
      <c r="AX208" s="470"/>
      <c r="BG208" s="373"/>
      <c r="BH208" s="373"/>
      <c r="BI208" s="9"/>
      <c r="BJ208" s="9"/>
      <c r="CJ208"/>
      <c r="CK208"/>
    </row>
    <row r="209" spans="1:89">
      <c r="A209" s="9">
        <v>1014</v>
      </c>
      <c r="B209" s="9">
        <v>5.6</v>
      </c>
      <c r="C209" s="9">
        <v>292</v>
      </c>
      <c r="D209" s="9">
        <v>3.7</v>
      </c>
      <c r="E209" s="9">
        <v>2.2999999999999998</v>
      </c>
      <c r="F209" s="9">
        <v>525.27200000000005</v>
      </c>
      <c r="G209" s="9">
        <v>0</v>
      </c>
      <c r="H209" s="9">
        <v>0</v>
      </c>
      <c r="I209" s="9">
        <v>8.1999999999999993</v>
      </c>
      <c r="J209" s="9">
        <v>76</v>
      </c>
      <c r="K209" s="158">
        <v>0.13888888888888901</v>
      </c>
      <c r="L209" s="9"/>
      <c r="M209" s="9"/>
      <c r="N209" s="9"/>
      <c r="O209" s="9"/>
      <c r="P209" s="278" t="str">
        <f t="shared" si="9"/>
        <v/>
      </c>
      <c r="Q209" s="276" t="str">
        <f t="shared" si="10"/>
        <v/>
      </c>
      <c r="R209" s="9"/>
      <c r="S209" s="9"/>
      <c r="U209" s="367"/>
      <c r="V209" s="9"/>
      <c r="W209" s="37"/>
      <c r="AS209" s="9"/>
      <c r="AT209" s="9"/>
      <c r="AU209" s="426"/>
      <c r="AW209" s="9"/>
      <c r="AX209" s="470"/>
      <c r="BG209" s="373"/>
      <c r="BH209" s="373"/>
      <c r="BI209" s="9"/>
      <c r="BJ209" s="9"/>
      <c r="CJ209"/>
      <c r="CK209"/>
    </row>
    <row r="210" spans="1:89">
      <c r="A210" s="9">
        <v>1014</v>
      </c>
      <c r="B210" s="9">
        <v>6.1</v>
      </c>
      <c r="C210" s="9">
        <v>292</v>
      </c>
      <c r="D210" s="9">
        <v>2.2000000000000002</v>
      </c>
      <c r="E210" s="9">
        <v>2.4</v>
      </c>
      <c r="F210" s="9">
        <v>525.27200000000005</v>
      </c>
      <c r="G210" s="9">
        <v>0</v>
      </c>
      <c r="H210" s="9">
        <v>0</v>
      </c>
      <c r="I210" s="9">
        <v>8.1999999999999993</v>
      </c>
      <c r="J210" s="9">
        <v>76</v>
      </c>
      <c r="K210" s="158">
        <v>0.139583333333333</v>
      </c>
      <c r="L210" s="9"/>
      <c r="M210" s="9"/>
      <c r="N210" s="9"/>
      <c r="O210" s="9"/>
      <c r="P210" s="278" t="str">
        <f t="shared" si="9"/>
        <v/>
      </c>
      <c r="Q210" s="276" t="str">
        <f t="shared" si="10"/>
        <v/>
      </c>
      <c r="R210" s="9"/>
      <c r="S210" s="9"/>
      <c r="U210" s="367"/>
      <c r="V210" s="9"/>
      <c r="W210" s="37"/>
      <c r="AS210" s="9"/>
      <c r="AT210" s="9"/>
      <c r="AU210" s="426"/>
      <c r="AW210" s="9"/>
      <c r="AX210" s="470"/>
      <c r="BG210" s="373"/>
      <c r="BH210" s="373"/>
      <c r="BI210" s="9"/>
      <c r="BJ210" s="9"/>
      <c r="CJ210"/>
      <c r="CK210"/>
    </row>
    <row r="211" spans="1:89">
      <c r="A211" s="9">
        <v>1014</v>
      </c>
      <c r="B211" s="9">
        <v>7.2</v>
      </c>
      <c r="C211" s="9">
        <v>337</v>
      </c>
      <c r="D211" s="9">
        <v>1.5</v>
      </c>
      <c r="E211" s="9">
        <v>1.6</v>
      </c>
      <c r="F211" s="9">
        <v>525.27200000000005</v>
      </c>
      <c r="G211" s="9">
        <v>0</v>
      </c>
      <c r="H211" s="9">
        <v>0</v>
      </c>
      <c r="I211" s="9">
        <v>8.1999999999999993</v>
      </c>
      <c r="J211" s="9">
        <v>76</v>
      </c>
      <c r="K211" s="158">
        <v>0.140277777777778</v>
      </c>
      <c r="L211" s="9"/>
      <c r="M211" s="9"/>
      <c r="N211" s="9"/>
      <c r="O211" s="9"/>
      <c r="P211" s="278" t="str">
        <f t="shared" si="9"/>
        <v/>
      </c>
      <c r="Q211" s="276" t="str">
        <f t="shared" si="10"/>
        <v/>
      </c>
      <c r="R211" s="9"/>
      <c r="S211" s="9"/>
      <c r="U211" s="367"/>
      <c r="V211" s="9"/>
      <c r="W211" s="37"/>
      <c r="AS211" s="9"/>
      <c r="AT211" s="9"/>
      <c r="AU211" s="426"/>
      <c r="AW211" s="9"/>
      <c r="AX211" s="470"/>
      <c r="BG211" s="373"/>
      <c r="BH211" s="373"/>
      <c r="BI211" s="9"/>
      <c r="BJ211" s="9"/>
      <c r="CJ211"/>
      <c r="CK211"/>
    </row>
    <row r="212" spans="1:89">
      <c r="A212" s="9">
        <v>1014</v>
      </c>
      <c r="B212" s="9">
        <v>6.1</v>
      </c>
      <c r="C212" s="9">
        <v>337</v>
      </c>
      <c r="D212" s="9">
        <v>2.4</v>
      </c>
      <c r="E212" s="9">
        <v>1.9</v>
      </c>
      <c r="F212" s="9">
        <v>525.27200000000005</v>
      </c>
      <c r="G212" s="9">
        <v>0</v>
      </c>
      <c r="H212" s="9">
        <v>0</v>
      </c>
      <c r="I212" s="9">
        <v>8.1999999999999993</v>
      </c>
      <c r="J212" s="9">
        <v>76</v>
      </c>
      <c r="K212" s="158">
        <v>0.140972222222222</v>
      </c>
      <c r="L212" s="9"/>
      <c r="M212" s="9"/>
      <c r="N212" s="9"/>
      <c r="O212" s="9"/>
      <c r="P212" s="278" t="str">
        <f t="shared" si="9"/>
        <v/>
      </c>
      <c r="Q212" s="276" t="str">
        <f t="shared" si="10"/>
        <v/>
      </c>
      <c r="R212" s="9"/>
      <c r="S212" s="9"/>
      <c r="U212" s="367"/>
      <c r="V212" s="9"/>
      <c r="W212" s="37"/>
      <c r="AS212" s="9"/>
      <c r="AT212" s="9"/>
      <c r="AU212" s="426"/>
      <c r="AW212" s="9"/>
      <c r="AX212" s="470"/>
      <c r="BG212" s="373"/>
      <c r="BH212" s="373"/>
      <c r="BI212" s="9"/>
      <c r="BJ212" s="9"/>
      <c r="CJ212"/>
      <c r="CK212"/>
    </row>
    <row r="213" spans="1:89">
      <c r="A213" s="9">
        <v>1014</v>
      </c>
      <c r="B213" s="9">
        <v>5.6</v>
      </c>
      <c r="C213" s="9">
        <v>292</v>
      </c>
      <c r="D213" s="9">
        <v>2.8</v>
      </c>
      <c r="E213" s="9">
        <v>2.2000000000000002</v>
      </c>
      <c r="F213" s="9">
        <v>525.27200000000005</v>
      </c>
      <c r="G213" s="9">
        <v>0</v>
      </c>
      <c r="H213" s="9">
        <v>0</v>
      </c>
      <c r="I213" s="9">
        <v>8.1999999999999993</v>
      </c>
      <c r="J213" s="9">
        <v>76</v>
      </c>
      <c r="K213" s="158">
        <v>0.141666666666667</v>
      </c>
      <c r="L213" s="9"/>
      <c r="M213" s="9"/>
      <c r="N213" s="9"/>
      <c r="O213" s="9"/>
      <c r="P213" s="278" t="str">
        <f t="shared" si="9"/>
        <v/>
      </c>
      <c r="Q213" s="276" t="str">
        <f t="shared" si="10"/>
        <v/>
      </c>
      <c r="R213" s="9"/>
      <c r="S213" s="9"/>
      <c r="U213" s="367"/>
      <c r="V213" s="9"/>
      <c r="W213" s="37"/>
      <c r="AS213" s="9"/>
      <c r="AT213" s="9"/>
      <c r="AU213" s="426"/>
      <c r="AW213" s="9"/>
      <c r="AX213" s="470"/>
      <c r="BG213" s="373"/>
      <c r="BH213" s="373"/>
      <c r="BI213" s="9"/>
      <c r="BJ213" s="9"/>
      <c r="CJ213"/>
      <c r="CK213"/>
    </row>
    <row r="214" spans="1:89">
      <c r="A214" s="9">
        <v>1014</v>
      </c>
      <c r="B214" s="9">
        <v>4.4000000000000004</v>
      </c>
      <c r="C214" s="9">
        <v>315</v>
      </c>
      <c r="D214" s="9">
        <v>4.9000000000000004</v>
      </c>
      <c r="E214" s="9">
        <v>3</v>
      </c>
      <c r="F214" s="9">
        <v>525.27200000000005</v>
      </c>
      <c r="G214" s="9">
        <v>0</v>
      </c>
      <c r="H214" s="9">
        <v>0</v>
      </c>
      <c r="I214" s="9">
        <v>8.1</v>
      </c>
      <c r="J214" s="9">
        <v>76</v>
      </c>
      <c r="K214" s="158">
        <v>0.14236111111111099</v>
      </c>
      <c r="L214" s="9"/>
      <c r="M214" s="9"/>
      <c r="N214" s="9"/>
      <c r="O214" s="9"/>
      <c r="P214" s="278" t="str">
        <f t="shared" si="9"/>
        <v/>
      </c>
      <c r="Q214" s="276" t="str">
        <f t="shared" si="10"/>
        <v/>
      </c>
      <c r="R214" s="9"/>
      <c r="S214" s="9"/>
      <c r="U214" s="367"/>
      <c r="V214" s="9"/>
      <c r="W214" s="37"/>
      <c r="AS214" s="9"/>
      <c r="AT214" s="9"/>
      <c r="AU214" s="426"/>
      <c r="AW214" s="9"/>
      <c r="AX214" s="470"/>
      <c r="BG214" s="373"/>
      <c r="BH214" s="373"/>
      <c r="BI214" s="9"/>
      <c r="BJ214" s="9"/>
      <c r="CJ214"/>
      <c r="CK214"/>
    </row>
    <row r="215" spans="1:89">
      <c r="A215" s="9">
        <v>1014</v>
      </c>
      <c r="B215" s="9">
        <v>6.1</v>
      </c>
      <c r="C215" s="9">
        <v>247</v>
      </c>
      <c r="D215" s="9">
        <v>2.2000000000000002</v>
      </c>
      <c r="E215" s="9">
        <v>2</v>
      </c>
      <c r="F215" s="9">
        <v>525.27200000000005</v>
      </c>
      <c r="G215" s="9">
        <v>0</v>
      </c>
      <c r="H215" s="9">
        <v>0</v>
      </c>
      <c r="I215" s="9">
        <v>8.1</v>
      </c>
      <c r="J215" s="9">
        <v>76</v>
      </c>
      <c r="K215" s="158">
        <v>0.14305555555555599</v>
      </c>
      <c r="L215" s="9"/>
      <c r="M215" s="9"/>
      <c r="N215" s="9"/>
      <c r="O215" s="9"/>
      <c r="P215" s="278" t="str">
        <f t="shared" si="9"/>
        <v/>
      </c>
      <c r="Q215" s="276" t="str">
        <f t="shared" si="10"/>
        <v/>
      </c>
      <c r="R215" s="9"/>
      <c r="S215" s="9"/>
      <c r="U215" s="367"/>
      <c r="V215" s="9"/>
      <c r="W215" s="37"/>
      <c r="AS215" s="9"/>
      <c r="AT215" s="9"/>
      <c r="AU215" s="426"/>
      <c r="AW215" s="9"/>
      <c r="AX215" s="470"/>
      <c r="BG215" s="373"/>
      <c r="BH215" s="373"/>
      <c r="BI215" s="9"/>
      <c r="BJ215" s="9"/>
      <c r="CJ215"/>
      <c r="CK215"/>
    </row>
    <row r="216" spans="1:89">
      <c r="A216" s="9">
        <v>1014</v>
      </c>
      <c r="B216" s="9">
        <v>5</v>
      </c>
      <c r="C216" s="9">
        <v>270</v>
      </c>
      <c r="D216" s="9">
        <v>3.9</v>
      </c>
      <c r="E216" s="9">
        <v>3.6</v>
      </c>
      <c r="F216" s="9">
        <v>525.27200000000005</v>
      </c>
      <c r="G216" s="9">
        <v>0</v>
      </c>
      <c r="H216" s="9">
        <v>0</v>
      </c>
      <c r="I216" s="9">
        <v>8.1</v>
      </c>
      <c r="J216" s="9">
        <v>76</v>
      </c>
      <c r="K216" s="158">
        <v>0.14374999999999999</v>
      </c>
      <c r="L216" s="9"/>
      <c r="M216" s="9"/>
      <c r="N216" s="9"/>
      <c r="O216" s="9"/>
      <c r="P216" s="278" t="str">
        <f t="shared" si="9"/>
        <v/>
      </c>
      <c r="Q216" s="276" t="str">
        <f t="shared" si="10"/>
        <v/>
      </c>
      <c r="R216" s="9"/>
      <c r="S216" s="9"/>
      <c r="U216" s="367"/>
      <c r="V216" s="9"/>
      <c r="W216" s="37"/>
      <c r="AS216" s="9"/>
      <c r="AT216" s="9"/>
      <c r="AU216" s="426"/>
      <c r="AW216" s="9"/>
      <c r="AX216" s="470"/>
      <c r="BG216" s="373"/>
      <c r="BH216" s="373"/>
      <c r="BI216" s="9"/>
      <c r="BJ216" s="9"/>
      <c r="CJ216"/>
      <c r="CK216"/>
    </row>
    <row r="217" spans="1:89">
      <c r="A217" s="9">
        <v>1014</v>
      </c>
      <c r="B217" s="9">
        <v>6.7</v>
      </c>
      <c r="C217" s="9">
        <v>292</v>
      </c>
      <c r="D217" s="9">
        <v>1.7</v>
      </c>
      <c r="E217" s="9">
        <v>2.2000000000000002</v>
      </c>
      <c r="F217" s="9">
        <v>525.27200000000005</v>
      </c>
      <c r="G217" s="9">
        <v>0</v>
      </c>
      <c r="H217" s="9">
        <v>0</v>
      </c>
      <c r="I217" s="9">
        <v>8.1</v>
      </c>
      <c r="J217" s="9">
        <v>76</v>
      </c>
      <c r="K217" s="158">
        <v>0.14444444444444399</v>
      </c>
      <c r="L217" s="9"/>
      <c r="M217" s="9"/>
      <c r="N217" s="9"/>
      <c r="O217" s="9"/>
      <c r="P217" s="278" t="str">
        <f t="shared" si="9"/>
        <v/>
      </c>
      <c r="Q217" s="276" t="str">
        <f t="shared" si="10"/>
        <v/>
      </c>
      <c r="R217" s="9"/>
      <c r="S217" s="9"/>
      <c r="U217" s="367"/>
      <c r="V217" s="9"/>
      <c r="W217" s="37"/>
      <c r="AS217" s="9"/>
      <c r="AT217" s="9"/>
      <c r="AU217" s="426"/>
      <c r="AW217" s="9"/>
      <c r="AX217" s="470"/>
      <c r="BG217" s="373"/>
      <c r="BH217" s="373"/>
      <c r="BI217" s="9"/>
      <c r="BJ217" s="9"/>
      <c r="CJ217"/>
      <c r="CK217"/>
    </row>
    <row r="218" spans="1:89">
      <c r="A218" s="9">
        <v>1014</v>
      </c>
      <c r="B218" s="9">
        <v>5</v>
      </c>
      <c r="C218" s="9">
        <v>337</v>
      </c>
      <c r="D218" s="9">
        <v>3.7</v>
      </c>
      <c r="E218" s="9">
        <v>2.8</v>
      </c>
      <c r="F218" s="9">
        <v>525.27200000000005</v>
      </c>
      <c r="G218" s="9">
        <v>0</v>
      </c>
      <c r="H218" s="9">
        <v>0</v>
      </c>
      <c r="I218" s="9">
        <v>8.1</v>
      </c>
      <c r="J218" s="9">
        <v>76</v>
      </c>
      <c r="K218" s="158">
        <v>0.14513888888888901</v>
      </c>
      <c r="L218" s="9"/>
      <c r="M218" s="9"/>
      <c r="N218" s="9"/>
      <c r="O218" s="9"/>
      <c r="P218" s="278" t="str">
        <f t="shared" si="9"/>
        <v/>
      </c>
      <c r="Q218" s="276" t="str">
        <f t="shared" si="10"/>
        <v/>
      </c>
      <c r="R218" s="9"/>
      <c r="S218" s="9"/>
      <c r="U218" s="367"/>
      <c r="V218" s="9"/>
      <c r="W218" s="37"/>
      <c r="AS218" s="9"/>
      <c r="AT218" s="9"/>
      <c r="AU218" s="426"/>
      <c r="AW218" s="9"/>
      <c r="AX218" s="470"/>
      <c r="BG218" s="373"/>
      <c r="BH218" s="373"/>
      <c r="BI218" s="9"/>
      <c r="BJ218" s="9"/>
      <c r="CJ218"/>
      <c r="CK218"/>
    </row>
    <row r="219" spans="1:89">
      <c r="A219" s="9">
        <v>1014</v>
      </c>
      <c r="B219" s="9" t="s">
        <v>383</v>
      </c>
      <c r="C219" s="9">
        <v>315</v>
      </c>
      <c r="D219" s="9">
        <v>0.9</v>
      </c>
      <c r="E219" s="9">
        <v>1.6</v>
      </c>
      <c r="F219" s="9">
        <v>525.27200000000005</v>
      </c>
      <c r="G219" s="9">
        <v>0</v>
      </c>
      <c r="H219" s="9">
        <v>0</v>
      </c>
      <c r="I219" s="9">
        <v>8.1</v>
      </c>
      <c r="J219" s="9">
        <v>76</v>
      </c>
      <c r="K219" s="158">
        <v>0.14583333333333301</v>
      </c>
      <c r="L219" s="9"/>
      <c r="M219" s="9"/>
      <c r="N219" s="9"/>
      <c r="O219" s="9"/>
      <c r="P219" s="278">
        <f t="shared" si="9"/>
        <v>60</v>
      </c>
      <c r="Q219" s="276" t="str">
        <f t="shared" si="10"/>
        <v/>
      </c>
      <c r="R219" s="9"/>
      <c r="S219" s="9"/>
      <c r="U219" s="367"/>
      <c r="V219" s="9"/>
      <c r="W219" s="37"/>
      <c r="AS219" s="9"/>
      <c r="AT219" s="9"/>
      <c r="AU219" s="426"/>
      <c r="AW219" s="9"/>
      <c r="AX219" s="470"/>
      <c r="BG219" s="373"/>
      <c r="BH219" s="373"/>
      <c r="BI219" s="9"/>
      <c r="BJ219" s="9"/>
      <c r="CJ219"/>
      <c r="CK219"/>
    </row>
    <row r="220" spans="1:89">
      <c r="A220" s="9">
        <v>1014</v>
      </c>
      <c r="B220" s="9">
        <v>6.7</v>
      </c>
      <c r="C220" s="9">
        <v>270</v>
      </c>
      <c r="D220" s="9">
        <v>1.9</v>
      </c>
      <c r="E220" s="9">
        <v>1.5</v>
      </c>
      <c r="F220" s="9">
        <v>525.27200000000005</v>
      </c>
      <c r="G220" s="9">
        <v>0</v>
      </c>
      <c r="H220" s="9">
        <v>0</v>
      </c>
      <c r="I220" s="9">
        <v>8</v>
      </c>
      <c r="J220" s="9">
        <v>76</v>
      </c>
      <c r="K220" s="158">
        <v>0.14652777777777801</v>
      </c>
      <c r="L220" s="9"/>
      <c r="M220" s="9"/>
      <c r="N220" s="9"/>
      <c r="O220" s="9"/>
      <c r="P220" s="278" t="str">
        <f t="shared" si="9"/>
        <v/>
      </c>
      <c r="Q220" s="276" t="str">
        <f t="shared" si="10"/>
        <v/>
      </c>
      <c r="R220" s="9"/>
      <c r="S220" s="9"/>
      <c r="U220" s="367"/>
      <c r="V220" s="9"/>
      <c r="W220" s="37"/>
      <c r="AS220" s="9"/>
      <c r="AT220" s="9"/>
      <c r="AU220" s="426"/>
      <c r="AW220" s="9"/>
      <c r="AX220" s="470"/>
      <c r="BG220" s="373"/>
      <c r="BH220" s="373"/>
      <c r="BI220" s="9"/>
      <c r="BJ220" s="9"/>
      <c r="CJ220"/>
      <c r="CK220"/>
    </row>
    <row r="221" spans="1:89">
      <c r="A221" s="9">
        <v>1014</v>
      </c>
      <c r="B221" s="9">
        <v>5.6</v>
      </c>
      <c r="C221" s="9">
        <v>315</v>
      </c>
      <c r="D221" s="9">
        <v>3.1</v>
      </c>
      <c r="E221" s="9">
        <v>2.2000000000000002</v>
      </c>
      <c r="F221" s="9">
        <v>525.27200000000005</v>
      </c>
      <c r="G221" s="9">
        <v>0</v>
      </c>
      <c r="H221" s="9">
        <v>0</v>
      </c>
      <c r="I221" s="9">
        <v>8</v>
      </c>
      <c r="J221" s="9">
        <v>76</v>
      </c>
      <c r="K221" s="158">
        <v>0.147222222222222</v>
      </c>
      <c r="L221" s="9"/>
      <c r="M221" s="9"/>
      <c r="N221" s="9"/>
      <c r="O221" s="9"/>
      <c r="P221" s="278" t="str">
        <f t="shared" si="9"/>
        <v/>
      </c>
      <c r="Q221" s="276" t="str">
        <f t="shared" si="10"/>
        <v/>
      </c>
      <c r="R221" s="9"/>
      <c r="S221" s="9"/>
      <c r="U221" s="367"/>
      <c r="V221" s="9"/>
      <c r="W221" s="37"/>
      <c r="AS221" s="9"/>
      <c r="AT221" s="9"/>
      <c r="AU221" s="426"/>
      <c r="AW221" s="9"/>
      <c r="AX221" s="470"/>
      <c r="BG221" s="373"/>
      <c r="BH221" s="373"/>
      <c r="BI221" s="9"/>
      <c r="BJ221" s="9"/>
      <c r="CJ221"/>
      <c r="CK221"/>
    </row>
    <row r="222" spans="1:89">
      <c r="A222" s="9">
        <v>1014</v>
      </c>
      <c r="B222" s="9">
        <v>6.1</v>
      </c>
      <c r="C222" s="9">
        <v>270</v>
      </c>
      <c r="D222" s="9">
        <v>2</v>
      </c>
      <c r="E222" s="9">
        <v>2.6</v>
      </c>
      <c r="F222" s="9">
        <v>525.27200000000005</v>
      </c>
      <c r="G222" s="9">
        <v>0</v>
      </c>
      <c r="H222" s="9">
        <v>0</v>
      </c>
      <c r="I222" s="9">
        <v>8</v>
      </c>
      <c r="J222" s="9">
        <v>76</v>
      </c>
      <c r="K222" s="158">
        <v>0.147916666666667</v>
      </c>
      <c r="L222" s="9"/>
      <c r="M222" s="9"/>
      <c r="N222" s="9"/>
      <c r="O222" s="9"/>
      <c r="P222" s="278" t="str">
        <f t="shared" si="9"/>
        <v/>
      </c>
      <c r="Q222" s="276" t="str">
        <f t="shared" si="10"/>
        <v/>
      </c>
      <c r="R222" s="9"/>
      <c r="S222" s="9"/>
      <c r="U222" s="367"/>
      <c r="V222" s="9"/>
      <c r="W222" s="37"/>
      <c r="AS222" s="9"/>
      <c r="AT222" s="9"/>
      <c r="AU222" s="426"/>
      <c r="AW222" s="9"/>
      <c r="AX222" s="470"/>
      <c r="BG222" s="373"/>
      <c r="BH222" s="373"/>
      <c r="BI222" s="9"/>
      <c r="BJ222" s="9"/>
      <c r="CJ222"/>
      <c r="CK222"/>
    </row>
    <row r="223" spans="1:89">
      <c r="A223" s="9">
        <v>1014</v>
      </c>
      <c r="B223" s="9">
        <v>6.7</v>
      </c>
      <c r="C223" s="9">
        <v>270</v>
      </c>
      <c r="D223" s="9">
        <v>1.9</v>
      </c>
      <c r="E223" s="9">
        <v>1.7</v>
      </c>
      <c r="F223" s="9">
        <v>525.27200000000005</v>
      </c>
      <c r="G223" s="9">
        <v>0</v>
      </c>
      <c r="H223" s="9">
        <v>0</v>
      </c>
      <c r="I223" s="9">
        <v>8</v>
      </c>
      <c r="J223" s="9">
        <v>76</v>
      </c>
      <c r="K223" s="158">
        <v>0.148611111111111</v>
      </c>
      <c r="L223" s="9"/>
      <c r="M223" s="9"/>
      <c r="N223" s="9"/>
      <c r="O223" s="9"/>
      <c r="P223" s="278" t="str">
        <f t="shared" si="9"/>
        <v/>
      </c>
      <c r="Q223" s="276" t="str">
        <f t="shared" si="10"/>
        <v/>
      </c>
      <c r="R223" s="9"/>
      <c r="S223" s="9"/>
      <c r="U223" s="367"/>
      <c r="V223" s="9"/>
      <c r="W223" s="37"/>
      <c r="AS223" s="9"/>
      <c r="AT223" s="9"/>
      <c r="AU223" s="426"/>
      <c r="AW223" s="9"/>
      <c r="AX223" s="470"/>
      <c r="BG223" s="373"/>
      <c r="BH223" s="373"/>
      <c r="BI223" s="9"/>
      <c r="BJ223" s="9"/>
      <c r="CJ223"/>
      <c r="CK223"/>
    </row>
    <row r="224" spans="1:89">
      <c r="A224" s="9">
        <v>1014</v>
      </c>
      <c r="B224" s="9">
        <v>6.7</v>
      </c>
      <c r="C224" s="9">
        <v>270</v>
      </c>
      <c r="D224" s="9">
        <v>1.7</v>
      </c>
      <c r="E224" s="9">
        <v>1.7</v>
      </c>
      <c r="F224" s="9">
        <v>525.27200000000005</v>
      </c>
      <c r="G224" s="9">
        <v>0</v>
      </c>
      <c r="H224" s="9">
        <v>0</v>
      </c>
      <c r="I224" s="9">
        <v>8</v>
      </c>
      <c r="J224" s="9">
        <v>76</v>
      </c>
      <c r="K224" s="158">
        <v>0.149305555555556</v>
      </c>
      <c r="L224" s="9"/>
      <c r="M224" s="9"/>
      <c r="N224" s="9"/>
      <c r="O224" s="9"/>
      <c r="P224" s="278" t="str">
        <f t="shared" si="9"/>
        <v/>
      </c>
      <c r="Q224" s="276" t="str">
        <f t="shared" si="10"/>
        <v/>
      </c>
      <c r="R224" s="9"/>
      <c r="S224" s="9"/>
      <c r="U224" s="367"/>
      <c r="V224" s="9"/>
      <c r="W224" s="37"/>
      <c r="AS224" s="9"/>
      <c r="AT224" s="9"/>
      <c r="AU224" s="426"/>
      <c r="AW224" s="9"/>
      <c r="AX224" s="470"/>
      <c r="BG224" s="373"/>
      <c r="BH224" s="373"/>
      <c r="BI224" s="9"/>
      <c r="BJ224" s="9"/>
      <c r="CJ224"/>
      <c r="CK224"/>
    </row>
    <row r="225" spans="1:89">
      <c r="A225" s="9">
        <v>1014</v>
      </c>
      <c r="B225" s="9">
        <v>6.7</v>
      </c>
      <c r="C225" s="9">
        <v>292</v>
      </c>
      <c r="D225" s="9">
        <v>1.4</v>
      </c>
      <c r="E225" s="9">
        <v>1.8</v>
      </c>
      <c r="F225" s="9">
        <v>525.27200000000005</v>
      </c>
      <c r="G225" s="9">
        <v>0</v>
      </c>
      <c r="H225" s="9">
        <v>0</v>
      </c>
      <c r="I225" s="9">
        <v>8</v>
      </c>
      <c r="J225" s="9">
        <v>76</v>
      </c>
      <c r="K225" s="158">
        <v>0.15</v>
      </c>
      <c r="L225" s="9"/>
      <c r="M225" s="9"/>
      <c r="N225" s="9"/>
      <c r="O225" s="9"/>
      <c r="P225" s="278" t="str">
        <f t="shared" si="9"/>
        <v/>
      </c>
      <c r="Q225" s="276" t="str">
        <f t="shared" si="10"/>
        <v/>
      </c>
      <c r="R225" s="9"/>
      <c r="S225" s="9"/>
      <c r="U225" s="367"/>
      <c r="V225" s="9"/>
      <c r="W225" s="37"/>
      <c r="AS225" s="9"/>
      <c r="AT225" s="9"/>
      <c r="AU225" s="426"/>
      <c r="AW225" s="9"/>
      <c r="AX225" s="470"/>
      <c r="BG225" s="373"/>
      <c r="BH225" s="373"/>
      <c r="BI225" s="9"/>
      <c r="BJ225" s="9"/>
      <c r="CJ225"/>
      <c r="CK225"/>
    </row>
    <row r="226" spans="1:89">
      <c r="A226" s="9">
        <v>1014</v>
      </c>
      <c r="B226" s="9">
        <v>5</v>
      </c>
      <c r="C226" s="9">
        <v>337</v>
      </c>
      <c r="D226" s="9">
        <v>3.7</v>
      </c>
      <c r="E226" s="9">
        <v>1.9</v>
      </c>
      <c r="F226" s="9">
        <v>525.27200000000005</v>
      </c>
      <c r="G226" s="9">
        <v>0</v>
      </c>
      <c r="H226" s="9">
        <v>0</v>
      </c>
      <c r="I226" s="9">
        <v>8</v>
      </c>
      <c r="J226" s="9">
        <v>76</v>
      </c>
      <c r="K226" s="158">
        <v>0.15069444444444399</v>
      </c>
      <c r="L226" s="9"/>
      <c r="M226" s="9"/>
      <c r="N226" s="9"/>
      <c r="O226" s="9"/>
      <c r="P226" s="278" t="str">
        <f t="shared" si="9"/>
        <v/>
      </c>
      <c r="Q226" s="276" t="str">
        <f t="shared" si="10"/>
        <v/>
      </c>
      <c r="R226" s="9"/>
      <c r="S226" s="9"/>
      <c r="U226" s="367"/>
      <c r="V226" s="9"/>
      <c r="W226" s="37"/>
      <c r="AS226" s="9"/>
      <c r="AT226" s="9"/>
      <c r="AU226" s="426"/>
      <c r="AW226" s="9"/>
      <c r="AX226" s="470"/>
      <c r="BG226" s="373"/>
      <c r="BH226" s="373"/>
      <c r="BI226" s="9"/>
      <c r="BJ226" s="9"/>
      <c r="CJ226"/>
      <c r="CK226"/>
    </row>
    <row r="227" spans="1:89">
      <c r="A227" s="9">
        <v>1014</v>
      </c>
      <c r="B227" s="9">
        <v>6.1</v>
      </c>
      <c r="C227" s="9">
        <v>270</v>
      </c>
      <c r="D227" s="9">
        <v>1.9</v>
      </c>
      <c r="E227" s="9">
        <v>2.7</v>
      </c>
      <c r="F227" s="9">
        <v>525.27200000000005</v>
      </c>
      <c r="G227" s="9">
        <v>0</v>
      </c>
      <c r="H227" s="9">
        <v>0</v>
      </c>
      <c r="I227" s="9">
        <v>8</v>
      </c>
      <c r="J227" s="9">
        <v>76</v>
      </c>
      <c r="K227" s="158">
        <v>0.15138888888888899</v>
      </c>
      <c r="L227" s="9"/>
      <c r="M227" s="9"/>
      <c r="N227" s="9"/>
      <c r="O227" s="9"/>
      <c r="P227" s="278" t="str">
        <f t="shared" si="9"/>
        <v/>
      </c>
      <c r="Q227" s="276" t="str">
        <f t="shared" si="10"/>
        <v/>
      </c>
      <c r="R227" s="9"/>
      <c r="S227" s="9"/>
      <c r="U227" s="367"/>
      <c r="V227" s="9"/>
      <c r="W227" s="37"/>
      <c r="AS227" s="9"/>
      <c r="AT227" s="9"/>
      <c r="AU227" s="426"/>
      <c r="AW227" s="9"/>
      <c r="AX227" s="470"/>
      <c r="BG227" s="373"/>
      <c r="BH227" s="373"/>
      <c r="BI227" s="9"/>
      <c r="BJ227" s="9"/>
      <c r="CJ227"/>
      <c r="CK227"/>
    </row>
    <row r="228" spans="1:89">
      <c r="A228" s="9">
        <v>1014</v>
      </c>
      <c r="B228" s="9">
        <v>6.1</v>
      </c>
      <c r="C228" s="9">
        <v>315</v>
      </c>
      <c r="D228" s="9">
        <v>2.4</v>
      </c>
      <c r="E228" s="9">
        <v>2.1</v>
      </c>
      <c r="F228" s="9">
        <v>525.27200000000005</v>
      </c>
      <c r="G228" s="9">
        <v>0</v>
      </c>
      <c r="H228" s="9">
        <v>0</v>
      </c>
      <c r="I228" s="9">
        <v>8</v>
      </c>
      <c r="J228" s="9">
        <v>75</v>
      </c>
      <c r="K228" s="158">
        <v>0.15208333333333299</v>
      </c>
      <c r="L228" s="9"/>
      <c r="M228" s="9"/>
      <c r="N228" s="9"/>
      <c r="O228" s="9"/>
      <c r="P228" s="278" t="str">
        <f t="shared" si="9"/>
        <v/>
      </c>
      <c r="Q228" s="276" t="str">
        <f t="shared" si="10"/>
        <v/>
      </c>
      <c r="R228" s="9"/>
      <c r="S228" s="9"/>
      <c r="U228" s="367"/>
      <c r="V228" s="9"/>
      <c r="W228" s="37"/>
      <c r="AS228" s="9"/>
      <c r="AT228" s="9"/>
      <c r="AU228" s="426"/>
      <c r="AW228" s="9"/>
      <c r="AX228" s="470"/>
      <c r="BG228" s="373"/>
      <c r="BH228" s="373"/>
      <c r="BI228" s="9"/>
      <c r="BJ228" s="9"/>
      <c r="CJ228"/>
      <c r="CK228"/>
    </row>
    <row r="229" spans="1:89">
      <c r="A229" s="9">
        <v>1014</v>
      </c>
      <c r="B229" s="9">
        <v>6.7</v>
      </c>
      <c r="C229" s="9">
        <v>270</v>
      </c>
      <c r="D229" s="9">
        <v>1.4</v>
      </c>
      <c r="E229" s="9">
        <v>1.6</v>
      </c>
      <c r="F229" s="9">
        <v>525.27200000000005</v>
      </c>
      <c r="G229" s="9">
        <v>0</v>
      </c>
      <c r="H229" s="9">
        <v>0</v>
      </c>
      <c r="I229" s="9">
        <v>8</v>
      </c>
      <c r="J229" s="9">
        <v>75</v>
      </c>
      <c r="K229" s="158">
        <v>0.15277777777777801</v>
      </c>
      <c r="L229" s="9"/>
      <c r="M229" s="9"/>
      <c r="N229" s="9"/>
      <c r="O229" s="9"/>
      <c r="P229" s="278" t="str">
        <f t="shared" si="9"/>
        <v/>
      </c>
      <c r="Q229" s="276" t="str">
        <f t="shared" si="10"/>
        <v/>
      </c>
      <c r="R229" s="9"/>
      <c r="S229" s="9"/>
      <c r="U229" s="367"/>
      <c r="V229" s="9"/>
      <c r="W229" s="37"/>
      <c r="AS229" s="9"/>
      <c r="AT229" s="9"/>
      <c r="AU229" s="426"/>
      <c r="AW229" s="9"/>
      <c r="AX229" s="470"/>
      <c r="BG229" s="373"/>
      <c r="BH229" s="373"/>
      <c r="BI229" s="9"/>
      <c r="BJ229" s="9"/>
      <c r="CJ229"/>
      <c r="CK229"/>
    </row>
    <row r="230" spans="1:89">
      <c r="A230" s="9">
        <v>1014</v>
      </c>
      <c r="B230" s="9">
        <v>6.7</v>
      </c>
      <c r="C230" s="9">
        <v>247</v>
      </c>
      <c r="D230" s="9">
        <v>1.6</v>
      </c>
      <c r="E230" s="9">
        <v>1.6</v>
      </c>
      <c r="F230" s="9">
        <v>525.27200000000005</v>
      </c>
      <c r="G230" s="9">
        <v>0</v>
      </c>
      <c r="H230" s="9">
        <v>0</v>
      </c>
      <c r="I230" s="9">
        <v>7.9</v>
      </c>
      <c r="J230" s="9">
        <v>75</v>
      </c>
      <c r="K230" s="158">
        <v>0.15347222222222201</v>
      </c>
      <c r="L230" s="9"/>
      <c r="M230" s="9"/>
      <c r="N230" s="9"/>
      <c r="O230" s="9"/>
      <c r="P230" s="278" t="str">
        <f t="shared" si="9"/>
        <v/>
      </c>
      <c r="Q230" s="276" t="str">
        <f t="shared" si="10"/>
        <v/>
      </c>
      <c r="R230" s="9"/>
      <c r="S230" s="9"/>
      <c r="U230" s="367"/>
      <c r="V230" s="9"/>
      <c r="W230" s="37"/>
      <c r="AS230" s="9"/>
      <c r="AT230" s="9"/>
      <c r="AU230" s="426"/>
      <c r="AW230" s="9"/>
      <c r="AX230" s="470"/>
      <c r="BG230" s="373"/>
      <c r="BH230" s="373"/>
      <c r="BI230" s="9"/>
      <c r="BJ230" s="9"/>
      <c r="CJ230"/>
      <c r="CK230"/>
    </row>
    <row r="231" spans="1:89">
      <c r="A231" s="9">
        <v>1014</v>
      </c>
      <c r="B231" s="9">
        <v>4.4000000000000004</v>
      </c>
      <c r="C231" s="9">
        <v>292</v>
      </c>
      <c r="D231" s="9">
        <v>4.8</v>
      </c>
      <c r="E231" s="9">
        <v>2.5</v>
      </c>
      <c r="F231" s="9">
        <v>525.27200000000005</v>
      </c>
      <c r="G231" s="9">
        <v>0</v>
      </c>
      <c r="H231" s="9">
        <v>0</v>
      </c>
      <c r="I231" s="9">
        <v>7.9</v>
      </c>
      <c r="J231" s="9">
        <v>75</v>
      </c>
      <c r="K231" s="158">
        <v>0.15416666666666701</v>
      </c>
      <c r="L231" s="9"/>
      <c r="M231" s="9"/>
      <c r="N231" s="9"/>
      <c r="O231" s="9"/>
      <c r="P231" s="278" t="str">
        <f t="shared" si="9"/>
        <v/>
      </c>
      <c r="Q231" s="276" t="str">
        <f t="shared" si="10"/>
        <v/>
      </c>
      <c r="R231" s="9"/>
      <c r="S231" s="9"/>
      <c r="U231" s="367"/>
      <c r="V231" s="9"/>
      <c r="W231" s="37"/>
      <c r="AS231" s="9"/>
      <c r="AT231" s="9"/>
      <c r="AU231" s="426"/>
      <c r="AW231" s="9"/>
      <c r="AX231" s="470"/>
      <c r="BG231" s="373"/>
      <c r="BH231" s="373"/>
      <c r="BI231" s="9"/>
      <c r="BJ231" s="9"/>
      <c r="CJ231"/>
      <c r="CK231"/>
    </row>
    <row r="232" spans="1:89">
      <c r="A232" s="9">
        <v>1014</v>
      </c>
      <c r="B232" s="9">
        <v>6.1</v>
      </c>
      <c r="C232" s="9">
        <v>315</v>
      </c>
      <c r="D232" s="9">
        <v>2.2000000000000002</v>
      </c>
      <c r="E232" s="9">
        <v>2.2000000000000002</v>
      </c>
      <c r="F232" s="9">
        <v>525.27200000000005</v>
      </c>
      <c r="G232" s="9">
        <v>0</v>
      </c>
      <c r="H232" s="9">
        <v>0</v>
      </c>
      <c r="I232" s="9">
        <v>7.9</v>
      </c>
      <c r="J232" s="9">
        <v>75</v>
      </c>
      <c r="K232" s="158">
        <v>0.15486111111111101</v>
      </c>
      <c r="L232" s="9"/>
      <c r="M232" s="9"/>
      <c r="N232" s="9"/>
      <c r="O232" s="9"/>
      <c r="P232" s="278" t="str">
        <f t="shared" si="9"/>
        <v/>
      </c>
      <c r="Q232" s="276" t="str">
        <f t="shared" si="10"/>
        <v/>
      </c>
      <c r="R232" s="9"/>
      <c r="S232" s="9"/>
      <c r="U232" s="367"/>
      <c r="V232" s="9"/>
      <c r="W232" s="37"/>
      <c r="AS232" s="9"/>
      <c r="AT232" s="9"/>
      <c r="AU232" s="426"/>
      <c r="AW232" s="9"/>
      <c r="AX232" s="470"/>
      <c r="BG232" s="373"/>
      <c r="BH232" s="373"/>
      <c r="BI232" s="9"/>
      <c r="BJ232" s="9"/>
      <c r="CJ232"/>
      <c r="CK232"/>
    </row>
    <row r="233" spans="1:89">
      <c r="A233" s="9">
        <v>1014</v>
      </c>
      <c r="B233" s="9">
        <v>5.6</v>
      </c>
      <c r="C233" s="9">
        <v>270</v>
      </c>
      <c r="D233" s="9">
        <v>2.4</v>
      </c>
      <c r="E233" s="9">
        <v>2.7</v>
      </c>
      <c r="F233" s="9">
        <v>525.27200000000005</v>
      </c>
      <c r="G233" s="9">
        <v>0</v>
      </c>
      <c r="H233" s="9">
        <v>0</v>
      </c>
      <c r="I233" s="9">
        <v>7.9</v>
      </c>
      <c r="J233" s="9">
        <v>75</v>
      </c>
      <c r="K233" s="158">
        <v>0.155555555555556</v>
      </c>
      <c r="L233" s="9"/>
      <c r="M233" s="9"/>
      <c r="N233" s="9"/>
      <c r="O233" s="9"/>
      <c r="P233" s="278" t="str">
        <f t="shared" si="9"/>
        <v/>
      </c>
      <c r="Q233" s="276" t="str">
        <f t="shared" si="10"/>
        <v/>
      </c>
      <c r="R233" s="9"/>
      <c r="S233" s="9"/>
      <c r="U233" s="367"/>
      <c r="V233" s="9"/>
      <c r="W233" s="37"/>
      <c r="AS233" s="9"/>
      <c r="AT233" s="9"/>
      <c r="AU233" s="426"/>
      <c r="AW233" s="9"/>
      <c r="AX233" s="470"/>
      <c r="BG233" s="373"/>
      <c r="BH233" s="373"/>
      <c r="BI233" s="9"/>
      <c r="BJ233" s="9"/>
      <c r="CJ233"/>
      <c r="CK233"/>
    </row>
    <row r="234" spans="1:89">
      <c r="A234" s="9">
        <v>1014</v>
      </c>
      <c r="B234" s="9">
        <v>5</v>
      </c>
      <c r="C234" s="9">
        <v>337</v>
      </c>
      <c r="D234" s="9">
        <v>3.3</v>
      </c>
      <c r="E234" s="9">
        <v>2.6</v>
      </c>
      <c r="F234" s="9">
        <v>525.27200000000005</v>
      </c>
      <c r="G234" s="9">
        <v>0</v>
      </c>
      <c r="H234" s="9">
        <v>0</v>
      </c>
      <c r="I234" s="9">
        <v>7.9</v>
      </c>
      <c r="J234" s="9">
        <v>75</v>
      </c>
      <c r="K234" s="158">
        <v>0.15625</v>
      </c>
      <c r="L234" s="9"/>
      <c r="M234" s="9"/>
      <c r="N234" s="9"/>
      <c r="O234" s="9"/>
      <c r="P234" s="278" t="str">
        <f t="shared" si="9"/>
        <v/>
      </c>
      <c r="Q234" s="276" t="str">
        <f t="shared" si="10"/>
        <v/>
      </c>
      <c r="R234" s="9"/>
      <c r="S234" s="9"/>
      <c r="U234" s="367"/>
      <c r="V234" s="9"/>
      <c r="W234" s="37"/>
      <c r="AS234" s="9"/>
      <c r="AT234" s="9"/>
      <c r="AU234" s="426"/>
      <c r="AW234" s="9"/>
      <c r="AX234" s="470"/>
      <c r="BG234" s="373"/>
      <c r="BH234" s="373"/>
      <c r="BI234" s="9"/>
      <c r="BJ234" s="9"/>
      <c r="CJ234"/>
      <c r="CK234"/>
    </row>
    <row r="235" spans="1:89">
      <c r="A235" s="9">
        <v>1014</v>
      </c>
      <c r="B235" s="9">
        <v>6.1</v>
      </c>
      <c r="C235" s="9">
        <v>247</v>
      </c>
      <c r="D235" s="9">
        <v>1.8</v>
      </c>
      <c r="E235" s="9">
        <v>2.8</v>
      </c>
      <c r="F235" s="9">
        <v>525.27200000000005</v>
      </c>
      <c r="G235" s="9">
        <v>0</v>
      </c>
      <c r="H235" s="9">
        <v>0</v>
      </c>
      <c r="I235" s="9">
        <v>7.9</v>
      </c>
      <c r="J235" s="9">
        <v>75</v>
      </c>
      <c r="K235" s="158">
        <v>0.156944444444444</v>
      </c>
      <c r="L235" s="9"/>
      <c r="M235" s="9"/>
      <c r="N235" s="9"/>
      <c r="O235" s="9"/>
      <c r="P235" s="278" t="str">
        <f t="shared" si="9"/>
        <v/>
      </c>
      <c r="Q235" s="276" t="str">
        <f t="shared" si="10"/>
        <v/>
      </c>
      <c r="R235" s="9"/>
      <c r="S235" s="9"/>
      <c r="U235" s="367"/>
      <c r="V235" s="9"/>
      <c r="W235" s="37"/>
      <c r="AS235" s="9"/>
      <c r="AT235" s="9"/>
      <c r="AU235" s="426"/>
      <c r="AW235" s="9"/>
      <c r="AX235" s="470"/>
      <c r="BG235" s="373"/>
      <c r="BH235" s="373"/>
      <c r="BI235" s="9"/>
      <c r="BJ235" s="9"/>
      <c r="CJ235"/>
      <c r="CK235"/>
    </row>
    <row r="236" spans="1:89">
      <c r="A236" s="9">
        <v>1014</v>
      </c>
      <c r="B236" s="9">
        <v>5</v>
      </c>
      <c r="C236" s="9">
        <v>292</v>
      </c>
      <c r="D236" s="9">
        <v>3.4</v>
      </c>
      <c r="E236" s="9">
        <v>2.5</v>
      </c>
      <c r="F236" s="9">
        <v>525.27200000000005</v>
      </c>
      <c r="G236" s="9">
        <v>0</v>
      </c>
      <c r="H236" s="9">
        <v>0</v>
      </c>
      <c r="I236" s="9">
        <v>7.9</v>
      </c>
      <c r="J236" s="9">
        <v>75</v>
      </c>
      <c r="K236" s="158">
        <v>0.15763888888888899</v>
      </c>
      <c r="L236" s="9"/>
      <c r="M236" s="9"/>
      <c r="N236" s="9"/>
      <c r="O236" s="9"/>
      <c r="P236" s="278" t="str">
        <f t="shared" si="9"/>
        <v/>
      </c>
      <c r="Q236" s="276" t="str">
        <f t="shared" si="10"/>
        <v/>
      </c>
      <c r="R236" s="9"/>
      <c r="S236" s="9"/>
      <c r="U236" s="367"/>
      <c r="V236" s="9"/>
      <c r="W236" s="37"/>
      <c r="AS236" s="9"/>
      <c r="AT236" s="9"/>
      <c r="AU236" s="426"/>
      <c r="AW236" s="9"/>
      <c r="AX236" s="470"/>
      <c r="BG236" s="373"/>
      <c r="BH236" s="373"/>
      <c r="BI236" s="9"/>
      <c r="BJ236" s="9"/>
      <c r="CJ236"/>
      <c r="CK236"/>
    </row>
    <row r="237" spans="1:89">
      <c r="A237" s="9">
        <v>1014</v>
      </c>
      <c r="B237" s="9">
        <v>5.6</v>
      </c>
      <c r="C237" s="9">
        <v>337</v>
      </c>
      <c r="D237" s="9">
        <v>2.2999999999999998</v>
      </c>
      <c r="E237" s="9">
        <v>2.9</v>
      </c>
      <c r="F237" s="9">
        <v>525.27200000000005</v>
      </c>
      <c r="G237" s="9">
        <v>0</v>
      </c>
      <c r="H237" s="9">
        <v>0</v>
      </c>
      <c r="I237" s="9">
        <v>7.9</v>
      </c>
      <c r="J237" s="9">
        <v>75</v>
      </c>
      <c r="K237" s="158">
        <v>0.15833333333333299</v>
      </c>
      <c r="L237" s="9"/>
      <c r="M237" s="9"/>
      <c r="N237" s="9"/>
      <c r="O237" s="9"/>
      <c r="P237" s="278" t="str">
        <f t="shared" si="9"/>
        <v/>
      </c>
      <c r="Q237" s="276" t="str">
        <f t="shared" si="10"/>
        <v/>
      </c>
      <c r="R237" s="9"/>
      <c r="S237" s="9"/>
      <c r="U237" s="367"/>
      <c r="V237" s="9"/>
      <c r="W237" s="37"/>
      <c r="AS237" s="9"/>
      <c r="AT237" s="9"/>
      <c r="AU237" s="426"/>
      <c r="AW237" s="9"/>
      <c r="AX237" s="470"/>
      <c r="BG237" s="373"/>
      <c r="BH237" s="373"/>
      <c r="BI237" s="9"/>
      <c r="BJ237" s="9"/>
      <c r="CJ237"/>
      <c r="CK237"/>
    </row>
    <row r="238" spans="1:89">
      <c r="A238" s="9">
        <v>1014</v>
      </c>
      <c r="B238" s="9">
        <v>6.7</v>
      </c>
      <c r="C238" s="9">
        <v>292</v>
      </c>
      <c r="D238" s="9">
        <v>1.7</v>
      </c>
      <c r="E238" s="9">
        <v>1.8</v>
      </c>
      <c r="F238" s="9">
        <v>525.27200000000005</v>
      </c>
      <c r="G238" s="9">
        <v>0</v>
      </c>
      <c r="H238" s="9">
        <v>0</v>
      </c>
      <c r="I238" s="9">
        <v>7.9</v>
      </c>
      <c r="J238" s="9">
        <v>75</v>
      </c>
      <c r="K238" s="158">
        <v>0.15902777777777799</v>
      </c>
      <c r="L238" s="9"/>
      <c r="M238" s="9"/>
      <c r="N238" s="9"/>
      <c r="O238" s="9"/>
      <c r="P238" s="278" t="str">
        <f t="shared" si="9"/>
        <v/>
      </c>
      <c r="Q238" s="276" t="str">
        <f t="shared" si="10"/>
        <v/>
      </c>
      <c r="R238" s="9"/>
      <c r="S238" s="9"/>
      <c r="U238" s="367"/>
      <c r="V238" s="9"/>
      <c r="W238" s="37"/>
      <c r="AS238" s="9"/>
      <c r="AT238" s="9"/>
      <c r="AU238" s="426"/>
      <c r="AW238" s="9"/>
      <c r="AX238" s="470"/>
      <c r="BG238" s="373"/>
      <c r="BH238" s="373"/>
      <c r="BI238" s="9"/>
      <c r="BJ238" s="9"/>
      <c r="CJ238"/>
      <c r="CK238"/>
    </row>
    <row r="239" spans="1:89">
      <c r="A239" s="9">
        <v>1014</v>
      </c>
      <c r="B239" s="9">
        <v>6.7</v>
      </c>
      <c r="C239" s="9">
        <v>270</v>
      </c>
      <c r="D239" s="9">
        <v>1.7</v>
      </c>
      <c r="E239" s="9">
        <v>2.2999999999999998</v>
      </c>
      <c r="F239" s="9">
        <v>525.27200000000005</v>
      </c>
      <c r="G239" s="9">
        <v>0</v>
      </c>
      <c r="H239" s="9">
        <v>0</v>
      </c>
      <c r="I239" s="9">
        <v>7.9</v>
      </c>
      <c r="J239" s="9">
        <v>75</v>
      </c>
      <c r="K239" s="158">
        <v>0.15972222222222199</v>
      </c>
      <c r="L239" s="9"/>
      <c r="M239" s="9"/>
      <c r="N239" s="9"/>
      <c r="O239" s="9"/>
      <c r="P239" s="278" t="str">
        <f t="shared" si="9"/>
        <v/>
      </c>
      <c r="Q239" s="276" t="str">
        <f t="shared" si="10"/>
        <v/>
      </c>
      <c r="R239" s="9"/>
      <c r="S239" s="9"/>
      <c r="U239" s="367"/>
      <c r="V239" s="9"/>
      <c r="W239" s="37"/>
      <c r="AS239" s="9"/>
      <c r="AT239" s="9"/>
      <c r="AU239" s="426"/>
      <c r="AW239" s="9"/>
      <c r="AX239" s="470"/>
      <c r="BG239" s="373"/>
      <c r="BH239" s="373"/>
      <c r="BI239" s="9"/>
      <c r="BJ239" s="9"/>
      <c r="CJ239"/>
      <c r="CK239"/>
    </row>
    <row r="240" spans="1:89">
      <c r="A240" s="9">
        <v>1014</v>
      </c>
      <c r="B240" s="9">
        <v>6.7</v>
      </c>
      <c r="C240" s="9">
        <v>292</v>
      </c>
      <c r="D240" s="9">
        <v>1.6</v>
      </c>
      <c r="E240" s="9">
        <v>2.2000000000000002</v>
      </c>
      <c r="F240" s="9">
        <v>525.27200000000005</v>
      </c>
      <c r="G240" s="9">
        <v>0</v>
      </c>
      <c r="H240" s="9">
        <v>0</v>
      </c>
      <c r="I240" s="9">
        <v>7.9</v>
      </c>
      <c r="J240" s="9">
        <v>75</v>
      </c>
      <c r="K240" s="158">
        <v>0.16041666666666701</v>
      </c>
      <c r="L240" s="9"/>
      <c r="M240" s="9"/>
      <c r="N240" s="9"/>
      <c r="O240" s="9"/>
      <c r="P240" s="278" t="str">
        <f t="shared" si="9"/>
        <v/>
      </c>
      <c r="Q240" s="276" t="str">
        <f t="shared" si="10"/>
        <v/>
      </c>
      <c r="R240" s="9"/>
      <c r="S240" s="9"/>
      <c r="U240" s="367"/>
      <c r="V240" s="9"/>
      <c r="W240" s="37"/>
      <c r="AS240" s="9"/>
      <c r="AT240" s="9"/>
      <c r="AU240" s="426"/>
      <c r="AW240" s="9"/>
      <c r="AX240" s="470"/>
      <c r="BG240" s="373"/>
      <c r="BH240" s="373"/>
      <c r="BI240" s="9"/>
      <c r="BJ240" s="9"/>
      <c r="CJ240"/>
      <c r="CK240"/>
    </row>
    <row r="241" spans="1:89">
      <c r="A241" s="9">
        <v>1014</v>
      </c>
      <c r="B241" s="9">
        <v>6.1</v>
      </c>
      <c r="C241" s="9">
        <v>292</v>
      </c>
      <c r="D241" s="9">
        <v>1.7</v>
      </c>
      <c r="E241" s="9">
        <v>1.7</v>
      </c>
      <c r="F241" s="9">
        <v>525.27200000000005</v>
      </c>
      <c r="G241" s="9">
        <v>0</v>
      </c>
      <c r="H241" s="9">
        <v>0</v>
      </c>
      <c r="I241" s="9">
        <v>7.9</v>
      </c>
      <c r="J241" s="9">
        <v>75</v>
      </c>
      <c r="K241" s="158">
        <v>0.16111111111111101</v>
      </c>
      <c r="L241" s="9"/>
      <c r="M241" s="9"/>
      <c r="N241" s="9"/>
      <c r="O241" s="9"/>
      <c r="P241" s="278" t="str">
        <f t="shared" si="9"/>
        <v/>
      </c>
      <c r="Q241" s="276" t="str">
        <f t="shared" si="10"/>
        <v/>
      </c>
      <c r="R241" s="9"/>
      <c r="S241" s="9"/>
      <c r="U241" s="367"/>
      <c r="V241" s="9"/>
      <c r="W241" s="37"/>
      <c r="AS241" s="9"/>
      <c r="AT241" s="9"/>
      <c r="AU241" s="426"/>
      <c r="AW241" s="9"/>
      <c r="AX241" s="470"/>
      <c r="BG241" s="373"/>
      <c r="BH241" s="373"/>
      <c r="BI241" s="9"/>
      <c r="BJ241" s="9"/>
      <c r="CJ241"/>
      <c r="CK241"/>
    </row>
    <row r="242" spans="1:89">
      <c r="A242" s="9">
        <v>1014</v>
      </c>
      <c r="B242" s="9">
        <v>4.4000000000000004</v>
      </c>
      <c r="C242" s="9">
        <v>337</v>
      </c>
      <c r="D242" s="9">
        <v>4.0999999999999996</v>
      </c>
      <c r="E242" s="9">
        <v>2.6</v>
      </c>
      <c r="F242" s="9">
        <v>525.27200000000005</v>
      </c>
      <c r="G242" s="9">
        <v>0</v>
      </c>
      <c r="H242" s="9">
        <v>0</v>
      </c>
      <c r="I242" s="9">
        <v>7.8</v>
      </c>
      <c r="J242" s="9">
        <v>75</v>
      </c>
      <c r="K242" s="158">
        <v>0.16180555555555601</v>
      </c>
      <c r="L242" s="9"/>
      <c r="M242" s="9"/>
      <c r="N242" s="9"/>
      <c r="O242" s="9"/>
      <c r="P242" s="278" t="str">
        <f t="shared" si="9"/>
        <v/>
      </c>
      <c r="Q242" s="276" t="str">
        <f t="shared" si="10"/>
        <v/>
      </c>
      <c r="R242" s="9"/>
      <c r="S242" s="9"/>
      <c r="U242" s="367"/>
      <c r="V242" s="9"/>
      <c r="W242" s="37"/>
      <c r="AS242" s="9"/>
      <c r="AT242" s="9"/>
      <c r="AU242" s="426"/>
      <c r="AW242" s="9"/>
      <c r="AX242" s="470"/>
      <c r="BG242" s="373"/>
      <c r="BH242" s="373"/>
      <c r="BI242" s="9"/>
      <c r="BJ242" s="9"/>
      <c r="CJ242"/>
      <c r="CK242"/>
    </row>
    <row r="243" spans="1:89">
      <c r="A243" s="9">
        <v>1014</v>
      </c>
      <c r="B243" s="9">
        <v>6.7</v>
      </c>
      <c r="C243" s="9">
        <v>270</v>
      </c>
      <c r="D243" s="9">
        <v>1.6</v>
      </c>
      <c r="E243" s="9">
        <v>2.1</v>
      </c>
      <c r="F243" s="9">
        <v>525.27200000000005</v>
      </c>
      <c r="G243" s="9">
        <v>0</v>
      </c>
      <c r="H243" s="9">
        <v>0</v>
      </c>
      <c r="I243" s="9">
        <v>7.8</v>
      </c>
      <c r="J243" s="9">
        <v>75</v>
      </c>
      <c r="K243" s="158">
        <v>0.16250000000000001</v>
      </c>
      <c r="L243" s="9"/>
      <c r="M243" s="9"/>
      <c r="N243" s="9"/>
      <c r="O243" s="9"/>
      <c r="P243" s="278" t="str">
        <f t="shared" si="9"/>
        <v/>
      </c>
      <c r="Q243" s="276" t="str">
        <f t="shared" si="10"/>
        <v/>
      </c>
      <c r="R243" s="9"/>
      <c r="S243" s="9"/>
      <c r="U243" s="367"/>
      <c r="V243" s="9"/>
      <c r="W243" s="37"/>
      <c r="AS243" s="9"/>
      <c r="AT243" s="9"/>
      <c r="AU243" s="426"/>
      <c r="AW243" s="9"/>
      <c r="AX243" s="470"/>
      <c r="BG243" s="373"/>
      <c r="BH243" s="373"/>
      <c r="BI243" s="9"/>
      <c r="BJ243" s="9"/>
      <c r="CJ243"/>
      <c r="CK243"/>
    </row>
    <row r="244" spans="1:89">
      <c r="A244" s="9">
        <v>1014</v>
      </c>
      <c r="B244" s="9">
        <v>5.6</v>
      </c>
      <c r="C244" s="9">
        <v>292</v>
      </c>
      <c r="D244" s="9">
        <v>2.7</v>
      </c>
      <c r="E244" s="9">
        <v>2.6</v>
      </c>
      <c r="F244" s="9">
        <v>525.27200000000005</v>
      </c>
      <c r="G244" s="9">
        <v>0</v>
      </c>
      <c r="H244" s="9">
        <v>0</v>
      </c>
      <c r="I244" s="9">
        <v>7.8</v>
      </c>
      <c r="J244" s="9">
        <v>75</v>
      </c>
      <c r="K244" s="158">
        <v>0.163194444444444</v>
      </c>
      <c r="L244" s="9"/>
      <c r="M244" s="9"/>
      <c r="N244" s="9"/>
      <c r="O244" s="9"/>
      <c r="P244" s="278" t="str">
        <f t="shared" si="9"/>
        <v/>
      </c>
      <c r="Q244" s="276" t="str">
        <f t="shared" si="10"/>
        <v/>
      </c>
      <c r="R244" s="9"/>
      <c r="S244" s="9"/>
      <c r="U244" s="367"/>
      <c r="V244" s="9"/>
      <c r="W244" s="37"/>
      <c r="AS244" s="9"/>
      <c r="AT244" s="9"/>
      <c r="AU244" s="426"/>
      <c r="AW244" s="9"/>
      <c r="AX244" s="470"/>
      <c r="BG244" s="373"/>
      <c r="BH244" s="373"/>
      <c r="BI244" s="9"/>
      <c r="BJ244" s="9"/>
      <c r="CJ244"/>
      <c r="CK244"/>
    </row>
    <row r="245" spans="1:89">
      <c r="A245" s="9">
        <v>1014</v>
      </c>
      <c r="B245" s="9">
        <v>5.6</v>
      </c>
      <c r="C245" s="9">
        <v>315</v>
      </c>
      <c r="D245" s="9">
        <v>2.4</v>
      </c>
      <c r="E245" s="9">
        <v>2.2000000000000002</v>
      </c>
      <c r="F245" s="9">
        <v>525.27200000000005</v>
      </c>
      <c r="G245" s="9">
        <v>0</v>
      </c>
      <c r="H245" s="9">
        <v>0</v>
      </c>
      <c r="I245" s="9">
        <v>7.8</v>
      </c>
      <c r="J245" s="9">
        <v>75</v>
      </c>
      <c r="K245" s="158">
        <v>0.163888888888889</v>
      </c>
      <c r="L245" s="9"/>
      <c r="M245" s="9"/>
      <c r="N245" s="9"/>
      <c r="O245" s="9"/>
      <c r="P245" s="278" t="str">
        <f t="shared" si="9"/>
        <v/>
      </c>
      <c r="Q245" s="276" t="str">
        <f t="shared" si="10"/>
        <v/>
      </c>
      <c r="R245" s="9"/>
      <c r="S245" s="9"/>
      <c r="U245" s="367"/>
      <c r="V245" s="9"/>
      <c r="W245" s="37"/>
      <c r="AS245" s="9"/>
      <c r="AT245" s="9"/>
      <c r="AU245" s="426"/>
      <c r="AW245" s="9"/>
      <c r="AX245" s="470"/>
      <c r="BG245" s="373"/>
      <c r="BH245" s="373"/>
      <c r="BI245" s="9"/>
      <c r="BJ245" s="9"/>
      <c r="CJ245"/>
      <c r="CK245"/>
    </row>
    <row r="246" spans="1:89">
      <c r="A246" s="9">
        <v>1014</v>
      </c>
      <c r="B246" s="9">
        <v>6.1</v>
      </c>
      <c r="C246" s="9">
        <v>315</v>
      </c>
      <c r="D246" s="9">
        <v>1.8</v>
      </c>
      <c r="E246" s="9">
        <v>2.2000000000000002</v>
      </c>
      <c r="F246" s="9">
        <v>525.27200000000005</v>
      </c>
      <c r="G246" s="9">
        <v>0</v>
      </c>
      <c r="H246" s="9">
        <v>0</v>
      </c>
      <c r="I246" s="9">
        <v>7.8</v>
      </c>
      <c r="J246" s="9">
        <v>75</v>
      </c>
      <c r="K246" s="158">
        <v>0.164583333333333</v>
      </c>
      <c r="L246" s="9"/>
      <c r="M246" s="9"/>
      <c r="N246" s="9"/>
      <c r="O246" s="9"/>
      <c r="P246" s="278" t="str">
        <f t="shared" si="9"/>
        <v/>
      </c>
      <c r="Q246" s="276" t="str">
        <f t="shared" si="10"/>
        <v/>
      </c>
      <c r="R246" s="9"/>
      <c r="S246" s="9"/>
      <c r="U246" s="367"/>
      <c r="V246" s="9"/>
      <c r="W246" s="37"/>
      <c r="AS246" s="9"/>
      <c r="AT246" s="9"/>
      <c r="AU246" s="426"/>
      <c r="AW246" s="9"/>
      <c r="AX246" s="470"/>
      <c r="BG246" s="373"/>
      <c r="BH246" s="373"/>
      <c r="BI246" s="9"/>
      <c r="BJ246" s="9"/>
      <c r="CJ246"/>
      <c r="CK246"/>
    </row>
    <row r="247" spans="1:89">
      <c r="A247" s="9">
        <v>1014</v>
      </c>
      <c r="B247" s="9">
        <v>6.1</v>
      </c>
      <c r="C247" s="9">
        <v>292</v>
      </c>
      <c r="D247" s="9">
        <v>1.9</v>
      </c>
      <c r="E247" s="9">
        <v>1.8</v>
      </c>
      <c r="F247" s="9">
        <v>525.27200000000005</v>
      </c>
      <c r="G247" s="9">
        <v>0</v>
      </c>
      <c r="H247" s="9">
        <v>0</v>
      </c>
      <c r="I247" s="9">
        <v>7.8</v>
      </c>
      <c r="J247" s="9">
        <v>75</v>
      </c>
      <c r="K247" s="158">
        <v>0.165277777777778</v>
      </c>
      <c r="L247" s="9"/>
      <c r="M247" s="9"/>
      <c r="N247" s="9"/>
      <c r="O247" s="9"/>
      <c r="P247" s="278" t="str">
        <f t="shared" si="9"/>
        <v/>
      </c>
      <c r="Q247" s="276" t="str">
        <f t="shared" si="10"/>
        <v/>
      </c>
      <c r="R247" s="9"/>
      <c r="S247" s="9"/>
      <c r="U247" s="367"/>
      <c r="V247" s="9"/>
      <c r="W247" s="37"/>
      <c r="AS247" s="9"/>
      <c r="AT247" s="9"/>
      <c r="AU247" s="426"/>
      <c r="AW247" s="9"/>
      <c r="AX247" s="470"/>
      <c r="BG247" s="373"/>
      <c r="BH247" s="373"/>
      <c r="BI247" s="9"/>
      <c r="BJ247" s="9"/>
      <c r="CJ247"/>
      <c r="CK247"/>
    </row>
    <row r="248" spans="1:89">
      <c r="A248" s="9">
        <v>1014</v>
      </c>
      <c r="B248" s="9">
        <v>5</v>
      </c>
      <c r="C248" s="9">
        <v>337</v>
      </c>
      <c r="D248" s="9">
        <v>3.1</v>
      </c>
      <c r="E248" s="9">
        <v>2.2000000000000002</v>
      </c>
      <c r="F248" s="9">
        <v>525.27200000000005</v>
      </c>
      <c r="G248" s="9">
        <v>0</v>
      </c>
      <c r="H248" s="9">
        <v>0</v>
      </c>
      <c r="I248" s="9">
        <v>7.8</v>
      </c>
      <c r="J248" s="9">
        <v>75</v>
      </c>
      <c r="K248" s="158">
        <v>0.16597222222222199</v>
      </c>
      <c r="L248" s="9"/>
      <c r="M248" s="9"/>
      <c r="N248" s="9"/>
      <c r="O248" s="9"/>
      <c r="P248" s="278" t="str">
        <f t="shared" si="9"/>
        <v/>
      </c>
      <c r="Q248" s="276" t="str">
        <f t="shared" si="10"/>
        <v/>
      </c>
      <c r="R248" s="9"/>
      <c r="S248" s="9"/>
      <c r="U248" s="367"/>
      <c r="V248" s="9"/>
      <c r="W248" s="37"/>
      <c r="AS248" s="9"/>
      <c r="AT248" s="9"/>
      <c r="AU248" s="426"/>
      <c r="AW248" s="9"/>
      <c r="AX248" s="470"/>
      <c r="BG248" s="373"/>
      <c r="BH248" s="373"/>
      <c r="BI248" s="9"/>
      <c r="BJ248" s="9"/>
      <c r="CJ248"/>
      <c r="CK248"/>
    </row>
    <row r="249" spans="1:89">
      <c r="A249" s="9">
        <v>1014</v>
      </c>
      <c r="B249" s="9">
        <v>6.1</v>
      </c>
      <c r="C249" s="9">
        <v>292</v>
      </c>
      <c r="D249" s="9">
        <v>1.8</v>
      </c>
      <c r="E249" s="9">
        <v>2.2000000000000002</v>
      </c>
      <c r="F249" s="9">
        <v>525.27200000000005</v>
      </c>
      <c r="G249" s="9">
        <v>0</v>
      </c>
      <c r="H249" s="9">
        <v>0</v>
      </c>
      <c r="I249" s="9">
        <v>7.7</v>
      </c>
      <c r="J249" s="9">
        <v>75</v>
      </c>
      <c r="K249" s="158">
        <v>0.16666666666666699</v>
      </c>
      <c r="L249" s="9"/>
      <c r="M249" s="9"/>
      <c r="N249" s="9"/>
      <c r="O249" s="9"/>
      <c r="P249" s="278" t="str">
        <f t="shared" si="9"/>
        <v/>
      </c>
      <c r="Q249" s="276" t="str">
        <f t="shared" si="10"/>
        <v/>
      </c>
      <c r="R249" s="9"/>
      <c r="S249" s="9"/>
      <c r="U249" s="367"/>
      <c r="V249" s="9"/>
      <c r="W249" s="37"/>
      <c r="AS249" s="9"/>
      <c r="AT249" s="9"/>
      <c r="AU249" s="426"/>
      <c r="AW249" s="9"/>
      <c r="AX249" s="470"/>
      <c r="BG249" s="373"/>
      <c r="BH249" s="373"/>
      <c r="BI249" s="9"/>
      <c r="BJ249" s="9"/>
      <c r="CJ249"/>
      <c r="CK249"/>
    </row>
    <row r="250" spans="1:89">
      <c r="A250" s="9">
        <v>1014</v>
      </c>
      <c r="B250" s="9">
        <v>5</v>
      </c>
      <c r="C250" s="9">
        <v>270</v>
      </c>
      <c r="D250" s="9">
        <v>3.1</v>
      </c>
      <c r="E250" s="9">
        <v>3</v>
      </c>
      <c r="F250" s="9">
        <v>525.27200000000005</v>
      </c>
      <c r="G250" s="9">
        <v>0</v>
      </c>
      <c r="H250" s="9">
        <v>0</v>
      </c>
      <c r="I250" s="9">
        <v>7.7</v>
      </c>
      <c r="J250" s="9">
        <v>75</v>
      </c>
      <c r="K250" s="158">
        <v>0.16736111111111099</v>
      </c>
      <c r="L250" s="9"/>
      <c r="M250" s="9"/>
      <c r="N250" s="9"/>
      <c r="O250" s="9"/>
      <c r="P250" s="278" t="str">
        <f t="shared" si="9"/>
        <v/>
      </c>
      <c r="Q250" s="276" t="str">
        <f t="shared" si="10"/>
        <v/>
      </c>
      <c r="R250" s="9"/>
      <c r="S250" s="9"/>
      <c r="U250" s="367"/>
      <c r="V250" s="9"/>
      <c r="W250" s="37"/>
      <c r="AS250" s="9"/>
      <c r="AT250" s="9"/>
      <c r="AU250" s="426"/>
      <c r="AW250" s="9"/>
      <c r="AX250" s="470"/>
      <c r="BG250" s="373"/>
      <c r="BH250" s="373"/>
      <c r="BI250" s="9"/>
      <c r="BJ250" s="9"/>
      <c r="CJ250"/>
      <c r="CK250"/>
    </row>
    <row r="251" spans="1:89">
      <c r="A251" s="9">
        <v>1014</v>
      </c>
      <c r="B251" s="9">
        <v>5.6</v>
      </c>
      <c r="C251" s="9">
        <v>292</v>
      </c>
      <c r="D251" s="9">
        <v>2.2999999999999998</v>
      </c>
      <c r="E251" s="9">
        <v>1.5</v>
      </c>
      <c r="F251" s="9">
        <v>525.27200000000005</v>
      </c>
      <c r="G251" s="9">
        <v>0</v>
      </c>
      <c r="H251" s="9">
        <v>0</v>
      </c>
      <c r="I251" s="9">
        <v>7.7</v>
      </c>
      <c r="J251" s="9">
        <v>75</v>
      </c>
      <c r="K251" s="158">
        <v>0.16805555555555601</v>
      </c>
      <c r="L251" s="9"/>
      <c r="M251" s="9"/>
      <c r="N251" s="9"/>
      <c r="O251" s="9"/>
      <c r="P251" s="278" t="str">
        <f t="shared" si="9"/>
        <v/>
      </c>
      <c r="Q251" s="276" t="str">
        <f t="shared" si="10"/>
        <v/>
      </c>
      <c r="R251" s="9"/>
      <c r="S251" s="9"/>
      <c r="U251" s="367"/>
      <c r="V251" s="9"/>
      <c r="W251" s="37"/>
      <c r="AS251" s="9"/>
      <c r="AT251" s="9"/>
      <c r="AU251" s="426"/>
      <c r="AW251" s="9"/>
      <c r="AX251" s="470"/>
      <c r="BG251" s="373"/>
      <c r="BH251" s="373"/>
      <c r="BI251" s="9"/>
      <c r="BJ251" s="9"/>
      <c r="CJ251"/>
      <c r="CK251"/>
    </row>
    <row r="252" spans="1:89">
      <c r="A252" s="9">
        <v>1014</v>
      </c>
      <c r="B252" s="9">
        <v>6.7</v>
      </c>
      <c r="C252" s="9">
        <v>247</v>
      </c>
      <c r="D252" s="9">
        <v>1.6</v>
      </c>
      <c r="E252" s="9">
        <v>2</v>
      </c>
      <c r="F252" s="9">
        <v>525.27200000000005</v>
      </c>
      <c r="G252" s="9">
        <v>0</v>
      </c>
      <c r="H252" s="9">
        <v>0</v>
      </c>
      <c r="I252" s="9">
        <v>7.7</v>
      </c>
      <c r="J252" s="9">
        <v>75</v>
      </c>
      <c r="K252" s="158">
        <v>0.16875000000000001</v>
      </c>
      <c r="L252" s="9"/>
      <c r="M252" s="9"/>
      <c r="N252" s="9"/>
      <c r="O252" s="9"/>
      <c r="P252" s="278" t="str">
        <f t="shared" si="9"/>
        <v/>
      </c>
      <c r="Q252" s="276" t="str">
        <f t="shared" si="10"/>
        <v/>
      </c>
      <c r="R252" s="9"/>
      <c r="S252" s="9"/>
      <c r="U252" s="367"/>
      <c r="V252" s="9"/>
      <c r="W252" s="37"/>
      <c r="AS252" s="9"/>
      <c r="AT252" s="9"/>
      <c r="AU252" s="426"/>
      <c r="AW252" s="9"/>
      <c r="AX252" s="470"/>
      <c r="BG252" s="373"/>
      <c r="BH252" s="373"/>
      <c r="BI252" s="9"/>
      <c r="BJ252" s="9"/>
      <c r="CJ252"/>
      <c r="CK252"/>
    </row>
    <row r="253" spans="1:89">
      <c r="A253" s="9">
        <v>1014</v>
      </c>
      <c r="B253" s="9">
        <v>4.4000000000000004</v>
      </c>
      <c r="C253" s="9">
        <v>22</v>
      </c>
      <c r="D253" s="9">
        <v>4</v>
      </c>
      <c r="E253" s="9">
        <v>2.5</v>
      </c>
      <c r="F253" s="9">
        <v>525.27200000000005</v>
      </c>
      <c r="G253" s="9">
        <v>0</v>
      </c>
      <c r="H253" s="9">
        <v>0</v>
      </c>
      <c r="I253" s="9">
        <v>7.7</v>
      </c>
      <c r="J253" s="9">
        <v>75</v>
      </c>
      <c r="K253" s="158">
        <v>0.16944444444444401</v>
      </c>
      <c r="L253" s="9"/>
      <c r="M253" s="9"/>
      <c r="N253" s="9"/>
      <c r="O253" s="9"/>
      <c r="P253" s="278" t="str">
        <f t="shared" si="9"/>
        <v/>
      </c>
      <c r="Q253" s="276" t="str">
        <f t="shared" si="10"/>
        <v/>
      </c>
      <c r="R253" s="9"/>
      <c r="S253" s="9"/>
      <c r="U253" s="367"/>
      <c r="V253" s="9"/>
      <c r="W253" s="37"/>
      <c r="AS253" s="9"/>
      <c r="AT253" s="9"/>
      <c r="AU253" s="426"/>
      <c r="AW253" s="9"/>
      <c r="AX253" s="470"/>
      <c r="BG253" s="373"/>
      <c r="BH253" s="373"/>
      <c r="BI253" s="9"/>
      <c r="BJ253" s="9"/>
      <c r="CJ253"/>
      <c r="CK253"/>
    </row>
    <row r="254" spans="1:89">
      <c r="A254" s="9">
        <v>1014</v>
      </c>
      <c r="B254" s="9">
        <v>5</v>
      </c>
      <c r="C254" s="9">
        <v>247</v>
      </c>
      <c r="D254" s="9">
        <v>2.8</v>
      </c>
      <c r="E254" s="9">
        <v>2.2000000000000002</v>
      </c>
      <c r="F254" s="9">
        <v>525.27200000000005</v>
      </c>
      <c r="G254" s="9">
        <v>0</v>
      </c>
      <c r="H254" s="9">
        <v>0</v>
      </c>
      <c r="I254" s="9">
        <v>7.7</v>
      </c>
      <c r="J254" s="9">
        <v>75</v>
      </c>
      <c r="K254" s="158">
        <v>0.17013888888888901</v>
      </c>
      <c r="L254" s="9"/>
      <c r="M254" s="9"/>
      <c r="N254" s="9"/>
      <c r="O254" s="9"/>
      <c r="P254" s="278" t="str">
        <f t="shared" si="9"/>
        <v/>
      </c>
      <c r="Q254" s="276" t="str">
        <f t="shared" si="10"/>
        <v/>
      </c>
      <c r="R254" s="9"/>
      <c r="S254" s="9"/>
      <c r="U254" s="367"/>
      <c r="V254" s="9"/>
      <c r="W254" s="37"/>
      <c r="AS254" s="9"/>
      <c r="AT254" s="9"/>
      <c r="AU254" s="426"/>
      <c r="AW254" s="9"/>
      <c r="AX254" s="470"/>
      <c r="BG254" s="373"/>
      <c r="BH254" s="373"/>
      <c r="BI254" s="9"/>
      <c r="BJ254" s="9"/>
      <c r="CJ254"/>
      <c r="CK254"/>
    </row>
    <row r="255" spans="1:89">
      <c r="A255" s="9">
        <v>1014</v>
      </c>
      <c r="B255" s="9">
        <v>5</v>
      </c>
      <c r="C255" s="9">
        <v>270</v>
      </c>
      <c r="D255" s="9">
        <v>2.7</v>
      </c>
      <c r="E255" s="9">
        <v>3.3</v>
      </c>
      <c r="F255" s="9">
        <v>525.27200000000005</v>
      </c>
      <c r="G255" s="9">
        <v>0</v>
      </c>
      <c r="H255" s="9">
        <v>0</v>
      </c>
      <c r="I255" s="9">
        <v>7.7</v>
      </c>
      <c r="J255" s="9">
        <v>75</v>
      </c>
      <c r="K255" s="158">
        <v>0.170833333333333</v>
      </c>
      <c r="L255" s="9"/>
      <c r="M255" s="9"/>
      <c r="N255" s="9"/>
      <c r="O255" s="9"/>
      <c r="P255" s="278" t="str">
        <f t="shared" si="9"/>
        <v/>
      </c>
      <c r="Q255" s="276" t="str">
        <f t="shared" si="10"/>
        <v/>
      </c>
      <c r="R255" s="9"/>
      <c r="S255" s="9"/>
      <c r="U255" s="367"/>
      <c r="V255" s="9"/>
      <c r="W255" s="37"/>
      <c r="AS255" s="9"/>
      <c r="AT255" s="9"/>
      <c r="AU255" s="426"/>
      <c r="AW255" s="9"/>
      <c r="AX255" s="470"/>
      <c r="BG255" s="373"/>
      <c r="BH255" s="373"/>
      <c r="BI255" s="9"/>
      <c r="BJ255" s="9"/>
      <c r="CJ255"/>
      <c r="CK255"/>
    </row>
    <row r="256" spans="1:89">
      <c r="A256" s="9">
        <v>1014</v>
      </c>
      <c r="B256" s="9">
        <v>6.1</v>
      </c>
      <c r="C256" s="9">
        <v>270</v>
      </c>
      <c r="D256" s="9">
        <v>1.6</v>
      </c>
      <c r="E256" s="9">
        <v>1.9</v>
      </c>
      <c r="F256" s="9">
        <v>525.27200000000005</v>
      </c>
      <c r="G256" s="9">
        <v>0</v>
      </c>
      <c r="H256" s="9">
        <v>0</v>
      </c>
      <c r="I256" s="9">
        <v>7.7</v>
      </c>
      <c r="J256" s="9">
        <v>75</v>
      </c>
      <c r="K256" s="158">
        <v>0.171527777777778</v>
      </c>
      <c r="L256" s="9"/>
      <c r="M256" s="9"/>
      <c r="N256" s="9"/>
      <c r="O256" s="9"/>
      <c r="P256" s="278" t="str">
        <f t="shared" si="9"/>
        <v/>
      </c>
      <c r="Q256" s="276" t="str">
        <f t="shared" si="10"/>
        <v/>
      </c>
      <c r="R256" s="9"/>
      <c r="S256" s="9"/>
      <c r="U256" s="367"/>
      <c r="V256" s="9"/>
      <c r="W256" s="37"/>
      <c r="AS256" s="9"/>
      <c r="AT256" s="9"/>
      <c r="AU256" s="426"/>
      <c r="AW256" s="9"/>
      <c r="AX256" s="470"/>
      <c r="BG256" s="373"/>
      <c r="BH256" s="373"/>
      <c r="BI256" s="9"/>
      <c r="BJ256" s="9"/>
      <c r="CJ256"/>
      <c r="CK256"/>
    </row>
    <row r="257" spans="1:89">
      <c r="A257" s="9">
        <v>1014</v>
      </c>
      <c r="B257" s="9">
        <v>5</v>
      </c>
      <c r="C257" s="9">
        <v>337</v>
      </c>
      <c r="D257" s="9">
        <v>3.6</v>
      </c>
      <c r="E257" s="9">
        <v>2.1</v>
      </c>
      <c r="F257" s="9">
        <v>525.27200000000005</v>
      </c>
      <c r="G257" s="9">
        <v>0</v>
      </c>
      <c r="H257" s="9">
        <v>0</v>
      </c>
      <c r="I257" s="9">
        <v>7.7</v>
      </c>
      <c r="J257" s="9">
        <v>75</v>
      </c>
      <c r="K257" s="158">
        <v>0.172222222222222</v>
      </c>
      <c r="L257" s="9"/>
      <c r="M257" s="9"/>
      <c r="N257" s="9"/>
      <c r="O257" s="9"/>
      <c r="P257" s="278" t="str">
        <f t="shared" si="9"/>
        <v/>
      </c>
      <c r="Q257" s="276" t="str">
        <f t="shared" si="10"/>
        <v/>
      </c>
      <c r="R257" s="9"/>
      <c r="S257" s="9"/>
      <c r="U257" s="367"/>
      <c r="V257" s="9"/>
      <c r="W257" s="37"/>
      <c r="AS257" s="9"/>
      <c r="AT257" s="9"/>
      <c r="AU257" s="426"/>
      <c r="AW257" s="9"/>
      <c r="AX257" s="470"/>
      <c r="BG257" s="373"/>
      <c r="BH257" s="373"/>
      <c r="BI257" s="9"/>
      <c r="BJ257" s="9"/>
      <c r="CJ257"/>
      <c r="CK257"/>
    </row>
    <row r="258" spans="1:89">
      <c r="A258" s="9">
        <v>1014</v>
      </c>
      <c r="B258" s="9">
        <v>5</v>
      </c>
      <c r="C258" s="9">
        <v>292</v>
      </c>
      <c r="D258" s="9">
        <v>3.3</v>
      </c>
      <c r="E258" s="9">
        <v>2.7</v>
      </c>
      <c r="F258" s="9">
        <v>525.27200000000005</v>
      </c>
      <c r="G258" s="9">
        <v>0</v>
      </c>
      <c r="H258" s="9">
        <v>0</v>
      </c>
      <c r="I258" s="9">
        <v>7.7</v>
      </c>
      <c r="J258" s="9">
        <v>75</v>
      </c>
      <c r="K258" s="158">
        <v>0.172916666666667</v>
      </c>
      <c r="L258" s="9"/>
      <c r="M258" s="9"/>
      <c r="N258" s="9"/>
      <c r="O258" s="9"/>
      <c r="P258" s="278" t="str">
        <f t="shared" si="9"/>
        <v/>
      </c>
      <c r="Q258" s="276" t="str">
        <f t="shared" si="10"/>
        <v/>
      </c>
      <c r="R258" s="9"/>
      <c r="S258" s="9"/>
      <c r="U258" s="367"/>
      <c r="V258" s="9"/>
      <c r="W258" s="37"/>
      <c r="AS258" s="9"/>
      <c r="AT258" s="9"/>
      <c r="AU258" s="426"/>
      <c r="AW258" s="9"/>
      <c r="AX258" s="470"/>
      <c r="BG258" s="373"/>
      <c r="BH258" s="373"/>
      <c r="BI258" s="9"/>
      <c r="BJ258" s="9"/>
      <c r="CJ258"/>
      <c r="CK258"/>
    </row>
    <row r="259" spans="1:89">
      <c r="A259" s="9">
        <v>1014</v>
      </c>
      <c r="B259" s="9">
        <v>6.1</v>
      </c>
      <c r="C259" s="9">
        <v>292</v>
      </c>
      <c r="D259" s="9">
        <v>1.6</v>
      </c>
      <c r="E259" s="9">
        <v>2.1</v>
      </c>
      <c r="F259" s="9">
        <v>525.27200000000005</v>
      </c>
      <c r="G259" s="9">
        <v>0</v>
      </c>
      <c r="H259" s="9">
        <v>0</v>
      </c>
      <c r="I259" s="9">
        <v>7.7</v>
      </c>
      <c r="J259" s="9">
        <v>75</v>
      </c>
      <c r="K259" s="158">
        <v>0.17361111111111099</v>
      </c>
      <c r="L259" s="9"/>
      <c r="M259" s="9"/>
      <c r="N259" s="9"/>
      <c r="O259" s="9"/>
      <c r="P259" s="278" t="str">
        <f t="shared" si="9"/>
        <v/>
      </c>
      <c r="Q259" s="276" t="str">
        <f t="shared" si="10"/>
        <v/>
      </c>
      <c r="R259" s="9"/>
      <c r="S259" s="9"/>
      <c r="U259" s="367"/>
      <c r="V259" s="9"/>
      <c r="W259" s="37"/>
      <c r="AS259" s="9"/>
      <c r="AT259" s="9"/>
      <c r="AU259" s="426"/>
      <c r="AW259" s="9"/>
      <c r="AX259" s="470"/>
      <c r="BG259" s="373"/>
      <c r="BH259" s="373"/>
      <c r="BI259" s="9"/>
      <c r="BJ259" s="9"/>
      <c r="CJ259"/>
      <c r="CK259"/>
    </row>
    <row r="260" spans="1:89">
      <c r="A260" s="9">
        <v>1014</v>
      </c>
      <c r="B260" s="9">
        <v>5.6</v>
      </c>
      <c r="C260" s="9">
        <v>337</v>
      </c>
      <c r="D260" s="9">
        <v>2.2999999999999998</v>
      </c>
      <c r="E260" s="9">
        <v>2</v>
      </c>
      <c r="F260" s="9">
        <v>525.27200000000005</v>
      </c>
      <c r="G260" s="9">
        <v>0</v>
      </c>
      <c r="H260" s="9">
        <v>0</v>
      </c>
      <c r="I260" s="9">
        <v>7.7</v>
      </c>
      <c r="J260" s="9">
        <v>75</v>
      </c>
      <c r="K260" s="158">
        <v>0.17430555555555599</v>
      </c>
      <c r="L260" s="9"/>
      <c r="M260" s="9"/>
      <c r="N260" s="9"/>
      <c r="O260" s="9"/>
      <c r="P260" s="278" t="str">
        <f t="shared" si="9"/>
        <v/>
      </c>
      <c r="Q260" s="276" t="str">
        <f t="shared" si="10"/>
        <v/>
      </c>
      <c r="R260" s="9"/>
      <c r="S260" s="9"/>
      <c r="U260" s="367"/>
      <c r="V260" s="9"/>
      <c r="W260" s="37"/>
      <c r="AS260" s="9"/>
      <c r="AT260" s="9"/>
      <c r="AU260" s="426"/>
      <c r="AW260" s="9"/>
      <c r="AX260" s="470"/>
      <c r="BG260" s="373"/>
      <c r="BH260" s="373"/>
      <c r="BI260" s="9"/>
      <c r="BJ260" s="9"/>
      <c r="CJ260"/>
      <c r="CK260"/>
    </row>
    <row r="261" spans="1:89">
      <c r="A261" s="9">
        <v>1014</v>
      </c>
      <c r="B261" s="9">
        <v>5.6</v>
      </c>
      <c r="C261" s="9">
        <v>270</v>
      </c>
      <c r="D261" s="9">
        <v>2.2999999999999998</v>
      </c>
      <c r="E261" s="9">
        <v>2.1</v>
      </c>
      <c r="F261" s="9">
        <v>525.27200000000005</v>
      </c>
      <c r="G261" s="9">
        <v>0</v>
      </c>
      <c r="H261" s="9">
        <v>0</v>
      </c>
      <c r="I261" s="9">
        <v>7.7</v>
      </c>
      <c r="J261" s="9">
        <v>75</v>
      </c>
      <c r="K261" s="158">
        <v>0.17499999999999999</v>
      </c>
      <c r="L261" s="9"/>
      <c r="M261" s="9"/>
      <c r="N261" s="9"/>
      <c r="O261" s="9"/>
      <c r="P261" s="278" t="str">
        <f t="shared" si="9"/>
        <v/>
      </c>
      <c r="Q261" s="276" t="str">
        <f t="shared" si="10"/>
        <v/>
      </c>
      <c r="R261" s="9"/>
      <c r="S261" s="9"/>
      <c r="U261" s="367"/>
      <c r="V261" s="9"/>
      <c r="W261" s="37"/>
      <c r="AS261" s="9"/>
      <c r="AT261" s="9"/>
      <c r="AU261" s="426"/>
      <c r="AW261" s="9"/>
      <c r="AX261" s="470"/>
      <c r="BG261" s="373"/>
      <c r="BH261" s="373"/>
      <c r="BI261" s="9"/>
      <c r="BJ261" s="9"/>
      <c r="CJ261"/>
      <c r="CK261"/>
    </row>
    <row r="262" spans="1:89">
      <c r="A262" s="9">
        <v>1014</v>
      </c>
      <c r="B262" s="9" t="s">
        <v>383</v>
      </c>
      <c r="C262" s="9">
        <v>315</v>
      </c>
      <c r="D262" s="9">
        <v>1.2</v>
      </c>
      <c r="E262" s="9">
        <v>1.6</v>
      </c>
      <c r="F262" s="9">
        <v>525.27200000000005</v>
      </c>
      <c r="G262" s="9">
        <v>0</v>
      </c>
      <c r="H262" s="9">
        <v>0</v>
      </c>
      <c r="I262" s="9">
        <v>7.7</v>
      </c>
      <c r="J262" s="9">
        <v>75</v>
      </c>
      <c r="K262" s="158">
        <v>0.17569444444444399</v>
      </c>
      <c r="L262" s="9"/>
      <c r="M262" s="9"/>
      <c r="N262" s="9"/>
      <c r="O262" s="9"/>
      <c r="P262" s="278" t="str">
        <f t="shared" si="9"/>
        <v/>
      </c>
      <c r="Q262" s="276" t="str">
        <f t="shared" si="10"/>
        <v/>
      </c>
      <c r="R262" s="9"/>
      <c r="S262" s="9"/>
      <c r="U262" s="367"/>
      <c r="V262" s="9"/>
      <c r="W262" s="37"/>
      <c r="AS262" s="9"/>
      <c r="AT262" s="9"/>
      <c r="AU262" s="426"/>
      <c r="AW262" s="9"/>
      <c r="AX262" s="470"/>
      <c r="BG262" s="373"/>
      <c r="BH262" s="373"/>
      <c r="BI262" s="9"/>
      <c r="BJ262" s="9"/>
      <c r="CJ262"/>
      <c r="CK262"/>
    </row>
    <row r="263" spans="1:89">
      <c r="A263" s="9">
        <v>1014</v>
      </c>
      <c r="B263" s="9">
        <v>5</v>
      </c>
      <c r="C263" s="9">
        <v>315</v>
      </c>
      <c r="D263" s="9">
        <v>2.8</v>
      </c>
      <c r="E263" s="9">
        <v>1.7</v>
      </c>
      <c r="F263" s="9">
        <v>525.27200000000005</v>
      </c>
      <c r="G263" s="9">
        <v>0</v>
      </c>
      <c r="H263" s="9">
        <v>0</v>
      </c>
      <c r="I263" s="9">
        <v>7.7</v>
      </c>
      <c r="J263" s="9">
        <v>75</v>
      </c>
      <c r="K263" s="158">
        <v>0.17638888888888901</v>
      </c>
      <c r="L263" s="9"/>
      <c r="M263" s="9"/>
      <c r="N263" s="9"/>
      <c r="O263" s="9"/>
      <c r="P263" s="278" t="str">
        <f t="shared" si="9"/>
        <v/>
      </c>
      <c r="Q263" s="276" t="str">
        <f t="shared" si="10"/>
        <v/>
      </c>
      <c r="R263" s="9"/>
      <c r="S263" s="9"/>
      <c r="U263" s="367"/>
      <c r="V263" s="9"/>
      <c r="W263" s="37"/>
      <c r="AS263" s="9"/>
      <c r="AT263" s="9"/>
      <c r="AU263" s="426"/>
      <c r="AW263" s="9"/>
      <c r="AX263" s="470"/>
      <c r="BG263" s="373"/>
      <c r="BH263" s="373"/>
      <c r="BI263" s="9"/>
      <c r="BJ263" s="9"/>
      <c r="CJ263"/>
      <c r="CK263"/>
    </row>
    <row r="264" spans="1:89">
      <c r="A264" s="9">
        <v>1014</v>
      </c>
      <c r="B264" s="9">
        <v>6.1</v>
      </c>
      <c r="C264" s="9">
        <v>315</v>
      </c>
      <c r="D264" s="9">
        <v>1.7</v>
      </c>
      <c r="E264" s="9">
        <v>2.2000000000000002</v>
      </c>
      <c r="F264" s="9">
        <v>525.27200000000005</v>
      </c>
      <c r="G264" s="9">
        <v>0</v>
      </c>
      <c r="H264" s="9">
        <v>0</v>
      </c>
      <c r="I264" s="9">
        <v>7.7</v>
      </c>
      <c r="J264" s="9">
        <v>75</v>
      </c>
      <c r="K264" s="158">
        <v>0.17708333333333301</v>
      </c>
      <c r="L264" s="9"/>
      <c r="M264" s="9"/>
      <c r="N264" s="9"/>
      <c r="O264" s="9"/>
      <c r="P264" s="278" t="str">
        <f t="shared" si="9"/>
        <v/>
      </c>
      <c r="Q264" s="276" t="str">
        <f t="shared" si="10"/>
        <v/>
      </c>
      <c r="R264" s="9"/>
      <c r="S264" s="9"/>
      <c r="U264" s="367"/>
      <c r="V264" s="9"/>
      <c r="W264" s="37"/>
      <c r="AS264" s="9"/>
      <c r="AT264" s="9"/>
      <c r="AU264" s="426"/>
      <c r="AW264" s="9"/>
      <c r="AX264" s="470"/>
      <c r="BG264" s="373"/>
      <c r="BH264" s="373"/>
      <c r="BI264" s="9"/>
      <c r="BJ264" s="9"/>
      <c r="CJ264"/>
      <c r="CK264"/>
    </row>
    <row r="265" spans="1:89">
      <c r="A265" s="9">
        <v>1014</v>
      </c>
      <c r="B265" s="9">
        <v>5</v>
      </c>
      <c r="C265" s="9">
        <v>315</v>
      </c>
      <c r="D265" s="9">
        <v>3.4</v>
      </c>
      <c r="E265" s="9">
        <v>2.2000000000000002</v>
      </c>
      <c r="F265" s="9">
        <v>525.27200000000005</v>
      </c>
      <c r="G265" s="9">
        <v>0</v>
      </c>
      <c r="H265" s="9">
        <v>0</v>
      </c>
      <c r="I265" s="9">
        <v>7.7</v>
      </c>
      <c r="J265" s="9">
        <v>75</v>
      </c>
      <c r="K265" s="158">
        <v>0.17777777777777801</v>
      </c>
      <c r="L265" s="9"/>
      <c r="M265" s="9"/>
      <c r="N265" s="9"/>
      <c r="O265" s="9"/>
      <c r="P265" s="278" t="str">
        <f t="shared" si="9"/>
        <v/>
      </c>
      <c r="Q265" s="276" t="str">
        <f t="shared" si="10"/>
        <v/>
      </c>
      <c r="R265" s="9"/>
      <c r="S265" s="9"/>
      <c r="U265" s="367"/>
      <c r="V265" s="9"/>
      <c r="W265" s="37"/>
      <c r="AS265" s="9"/>
      <c r="AT265" s="9"/>
      <c r="AU265" s="426"/>
      <c r="AW265" s="9"/>
      <c r="AX265" s="470"/>
      <c r="BG265" s="373"/>
      <c r="BH265" s="373"/>
      <c r="BI265" s="9"/>
      <c r="BJ265" s="9"/>
      <c r="CJ265"/>
      <c r="CK265"/>
    </row>
    <row r="266" spans="1:89">
      <c r="A266" s="9">
        <v>1014</v>
      </c>
      <c r="B266" s="9">
        <v>5.6</v>
      </c>
      <c r="C266" s="9">
        <v>292</v>
      </c>
      <c r="D266" s="9">
        <v>2.2000000000000002</v>
      </c>
      <c r="E266" s="9">
        <v>2.6</v>
      </c>
      <c r="F266" s="9">
        <v>525.27200000000005</v>
      </c>
      <c r="G266" s="9">
        <v>0</v>
      </c>
      <c r="H266" s="9">
        <v>0</v>
      </c>
      <c r="I266" s="9">
        <v>7.7</v>
      </c>
      <c r="J266" s="9">
        <v>75</v>
      </c>
      <c r="K266" s="158">
        <v>0.178472222222222</v>
      </c>
      <c r="L266" s="9"/>
      <c r="M266" s="9"/>
      <c r="N266" s="9"/>
      <c r="O266" s="9"/>
      <c r="P266" s="278" t="str">
        <f t="shared" si="9"/>
        <v/>
      </c>
      <c r="Q266" s="276" t="str">
        <f t="shared" si="10"/>
        <v/>
      </c>
      <c r="R266" s="9"/>
      <c r="S266" s="9"/>
      <c r="U266" s="367"/>
      <c r="V266" s="9"/>
      <c r="W266" s="37"/>
      <c r="AS266" s="9"/>
      <c r="AT266" s="9"/>
      <c r="AU266" s="426"/>
      <c r="AW266" s="9"/>
      <c r="AX266" s="470"/>
      <c r="BG266" s="373"/>
      <c r="BH266" s="373"/>
      <c r="BI266" s="9"/>
      <c r="BJ266" s="9"/>
      <c r="CJ266"/>
      <c r="CK266"/>
    </row>
    <row r="267" spans="1:89">
      <c r="A267" s="9">
        <v>1014</v>
      </c>
      <c r="B267" s="9">
        <v>5</v>
      </c>
      <c r="C267" s="9">
        <v>315</v>
      </c>
      <c r="D267" s="9">
        <v>3.5</v>
      </c>
      <c r="E267" s="9">
        <v>2.4</v>
      </c>
      <c r="F267" s="9">
        <v>525.27200000000005</v>
      </c>
      <c r="G267" s="9">
        <v>0</v>
      </c>
      <c r="H267" s="9">
        <v>0</v>
      </c>
      <c r="I267" s="9">
        <v>7.7</v>
      </c>
      <c r="J267" s="9">
        <v>75</v>
      </c>
      <c r="K267" s="158">
        <v>0.179166666666667</v>
      </c>
      <c r="L267" s="9"/>
      <c r="M267" s="9"/>
      <c r="N267" s="9"/>
      <c r="O267" s="9"/>
      <c r="P267" s="278" t="str">
        <f t="shared" ref="P267:P330" si="11">IF(D267&lt;1.1,60,"")</f>
        <v/>
      </c>
      <c r="Q267" s="276" t="str">
        <f t="shared" ref="Q267:Q330" si="12">IF(H267&gt;0,60,"")</f>
        <v/>
      </c>
      <c r="R267" s="9"/>
      <c r="S267" s="9"/>
      <c r="U267" s="367"/>
      <c r="V267" s="9"/>
      <c r="W267" s="37"/>
      <c r="AS267" s="9"/>
      <c r="AT267" s="9"/>
      <c r="AU267" s="426"/>
      <c r="AW267" s="9"/>
      <c r="AX267" s="470"/>
      <c r="BG267" s="373"/>
      <c r="BH267" s="373"/>
      <c r="BI267" s="9"/>
      <c r="BJ267" s="9"/>
      <c r="CJ267"/>
      <c r="CK267"/>
    </row>
    <row r="268" spans="1:89">
      <c r="A268" s="9">
        <v>1014</v>
      </c>
      <c r="B268" s="9">
        <v>5.6</v>
      </c>
      <c r="C268" s="9">
        <v>270</v>
      </c>
      <c r="D268" s="9">
        <v>2.6</v>
      </c>
      <c r="E268" s="9">
        <v>3</v>
      </c>
      <c r="F268" s="9">
        <v>525.27200000000005</v>
      </c>
      <c r="G268" s="9">
        <v>0</v>
      </c>
      <c r="H268" s="9">
        <v>0</v>
      </c>
      <c r="I268" s="9">
        <v>7.7</v>
      </c>
      <c r="J268" s="9">
        <v>75</v>
      </c>
      <c r="K268" s="158">
        <v>0.179861111111111</v>
      </c>
      <c r="L268" s="9"/>
      <c r="M268" s="9"/>
      <c r="N268" s="9"/>
      <c r="O268" s="9"/>
      <c r="P268" s="278" t="str">
        <f t="shared" si="11"/>
        <v/>
      </c>
      <c r="Q268" s="276" t="str">
        <f t="shared" si="12"/>
        <v/>
      </c>
      <c r="R268" s="9"/>
      <c r="S268" s="9"/>
      <c r="U268" s="367"/>
      <c r="V268" s="9"/>
      <c r="W268" s="37"/>
      <c r="AS268" s="9"/>
      <c r="AT268" s="9"/>
      <c r="AU268" s="426"/>
      <c r="AW268" s="9"/>
      <c r="AX268" s="470"/>
      <c r="BG268" s="373"/>
      <c r="BH268" s="373"/>
      <c r="BI268" s="9"/>
      <c r="BJ268" s="9"/>
      <c r="CJ268"/>
      <c r="CK268"/>
    </row>
    <row r="269" spans="1:89">
      <c r="A269" s="9">
        <v>1014</v>
      </c>
      <c r="B269" s="9">
        <v>5.6</v>
      </c>
      <c r="C269" s="9">
        <v>315</v>
      </c>
      <c r="D269" s="9">
        <v>2.2999999999999998</v>
      </c>
      <c r="E269" s="9">
        <v>2.2999999999999998</v>
      </c>
      <c r="F269" s="9">
        <v>525.27200000000005</v>
      </c>
      <c r="G269" s="9">
        <v>0</v>
      </c>
      <c r="H269" s="9">
        <v>0</v>
      </c>
      <c r="I269" s="9">
        <v>7.7</v>
      </c>
      <c r="J269" s="9">
        <v>75</v>
      </c>
      <c r="K269" s="158">
        <v>0.180555555555556</v>
      </c>
      <c r="L269" s="9"/>
      <c r="M269" s="9"/>
      <c r="N269" s="9"/>
      <c r="O269" s="9"/>
      <c r="P269" s="278" t="str">
        <f t="shared" si="11"/>
        <v/>
      </c>
      <c r="Q269" s="276" t="str">
        <f t="shared" si="12"/>
        <v/>
      </c>
      <c r="R269" s="9"/>
      <c r="S269" s="9"/>
      <c r="U269" s="367"/>
      <c r="V269" s="9"/>
      <c r="W269" s="37"/>
      <c r="AS269" s="9"/>
      <c r="AT269" s="9"/>
      <c r="AU269" s="426"/>
      <c r="AW269" s="9"/>
      <c r="AX269" s="470"/>
      <c r="BG269" s="373"/>
      <c r="BH269" s="373"/>
      <c r="BI269" s="9"/>
      <c r="BJ269" s="9"/>
      <c r="CJ269"/>
      <c r="CK269"/>
    </row>
    <row r="270" spans="1:89">
      <c r="A270" s="9">
        <v>1014</v>
      </c>
      <c r="B270" s="9">
        <v>5.6</v>
      </c>
      <c r="C270" s="9">
        <v>247</v>
      </c>
      <c r="D270" s="9">
        <v>2.2000000000000002</v>
      </c>
      <c r="E270" s="9">
        <v>2.4</v>
      </c>
      <c r="F270" s="9">
        <v>525.27200000000005</v>
      </c>
      <c r="G270" s="9">
        <v>0</v>
      </c>
      <c r="H270" s="9">
        <v>0</v>
      </c>
      <c r="I270" s="9">
        <v>7.7</v>
      </c>
      <c r="J270" s="9">
        <v>75</v>
      </c>
      <c r="K270" s="158">
        <v>0.18124999999999999</v>
      </c>
      <c r="L270" s="9"/>
      <c r="M270" s="9"/>
      <c r="N270" s="9"/>
      <c r="O270" s="9"/>
      <c r="P270" s="278" t="str">
        <f t="shared" si="11"/>
        <v/>
      </c>
      <c r="Q270" s="276" t="str">
        <f t="shared" si="12"/>
        <v/>
      </c>
      <c r="R270" s="9"/>
      <c r="S270" s="9"/>
      <c r="U270" s="367"/>
      <c r="V270" s="9"/>
      <c r="W270" s="37"/>
      <c r="AS270" s="9"/>
      <c r="AT270" s="9"/>
      <c r="AU270" s="426"/>
      <c r="AW270" s="9"/>
      <c r="AX270" s="470"/>
      <c r="BG270" s="373"/>
      <c r="BH270" s="373"/>
      <c r="BI270" s="9"/>
      <c r="BJ270" s="9"/>
      <c r="CJ270"/>
      <c r="CK270"/>
    </row>
    <row r="271" spans="1:89">
      <c r="A271" s="9">
        <v>1014</v>
      </c>
      <c r="B271" s="9">
        <v>6.1</v>
      </c>
      <c r="C271" s="9">
        <v>315</v>
      </c>
      <c r="D271" s="9">
        <v>1.4</v>
      </c>
      <c r="E271" s="9">
        <v>1.5</v>
      </c>
      <c r="F271" s="9">
        <v>525.27200000000005</v>
      </c>
      <c r="G271" s="9">
        <v>0</v>
      </c>
      <c r="H271" s="9">
        <v>0</v>
      </c>
      <c r="I271" s="9">
        <v>7.7</v>
      </c>
      <c r="J271" s="9">
        <v>75</v>
      </c>
      <c r="K271" s="158">
        <v>0.18194444444444399</v>
      </c>
      <c r="L271" s="9"/>
      <c r="M271" s="9"/>
      <c r="N271" s="9"/>
      <c r="O271" s="9"/>
      <c r="P271" s="278" t="str">
        <f t="shared" si="11"/>
        <v/>
      </c>
      <c r="Q271" s="276" t="str">
        <f t="shared" si="12"/>
        <v/>
      </c>
      <c r="R271" s="9"/>
      <c r="S271" s="9"/>
      <c r="U271" s="367"/>
      <c r="V271" s="158"/>
      <c r="W271" s="37"/>
      <c r="AS271" s="9"/>
      <c r="AT271" s="9"/>
      <c r="AU271" s="426"/>
      <c r="AW271" s="9"/>
      <c r="AX271" s="470"/>
      <c r="BG271" s="373"/>
      <c r="BH271" s="373"/>
      <c r="BI271" s="9"/>
      <c r="BJ271" s="9"/>
      <c r="CJ271"/>
      <c r="CK271"/>
    </row>
    <row r="272" spans="1:89">
      <c r="A272" s="9">
        <v>1014</v>
      </c>
      <c r="B272" s="9">
        <v>3.9</v>
      </c>
      <c r="C272" s="9">
        <v>315</v>
      </c>
      <c r="D272" s="9">
        <v>4.7</v>
      </c>
      <c r="E272" s="9">
        <v>2.4</v>
      </c>
      <c r="F272" s="9">
        <v>525.27200000000005</v>
      </c>
      <c r="G272" s="9">
        <v>0</v>
      </c>
      <c r="H272" s="9">
        <v>0</v>
      </c>
      <c r="I272" s="9">
        <v>7.7</v>
      </c>
      <c r="J272" s="9">
        <v>75</v>
      </c>
      <c r="K272" s="158">
        <v>0.18263888888888899</v>
      </c>
      <c r="L272" s="9"/>
      <c r="M272" s="9"/>
      <c r="N272" s="9"/>
      <c r="O272" s="9"/>
      <c r="P272" s="278" t="str">
        <f t="shared" si="11"/>
        <v/>
      </c>
      <c r="Q272" s="276" t="str">
        <f t="shared" si="12"/>
        <v/>
      </c>
      <c r="R272" s="9"/>
      <c r="S272" s="9"/>
      <c r="U272" s="367"/>
      <c r="V272" s="158"/>
      <c r="W272" s="37"/>
      <c r="AA272" s="18"/>
      <c r="AS272" s="9"/>
      <c r="AT272" s="9"/>
      <c r="AU272" s="426"/>
      <c r="AW272" s="9"/>
      <c r="AX272" s="470"/>
      <c r="BG272" s="373"/>
      <c r="BH272" s="373"/>
      <c r="BI272" s="9"/>
      <c r="BJ272" s="9"/>
      <c r="CJ272"/>
      <c r="CK272"/>
    </row>
    <row r="273" spans="1:89">
      <c r="A273" s="9">
        <v>1014</v>
      </c>
      <c r="B273" s="9">
        <v>5.6</v>
      </c>
      <c r="C273" s="9">
        <v>270</v>
      </c>
      <c r="D273" s="9">
        <v>2.2999999999999998</v>
      </c>
      <c r="E273" s="9">
        <v>2.7</v>
      </c>
      <c r="F273" s="9">
        <v>525.27200000000005</v>
      </c>
      <c r="G273" s="9">
        <v>0</v>
      </c>
      <c r="H273" s="9">
        <v>0</v>
      </c>
      <c r="I273" s="9">
        <v>7.7</v>
      </c>
      <c r="J273" s="9">
        <v>74</v>
      </c>
      <c r="K273" s="158">
        <v>0.18333333333333299</v>
      </c>
      <c r="L273" s="9"/>
      <c r="M273" s="9"/>
      <c r="N273" s="9"/>
      <c r="O273" s="9"/>
      <c r="P273" s="278" t="str">
        <f t="shared" si="11"/>
        <v/>
      </c>
      <c r="Q273" s="276" t="str">
        <f t="shared" si="12"/>
        <v/>
      </c>
      <c r="R273" s="9"/>
      <c r="S273" s="9"/>
      <c r="U273" s="367"/>
      <c r="V273" s="158"/>
      <c r="W273" s="37"/>
      <c r="AS273" s="9"/>
      <c r="AT273" s="9"/>
      <c r="AU273" s="426"/>
      <c r="AW273" s="9"/>
      <c r="AX273" s="470"/>
      <c r="BG273" s="373"/>
      <c r="BH273" s="373"/>
      <c r="BI273" s="9"/>
      <c r="BJ273" s="9"/>
      <c r="CJ273"/>
      <c r="CK273"/>
    </row>
    <row r="274" spans="1:89">
      <c r="A274" s="9">
        <v>1014</v>
      </c>
      <c r="B274" s="9">
        <v>4.4000000000000004</v>
      </c>
      <c r="C274" s="9">
        <v>270</v>
      </c>
      <c r="D274" s="9">
        <v>3.7</v>
      </c>
      <c r="E274" s="9">
        <v>2.4</v>
      </c>
      <c r="F274" s="9">
        <v>525.27200000000005</v>
      </c>
      <c r="G274" s="9">
        <v>0</v>
      </c>
      <c r="H274" s="9">
        <v>0</v>
      </c>
      <c r="I274" s="9">
        <v>7.7</v>
      </c>
      <c r="J274" s="9">
        <v>74</v>
      </c>
      <c r="K274" s="158">
        <v>0.18402777777777801</v>
      </c>
      <c r="L274" s="9"/>
      <c r="M274" s="9"/>
      <c r="N274" s="9"/>
      <c r="O274" s="9"/>
      <c r="P274" s="278" t="str">
        <f t="shared" si="11"/>
        <v/>
      </c>
      <c r="Q274" s="276" t="str">
        <f t="shared" si="12"/>
        <v/>
      </c>
      <c r="R274" s="9"/>
      <c r="S274" s="9"/>
      <c r="U274" s="367"/>
      <c r="V274" s="158"/>
      <c r="W274" s="37"/>
      <c r="AS274" s="9"/>
      <c r="AT274" s="9"/>
      <c r="AU274" s="426"/>
      <c r="AW274" s="9"/>
      <c r="AX274" s="470"/>
      <c r="BG274" s="373"/>
      <c r="BH274" s="373"/>
      <c r="BI274" s="9"/>
      <c r="BJ274" s="9"/>
      <c r="CJ274"/>
      <c r="CK274"/>
    </row>
    <row r="275" spans="1:89">
      <c r="A275" s="9">
        <v>1014</v>
      </c>
      <c r="B275" s="9">
        <v>5.6</v>
      </c>
      <c r="C275" s="9">
        <v>247</v>
      </c>
      <c r="D275" s="9">
        <v>2.4</v>
      </c>
      <c r="E275" s="9">
        <v>3.2</v>
      </c>
      <c r="F275" s="9">
        <v>525.27200000000005</v>
      </c>
      <c r="G275" s="9">
        <v>0</v>
      </c>
      <c r="H275" s="9">
        <v>0</v>
      </c>
      <c r="I275" s="9">
        <v>7.7</v>
      </c>
      <c r="J275" s="9">
        <v>74</v>
      </c>
      <c r="K275" s="158">
        <v>0.18472222222222201</v>
      </c>
      <c r="L275" s="9"/>
      <c r="M275" s="9"/>
      <c r="N275" s="9"/>
      <c r="O275" s="9"/>
      <c r="P275" s="278" t="str">
        <f t="shared" si="11"/>
        <v/>
      </c>
      <c r="Q275" s="276" t="str">
        <f t="shared" si="12"/>
        <v/>
      </c>
      <c r="R275" s="9"/>
      <c r="S275" s="9"/>
      <c r="U275" s="367"/>
      <c r="V275" s="158"/>
      <c r="W275" s="37"/>
      <c r="AS275" s="9"/>
      <c r="AT275" s="9"/>
      <c r="AU275" s="426"/>
      <c r="AW275" s="9"/>
      <c r="AX275" s="470"/>
      <c r="BG275" s="373"/>
      <c r="BH275" s="373"/>
      <c r="BI275" s="9"/>
      <c r="BJ275" s="9"/>
      <c r="CJ275"/>
      <c r="CK275"/>
    </row>
    <row r="276" spans="1:89">
      <c r="A276" s="9">
        <v>1014</v>
      </c>
      <c r="B276" s="9">
        <v>5.6</v>
      </c>
      <c r="C276" s="9">
        <v>337</v>
      </c>
      <c r="D276" s="9">
        <v>2.5</v>
      </c>
      <c r="E276" s="9">
        <v>2.5</v>
      </c>
      <c r="F276" s="9">
        <v>525.27200000000005</v>
      </c>
      <c r="G276" s="9">
        <v>0</v>
      </c>
      <c r="H276" s="9">
        <v>0</v>
      </c>
      <c r="I276" s="9">
        <v>7.7</v>
      </c>
      <c r="J276" s="9">
        <v>74</v>
      </c>
      <c r="K276" s="158">
        <v>0.18541666666666701</v>
      </c>
      <c r="L276" s="9"/>
      <c r="M276" s="9"/>
      <c r="N276" s="9"/>
      <c r="O276" s="9"/>
      <c r="P276" s="278" t="str">
        <f t="shared" si="11"/>
        <v/>
      </c>
      <c r="Q276" s="276" t="str">
        <f t="shared" si="12"/>
        <v/>
      </c>
      <c r="R276" s="9"/>
      <c r="S276" s="9"/>
      <c r="U276" s="367"/>
      <c r="V276" s="158"/>
      <c r="W276" s="37"/>
      <c r="AS276" s="9"/>
      <c r="AT276" s="9"/>
      <c r="AU276" s="426"/>
      <c r="AW276" s="9"/>
      <c r="AX276" s="470"/>
      <c r="BG276" s="373"/>
      <c r="BH276" s="373"/>
      <c r="BI276" s="9"/>
      <c r="BJ276" s="9"/>
      <c r="CJ276"/>
      <c r="CK276"/>
    </row>
    <row r="277" spans="1:89">
      <c r="A277" s="9">
        <v>1014</v>
      </c>
      <c r="B277" s="9">
        <v>6.1</v>
      </c>
      <c r="C277" s="9">
        <v>292</v>
      </c>
      <c r="D277" s="9">
        <v>1.9</v>
      </c>
      <c r="E277" s="9">
        <v>2.6</v>
      </c>
      <c r="F277" s="9">
        <v>525.27200000000005</v>
      </c>
      <c r="G277" s="9">
        <v>0</v>
      </c>
      <c r="H277" s="9">
        <v>0</v>
      </c>
      <c r="I277" s="9">
        <v>7.7</v>
      </c>
      <c r="J277" s="9">
        <v>74</v>
      </c>
      <c r="K277" s="158">
        <v>0.18611111111111101</v>
      </c>
      <c r="L277" s="9"/>
      <c r="M277" s="9"/>
      <c r="N277" s="9"/>
      <c r="O277" s="9"/>
      <c r="P277" s="278" t="str">
        <f t="shared" si="11"/>
        <v/>
      </c>
      <c r="Q277" s="276" t="str">
        <f t="shared" si="12"/>
        <v/>
      </c>
      <c r="R277" s="9"/>
      <c r="S277" s="9"/>
      <c r="U277" s="367"/>
      <c r="V277" s="158"/>
      <c r="W277" s="37"/>
      <c r="AS277" s="9"/>
      <c r="AT277" s="9"/>
      <c r="AU277" s="426"/>
      <c r="AW277" s="9"/>
      <c r="AX277" s="470"/>
      <c r="BG277" s="373"/>
      <c r="BH277" s="373"/>
      <c r="BI277" s="9"/>
      <c r="BJ277" s="9"/>
      <c r="CJ277"/>
      <c r="CK277"/>
    </row>
    <row r="278" spans="1:89">
      <c r="A278" s="9">
        <v>1014</v>
      </c>
      <c r="B278" s="9">
        <v>6.1</v>
      </c>
      <c r="C278" s="9">
        <v>270</v>
      </c>
      <c r="D278" s="9">
        <v>1.8</v>
      </c>
      <c r="E278" s="9">
        <v>1.8</v>
      </c>
      <c r="F278" s="9">
        <v>525.27200000000005</v>
      </c>
      <c r="G278" s="9">
        <v>0</v>
      </c>
      <c r="H278" s="9">
        <v>0</v>
      </c>
      <c r="I278" s="9">
        <v>7.7</v>
      </c>
      <c r="J278" s="9">
        <v>74</v>
      </c>
      <c r="K278" s="158">
        <v>0.186805555555556</v>
      </c>
      <c r="L278" s="9"/>
      <c r="M278" s="9"/>
      <c r="N278" s="9"/>
      <c r="O278" s="9"/>
      <c r="P278" s="278" t="str">
        <f t="shared" si="11"/>
        <v/>
      </c>
      <c r="Q278" s="276" t="str">
        <f t="shared" si="12"/>
        <v/>
      </c>
      <c r="R278" s="9"/>
      <c r="S278" s="9"/>
      <c r="U278" s="367"/>
      <c r="V278" s="158"/>
      <c r="W278" s="37"/>
      <c r="AS278" s="9"/>
      <c r="AT278" s="9"/>
      <c r="AU278" s="426"/>
      <c r="AW278" s="9"/>
      <c r="AX278" s="470"/>
      <c r="BG278" s="373"/>
      <c r="BH278" s="373"/>
      <c r="BI278" s="9"/>
      <c r="BJ278" s="9"/>
      <c r="CJ278"/>
      <c r="CK278"/>
    </row>
    <row r="279" spans="1:89">
      <c r="A279" s="9">
        <v>1014</v>
      </c>
      <c r="B279" s="9">
        <v>6.1</v>
      </c>
      <c r="C279" s="9">
        <v>315</v>
      </c>
      <c r="D279" s="9">
        <v>2</v>
      </c>
      <c r="E279" s="9">
        <v>1.9</v>
      </c>
      <c r="F279" s="9">
        <v>525.27200000000005</v>
      </c>
      <c r="G279" s="9">
        <v>0</v>
      </c>
      <c r="H279" s="9">
        <v>0</v>
      </c>
      <c r="I279" s="9">
        <v>7.7</v>
      </c>
      <c r="J279" s="9">
        <v>74</v>
      </c>
      <c r="K279" s="158">
        <v>0.1875</v>
      </c>
      <c r="L279" s="9"/>
      <c r="M279" s="9"/>
      <c r="N279" s="9"/>
      <c r="O279" s="9"/>
      <c r="P279" s="278" t="str">
        <f t="shared" si="11"/>
        <v/>
      </c>
      <c r="Q279" s="276" t="str">
        <f t="shared" si="12"/>
        <v/>
      </c>
      <c r="R279" s="9"/>
      <c r="S279" s="9"/>
      <c r="U279" s="367"/>
      <c r="V279" s="158"/>
      <c r="W279" s="37"/>
      <c r="AS279" s="9"/>
      <c r="AT279" s="9"/>
      <c r="AU279" s="426"/>
      <c r="AW279" s="9"/>
      <c r="AX279" s="470"/>
      <c r="BG279" s="373"/>
      <c r="BH279" s="373"/>
      <c r="BI279" s="9"/>
      <c r="BJ279" s="9"/>
      <c r="CJ279"/>
      <c r="CK279"/>
    </row>
    <row r="280" spans="1:89">
      <c r="A280" s="9">
        <v>1014</v>
      </c>
      <c r="B280" s="9">
        <v>5</v>
      </c>
      <c r="C280" s="9">
        <v>337</v>
      </c>
      <c r="D280" s="9">
        <v>2.9</v>
      </c>
      <c r="E280" s="9">
        <v>1.3</v>
      </c>
      <c r="F280" s="9">
        <v>525.27200000000005</v>
      </c>
      <c r="G280" s="9">
        <v>0</v>
      </c>
      <c r="H280" s="9">
        <v>0</v>
      </c>
      <c r="I280" s="9">
        <v>7.7</v>
      </c>
      <c r="J280" s="9">
        <v>74</v>
      </c>
      <c r="K280" s="158">
        <v>0.188194444444444</v>
      </c>
      <c r="L280" s="9"/>
      <c r="M280" s="9"/>
      <c r="N280" s="9"/>
      <c r="O280" s="9"/>
      <c r="P280" s="278" t="str">
        <f t="shared" si="11"/>
        <v/>
      </c>
      <c r="Q280" s="276" t="str">
        <f t="shared" si="12"/>
        <v/>
      </c>
      <c r="R280" s="9"/>
      <c r="S280" s="9"/>
      <c r="U280" s="367"/>
      <c r="V280" s="158"/>
      <c r="W280" s="37"/>
      <c r="X280" s="159"/>
      <c r="AS280" s="9"/>
      <c r="AT280" s="9"/>
      <c r="AU280" s="426"/>
      <c r="AW280" s="9"/>
      <c r="AX280" s="470"/>
      <c r="BG280" s="373"/>
      <c r="BH280" s="373"/>
      <c r="BI280" s="9"/>
      <c r="BJ280" s="9"/>
      <c r="CJ280"/>
      <c r="CK280"/>
    </row>
    <row r="281" spans="1:89">
      <c r="A281" s="9">
        <v>1014</v>
      </c>
      <c r="B281" s="9">
        <v>5.6</v>
      </c>
      <c r="C281" s="9">
        <v>292</v>
      </c>
      <c r="D281" s="9">
        <v>2.6</v>
      </c>
      <c r="E281" s="9">
        <v>3.2</v>
      </c>
      <c r="F281" s="9">
        <v>525.27200000000005</v>
      </c>
      <c r="G281" s="9">
        <v>0</v>
      </c>
      <c r="H281" s="9">
        <v>0</v>
      </c>
      <c r="I281" s="9">
        <v>7.7</v>
      </c>
      <c r="J281" s="9">
        <v>74</v>
      </c>
      <c r="K281" s="158">
        <v>0.18888888888888899</v>
      </c>
      <c r="L281" s="9"/>
      <c r="M281" s="9"/>
      <c r="N281" s="9"/>
      <c r="O281" s="9"/>
      <c r="P281" s="278" t="str">
        <f t="shared" si="11"/>
        <v/>
      </c>
      <c r="Q281" s="276" t="str">
        <f t="shared" si="12"/>
        <v/>
      </c>
      <c r="R281" s="9"/>
      <c r="S281" s="9"/>
      <c r="U281" s="367"/>
      <c r="V281" s="158"/>
      <c r="W281" s="37"/>
      <c r="X281" s="365"/>
      <c r="AS281" s="9"/>
      <c r="AT281" s="9"/>
      <c r="AU281" s="426"/>
      <c r="AW281" s="9"/>
      <c r="AX281" s="470"/>
      <c r="BG281" s="373"/>
      <c r="BH281" s="373"/>
      <c r="BI281" s="9"/>
      <c r="BJ281" s="9"/>
      <c r="CJ281"/>
      <c r="CK281"/>
    </row>
    <row r="282" spans="1:89">
      <c r="A282" s="9">
        <v>1014</v>
      </c>
      <c r="B282" s="9">
        <v>5</v>
      </c>
      <c r="C282" s="9">
        <v>292</v>
      </c>
      <c r="D282" s="9">
        <v>3.7</v>
      </c>
      <c r="E282" s="9">
        <v>2</v>
      </c>
      <c r="F282" s="9">
        <v>525.27200000000005</v>
      </c>
      <c r="G282" s="9">
        <v>0</v>
      </c>
      <c r="H282" s="9">
        <v>0</v>
      </c>
      <c r="I282" s="9">
        <v>7.7</v>
      </c>
      <c r="J282" s="9">
        <v>74</v>
      </c>
      <c r="K282" s="158">
        <v>0.18958333333333299</v>
      </c>
      <c r="L282" s="9"/>
      <c r="M282" s="9"/>
      <c r="N282" s="9"/>
      <c r="O282" s="9"/>
      <c r="P282" s="278" t="str">
        <f t="shared" si="11"/>
        <v/>
      </c>
      <c r="Q282" s="276" t="str">
        <f t="shared" si="12"/>
        <v/>
      </c>
      <c r="R282" s="9"/>
      <c r="S282" s="9"/>
      <c r="U282" s="367"/>
      <c r="V282" s="158"/>
      <c r="W282" s="37"/>
      <c r="AS282" s="9"/>
      <c r="AT282" s="9"/>
      <c r="AU282" s="426"/>
      <c r="AW282" s="9"/>
      <c r="AX282" s="470"/>
      <c r="BG282" s="373"/>
      <c r="BH282" s="373"/>
      <c r="BI282" s="9"/>
      <c r="BJ282" s="9"/>
      <c r="CJ282"/>
      <c r="CK282"/>
    </row>
    <row r="283" spans="1:89">
      <c r="A283" s="9">
        <v>1014</v>
      </c>
      <c r="B283" s="9">
        <v>5</v>
      </c>
      <c r="C283" s="9">
        <v>292</v>
      </c>
      <c r="D283" s="9">
        <v>3.5</v>
      </c>
      <c r="E283" s="9">
        <v>2.8</v>
      </c>
      <c r="F283" s="9">
        <v>525.27200000000005</v>
      </c>
      <c r="G283" s="9">
        <v>0</v>
      </c>
      <c r="H283" s="9">
        <v>0</v>
      </c>
      <c r="I283" s="9">
        <v>7.6</v>
      </c>
      <c r="J283" s="9">
        <v>74</v>
      </c>
      <c r="K283" s="158">
        <v>0.19027777777777799</v>
      </c>
      <c r="L283" s="9"/>
      <c r="M283" s="9"/>
      <c r="N283" s="9"/>
      <c r="O283" s="9"/>
      <c r="P283" s="278" t="str">
        <f t="shared" si="11"/>
        <v/>
      </c>
      <c r="Q283" s="276" t="str">
        <f t="shared" si="12"/>
        <v/>
      </c>
      <c r="R283" s="9"/>
      <c r="S283" s="9"/>
      <c r="U283" s="367"/>
      <c r="V283" s="158"/>
      <c r="W283" s="37"/>
      <c r="AS283" s="9"/>
      <c r="AT283" s="9"/>
      <c r="AU283" s="426"/>
      <c r="AW283" s="9"/>
      <c r="AX283" s="470"/>
      <c r="BG283" s="373"/>
      <c r="BH283" s="373"/>
      <c r="BI283" s="9"/>
      <c r="BJ283" s="9"/>
      <c r="CJ283"/>
      <c r="CK283"/>
    </row>
    <row r="284" spans="1:89">
      <c r="A284" s="9">
        <v>1014</v>
      </c>
      <c r="B284" s="9">
        <v>4.4000000000000004</v>
      </c>
      <c r="C284" s="9">
        <v>315</v>
      </c>
      <c r="D284" s="9">
        <v>4.2</v>
      </c>
      <c r="E284" s="9">
        <v>2.5</v>
      </c>
      <c r="F284" s="9">
        <v>525.27200000000005</v>
      </c>
      <c r="G284" s="9">
        <v>0</v>
      </c>
      <c r="H284" s="9">
        <v>0</v>
      </c>
      <c r="I284" s="9">
        <v>7.6</v>
      </c>
      <c r="J284" s="9">
        <v>74</v>
      </c>
      <c r="K284" s="158">
        <v>0.19097222222222199</v>
      </c>
      <c r="L284" s="9"/>
      <c r="M284" s="9"/>
      <c r="N284" s="9"/>
      <c r="O284" s="9"/>
      <c r="P284" s="278" t="str">
        <f t="shared" si="11"/>
        <v/>
      </c>
      <c r="Q284" s="276" t="str">
        <f t="shared" si="12"/>
        <v/>
      </c>
      <c r="R284" s="9"/>
      <c r="S284" s="9"/>
      <c r="U284" s="367"/>
      <c r="V284" s="158"/>
      <c r="W284" s="37"/>
      <c r="AS284" s="9"/>
      <c r="AT284" s="9"/>
      <c r="AU284" s="426"/>
      <c r="AW284" s="9"/>
      <c r="AX284" s="470"/>
      <c r="BG284" s="373"/>
      <c r="BH284" s="373"/>
      <c r="BI284" s="9"/>
      <c r="BJ284" s="9"/>
      <c r="CJ284"/>
      <c r="CK284"/>
    </row>
    <row r="285" spans="1:89">
      <c r="A285" s="9">
        <v>1014</v>
      </c>
      <c r="B285" s="9">
        <v>5.6</v>
      </c>
      <c r="C285" s="9">
        <v>270</v>
      </c>
      <c r="D285" s="9">
        <v>2</v>
      </c>
      <c r="E285" s="9">
        <v>3.1</v>
      </c>
      <c r="F285" s="9">
        <v>525.27200000000005</v>
      </c>
      <c r="G285" s="9">
        <v>0</v>
      </c>
      <c r="H285" s="9">
        <v>0</v>
      </c>
      <c r="I285" s="9">
        <v>7.7</v>
      </c>
      <c r="J285" s="9">
        <v>74</v>
      </c>
      <c r="K285" s="158">
        <v>0.19166666666666701</v>
      </c>
      <c r="L285" s="9"/>
      <c r="M285" s="9"/>
      <c r="N285" s="9"/>
      <c r="O285" s="9"/>
      <c r="P285" s="278" t="str">
        <f t="shared" si="11"/>
        <v/>
      </c>
      <c r="Q285" s="276" t="str">
        <f t="shared" si="12"/>
        <v/>
      </c>
      <c r="R285" s="9"/>
      <c r="S285" s="9"/>
      <c r="U285" s="367"/>
      <c r="V285" s="158"/>
      <c r="W285" s="37"/>
      <c r="AS285" s="9"/>
      <c r="AT285" s="9"/>
      <c r="AU285" s="426"/>
      <c r="AW285" s="9"/>
      <c r="AX285" s="470"/>
      <c r="BG285" s="373"/>
      <c r="BH285" s="373"/>
      <c r="BI285" s="9"/>
      <c r="BJ285" s="9"/>
      <c r="CJ285"/>
      <c r="CK285"/>
    </row>
    <row r="286" spans="1:89">
      <c r="A286" s="9">
        <v>1014</v>
      </c>
      <c r="B286" s="9">
        <v>6.1</v>
      </c>
      <c r="C286" s="9">
        <v>315</v>
      </c>
      <c r="D286" s="9">
        <v>1.5</v>
      </c>
      <c r="E286" s="9">
        <v>2</v>
      </c>
      <c r="F286" s="9">
        <v>525.27200000000005</v>
      </c>
      <c r="G286" s="9">
        <v>0</v>
      </c>
      <c r="H286" s="9">
        <v>0</v>
      </c>
      <c r="I286" s="9">
        <v>7.7</v>
      </c>
      <c r="J286" s="9">
        <v>74</v>
      </c>
      <c r="K286" s="158">
        <v>0.19236111111111101</v>
      </c>
      <c r="L286" s="9"/>
      <c r="M286" s="9"/>
      <c r="N286" s="9"/>
      <c r="O286" s="9"/>
      <c r="P286" s="278" t="str">
        <f t="shared" si="11"/>
        <v/>
      </c>
      <c r="Q286" s="276" t="str">
        <f t="shared" si="12"/>
        <v/>
      </c>
      <c r="R286" s="9"/>
      <c r="S286" s="9"/>
      <c r="U286" s="367"/>
      <c r="V286" s="158"/>
      <c r="W286" s="37"/>
      <c r="AS286" s="9"/>
      <c r="AT286" s="9"/>
      <c r="AU286" s="426"/>
      <c r="AW286" s="9"/>
      <c r="AX286" s="470"/>
      <c r="BG286" s="373"/>
      <c r="BH286" s="373"/>
      <c r="BI286" s="9"/>
      <c r="BJ286" s="9"/>
      <c r="CJ286"/>
      <c r="CK286"/>
    </row>
    <row r="287" spans="1:89">
      <c r="A287" s="9">
        <v>1014</v>
      </c>
      <c r="B287" s="9">
        <v>6.7</v>
      </c>
      <c r="C287" s="9">
        <v>315</v>
      </c>
      <c r="D287" s="9">
        <v>1.5</v>
      </c>
      <c r="E287" s="9">
        <v>1.4</v>
      </c>
      <c r="F287" s="9">
        <v>525.27200000000005</v>
      </c>
      <c r="G287" s="9">
        <v>0</v>
      </c>
      <c r="H287" s="9">
        <v>0</v>
      </c>
      <c r="I287" s="9">
        <v>7.6</v>
      </c>
      <c r="J287" s="9">
        <v>74</v>
      </c>
      <c r="K287" s="158">
        <v>0.19305555555555601</v>
      </c>
      <c r="L287" s="9"/>
      <c r="M287" s="9"/>
      <c r="N287" s="9"/>
      <c r="O287" s="9"/>
      <c r="P287" s="278" t="str">
        <f t="shared" si="11"/>
        <v/>
      </c>
      <c r="Q287" s="276" t="str">
        <f t="shared" si="12"/>
        <v/>
      </c>
      <c r="R287" s="9"/>
      <c r="S287" s="9"/>
      <c r="U287" s="367"/>
      <c r="V287" s="158"/>
      <c r="W287" s="37"/>
      <c r="AS287" s="9"/>
      <c r="AT287" s="9"/>
      <c r="AU287" s="426"/>
      <c r="AW287" s="9"/>
      <c r="AX287" s="470"/>
      <c r="BG287" s="373"/>
      <c r="BH287" s="373"/>
      <c r="BI287" s="9"/>
      <c r="BJ287" s="9"/>
      <c r="CJ287"/>
      <c r="CK287"/>
    </row>
    <row r="288" spans="1:89">
      <c r="A288" s="9">
        <v>1014</v>
      </c>
      <c r="B288" s="9">
        <v>6.1</v>
      </c>
      <c r="C288" s="9">
        <v>292</v>
      </c>
      <c r="D288" s="9">
        <v>1.5</v>
      </c>
      <c r="E288" s="9">
        <v>2.1</v>
      </c>
      <c r="F288" s="9">
        <v>525.27200000000005</v>
      </c>
      <c r="G288" s="9">
        <v>0</v>
      </c>
      <c r="H288" s="9">
        <v>0</v>
      </c>
      <c r="I288" s="9">
        <v>7.6</v>
      </c>
      <c r="J288" s="9">
        <v>74</v>
      </c>
      <c r="K288" s="158">
        <v>0.19375000000000001</v>
      </c>
      <c r="L288" s="9"/>
      <c r="M288" s="9"/>
      <c r="N288" s="9"/>
      <c r="O288" s="9"/>
      <c r="P288" s="278" t="str">
        <f t="shared" si="11"/>
        <v/>
      </c>
      <c r="Q288" s="276" t="str">
        <f t="shared" si="12"/>
        <v/>
      </c>
      <c r="R288" s="9"/>
      <c r="S288" s="9"/>
      <c r="U288" s="367"/>
      <c r="V288" s="158"/>
      <c r="W288" s="37"/>
      <c r="AS288" s="9"/>
      <c r="AT288" s="9"/>
      <c r="AU288" s="426"/>
      <c r="AW288" s="9"/>
      <c r="AX288" s="470"/>
      <c r="BG288" s="373"/>
      <c r="BH288" s="373"/>
      <c r="BI288" s="9"/>
      <c r="BJ288" s="9"/>
      <c r="CJ288"/>
      <c r="CK288"/>
    </row>
    <row r="289" spans="1:89">
      <c r="A289" s="9">
        <v>1014</v>
      </c>
      <c r="B289" s="9">
        <v>5.6</v>
      </c>
      <c r="C289" s="9">
        <v>315</v>
      </c>
      <c r="D289" s="9">
        <v>2.6</v>
      </c>
      <c r="E289" s="9">
        <v>3.3</v>
      </c>
      <c r="F289" s="9">
        <v>525.27200000000005</v>
      </c>
      <c r="G289" s="9">
        <v>0</v>
      </c>
      <c r="H289" s="9">
        <v>0</v>
      </c>
      <c r="I289" s="9">
        <v>7.6</v>
      </c>
      <c r="J289" s="9">
        <v>74</v>
      </c>
      <c r="K289" s="158">
        <v>0.194444444444444</v>
      </c>
      <c r="L289" s="9"/>
      <c r="M289" s="9"/>
      <c r="N289" s="9"/>
      <c r="O289" s="9"/>
      <c r="P289" s="278" t="str">
        <f t="shared" si="11"/>
        <v/>
      </c>
      <c r="Q289" s="276" t="str">
        <f t="shared" si="12"/>
        <v/>
      </c>
      <c r="R289" s="9"/>
      <c r="S289" s="9"/>
      <c r="U289" s="367"/>
      <c r="V289" s="158"/>
      <c r="W289" s="37"/>
      <c r="AS289" s="9"/>
      <c r="AT289" s="9"/>
      <c r="AU289" s="426"/>
      <c r="AW289" s="9"/>
      <c r="AX289" s="470"/>
      <c r="BG289" s="373"/>
      <c r="BH289" s="373"/>
      <c r="BI289" s="9"/>
      <c r="BJ289" s="9"/>
      <c r="CJ289"/>
      <c r="CK289"/>
    </row>
    <row r="290" spans="1:89">
      <c r="A290" s="9">
        <v>1014</v>
      </c>
      <c r="B290" s="9">
        <v>5</v>
      </c>
      <c r="C290" s="9">
        <v>45</v>
      </c>
      <c r="D290" s="9">
        <v>3.4</v>
      </c>
      <c r="E290" s="9">
        <v>3.2</v>
      </c>
      <c r="F290" s="9">
        <v>525.27200000000005</v>
      </c>
      <c r="G290" s="9">
        <v>0</v>
      </c>
      <c r="H290" s="9">
        <v>0</v>
      </c>
      <c r="I290" s="9">
        <v>7.6</v>
      </c>
      <c r="J290" s="9">
        <v>74</v>
      </c>
      <c r="K290" s="158">
        <v>0.195138888888889</v>
      </c>
      <c r="L290" s="9"/>
      <c r="M290" s="9"/>
      <c r="N290" s="9"/>
      <c r="O290" s="9"/>
      <c r="P290" s="278" t="str">
        <f t="shared" si="11"/>
        <v/>
      </c>
      <c r="Q290" s="276" t="str">
        <f t="shared" si="12"/>
        <v/>
      </c>
      <c r="R290" s="9"/>
      <c r="S290" s="9"/>
      <c r="U290" s="367"/>
      <c r="V290" s="158"/>
      <c r="W290" s="37"/>
      <c r="AS290" s="9"/>
      <c r="AT290" s="9"/>
      <c r="AU290" s="426"/>
      <c r="AW290" s="9"/>
      <c r="AX290" s="470"/>
      <c r="BG290" s="373"/>
      <c r="BH290" s="373"/>
      <c r="BI290" s="9"/>
      <c r="BJ290" s="9"/>
      <c r="CJ290"/>
      <c r="CK290"/>
    </row>
    <row r="291" spans="1:89">
      <c r="A291" s="9">
        <v>1014</v>
      </c>
      <c r="B291" s="9">
        <v>5</v>
      </c>
      <c r="C291" s="9">
        <v>292</v>
      </c>
      <c r="D291" s="9">
        <v>2.8</v>
      </c>
      <c r="E291" s="9">
        <v>2.6</v>
      </c>
      <c r="F291" s="9">
        <v>525.27200000000005</v>
      </c>
      <c r="G291" s="9">
        <v>0</v>
      </c>
      <c r="H291" s="9">
        <v>0</v>
      </c>
      <c r="I291" s="9">
        <v>7.6</v>
      </c>
      <c r="J291" s="9">
        <v>74</v>
      </c>
      <c r="K291" s="158">
        <v>0.195833333333333</v>
      </c>
      <c r="L291" s="9"/>
      <c r="M291" s="9"/>
      <c r="N291" s="9"/>
      <c r="O291" s="9"/>
      <c r="P291" s="278" t="str">
        <f t="shared" si="11"/>
        <v/>
      </c>
      <c r="Q291" s="276" t="str">
        <f t="shared" si="12"/>
        <v/>
      </c>
      <c r="R291" s="9"/>
      <c r="S291" s="9"/>
      <c r="U291" s="367"/>
      <c r="V291" s="158"/>
      <c r="W291" s="37"/>
      <c r="AS291" s="9"/>
      <c r="AT291" s="9"/>
      <c r="AU291" s="426"/>
      <c r="AW291" s="9"/>
      <c r="AX291" s="470"/>
      <c r="BG291" s="373"/>
      <c r="BH291" s="373"/>
      <c r="BI291" s="9"/>
      <c r="BJ291" s="9"/>
      <c r="CJ291"/>
      <c r="CK291"/>
    </row>
    <row r="292" spans="1:89">
      <c r="A292" s="9">
        <v>1014</v>
      </c>
      <c r="B292" s="9">
        <v>5</v>
      </c>
      <c r="C292" s="9">
        <v>292</v>
      </c>
      <c r="D292" s="9">
        <v>2.7</v>
      </c>
      <c r="E292" s="9">
        <v>2.1</v>
      </c>
      <c r="F292" s="9">
        <v>525.27200000000005</v>
      </c>
      <c r="G292" s="9">
        <v>0</v>
      </c>
      <c r="H292" s="9">
        <v>0</v>
      </c>
      <c r="I292" s="9">
        <v>7.6</v>
      </c>
      <c r="J292" s="9">
        <v>74</v>
      </c>
      <c r="K292" s="158">
        <v>0.196527777777778</v>
      </c>
      <c r="L292" s="9"/>
      <c r="M292" s="9"/>
      <c r="N292" s="9"/>
      <c r="O292" s="9"/>
      <c r="P292" s="278" t="str">
        <f t="shared" si="11"/>
        <v/>
      </c>
      <c r="Q292" s="276" t="str">
        <f t="shared" si="12"/>
        <v/>
      </c>
      <c r="R292" s="9"/>
      <c r="S292" s="9"/>
      <c r="U292" s="367"/>
      <c r="V292" s="158"/>
      <c r="W292" s="37"/>
      <c r="AS292" s="9"/>
      <c r="AT292" s="9"/>
      <c r="AU292" s="426"/>
      <c r="AW292" s="9"/>
      <c r="AX292" s="470"/>
      <c r="BG292" s="373"/>
      <c r="BH292" s="373"/>
      <c r="BI292" s="9"/>
      <c r="BJ292" s="9"/>
      <c r="CJ292"/>
      <c r="CK292"/>
    </row>
    <row r="293" spans="1:89">
      <c r="A293" s="9">
        <v>1014</v>
      </c>
      <c r="B293" s="9">
        <v>6.1</v>
      </c>
      <c r="C293" s="9">
        <v>337</v>
      </c>
      <c r="D293" s="9">
        <v>2</v>
      </c>
      <c r="E293" s="9">
        <v>2.2000000000000002</v>
      </c>
      <c r="F293" s="9">
        <v>525.27200000000005</v>
      </c>
      <c r="G293" s="9">
        <v>0</v>
      </c>
      <c r="H293" s="9">
        <v>0</v>
      </c>
      <c r="I293" s="9">
        <v>7.6</v>
      </c>
      <c r="J293" s="9">
        <v>74</v>
      </c>
      <c r="K293" s="158">
        <v>0.19722222222222199</v>
      </c>
      <c r="L293" s="9"/>
      <c r="M293" s="9"/>
      <c r="N293" s="9"/>
      <c r="O293" s="9"/>
      <c r="P293" s="278" t="str">
        <f t="shared" si="11"/>
        <v/>
      </c>
      <c r="Q293" s="276" t="str">
        <f t="shared" si="12"/>
        <v/>
      </c>
      <c r="R293" s="9"/>
      <c r="S293" s="9"/>
      <c r="U293" s="367"/>
      <c r="V293" s="158"/>
      <c r="W293" s="37"/>
      <c r="AS293" s="9"/>
      <c r="AT293" s="9"/>
      <c r="AU293" s="426"/>
      <c r="AW293" s="9"/>
      <c r="AX293" s="470"/>
      <c r="BG293" s="373"/>
      <c r="BH293" s="373"/>
      <c r="BI293" s="9"/>
      <c r="BJ293" s="9"/>
      <c r="CJ293"/>
      <c r="CK293"/>
    </row>
    <row r="294" spans="1:89">
      <c r="A294" s="9">
        <v>1014</v>
      </c>
      <c r="B294" s="9">
        <v>6.1</v>
      </c>
      <c r="C294" s="9">
        <v>292</v>
      </c>
      <c r="D294" s="9">
        <v>2</v>
      </c>
      <c r="E294" s="9">
        <v>2</v>
      </c>
      <c r="F294" s="9">
        <v>525.27200000000005</v>
      </c>
      <c r="G294" s="9">
        <v>0</v>
      </c>
      <c r="H294" s="9">
        <v>0</v>
      </c>
      <c r="I294" s="9">
        <v>7.6</v>
      </c>
      <c r="J294" s="9">
        <v>74</v>
      </c>
      <c r="K294" s="158">
        <v>0.19791666666666699</v>
      </c>
      <c r="L294" s="9"/>
      <c r="M294" s="9"/>
      <c r="N294" s="9"/>
      <c r="O294" s="9"/>
      <c r="P294" s="278" t="str">
        <f t="shared" si="11"/>
        <v/>
      </c>
      <c r="Q294" s="276" t="str">
        <f t="shared" si="12"/>
        <v/>
      </c>
      <c r="R294" s="9"/>
      <c r="S294" s="9"/>
      <c r="U294" s="367"/>
      <c r="V294" s="158"/>
      <c r="W294" s="37"/>
      <c r="AS294" s="9"/>
      <c r="AT294" s="9"/>
      <c r="AU294" s="426"/>
      <c r="AW294" s="9"/>
      <c r="AX294" s="470"/>
      <c r="BG294" s="373"/>
      <c r="BH294" s="373"/>
      <c r="BI294" s="9"/>
      <c r="BJ294" s="9"/>
      <c r="CJ294"/>
      <c r="CK294"/>
    </row>
    <row r="295" spans="1:89">
      <c r="A295" s="9">
        <v>1014</v>
      </c>
      <c r="B295" s="9">
        <v>5.6</v>
      </c>
      <c r="C295" s="9">
        <v>292</v>
      </c>
      <c r="D295" s="9">
        <v>2.4</v>
      </c>
      <c r="E295" s="9">
        <v>3.6</v>
      </c>
      <c r="F295" s="9">
        <v>525.27200000000005</v>
      </c>
      <c r="G295" s="9">
        <v>0</v>
      </c>
      <c r="H295" s="9">
        <v>0</v>
      </c>
      <c r="I295" s="9">
        <v>7.6</v>
      </c>
      <c r="J295" s="9">
        <v>74</v>
      </c>
      <c r="K295" s="158">
        <v>0.19861111111111099</v>
      </c>
      <c r="L295" s="9"/>
      <c r="M295" s="9"/>
      <c r="N295" s="9"/>
      <c r="O295" s="9"/>
      <c r="P295" s="278" t="str">
        <f t="shared" si="11"/>
        <v/>
      </c>
      <c r="Q295" s="276" t="str">
        <f t="shared" si="12"/>
        <v/>
      </c>
      <c r="R295" s="9"/>
      <c r="S295" s="9"/>
      <c r="U295" s="367"/>
      <c r="V295" s="158"/>
      <c r="W295" s="37"/>
      <c r="AS295" s="9"/>
      <c r="AT295" s="9"/>
      <c r="AU295" s="426"/>
      <c r="AW295" s="9"/>
      <c r="AX295" s="470"/>
      <c r="BG295" s="373"/>
      <c r="BH295" s="373"/>
      <c r="BI295" s="9"/>
      <c r="BJ295" s="9"/>
      <c r="CJ295"/>
      <c r="CK295"/>
    </row>
    <row r="296" spans="1:89">
      <c r="A296" s="9">
        <v>1014</v>
      </c>
      <c r="B296" s="9">
        <v>6.7</v>
      </c>
      <c r="C296" s="9">
        <v>292</v>
      </c>
      <c r="D296" s="9">
        <v>1.6</v>
      </c>
      <c r="E296" s="9">
        <v>1.7</v>
      </c>
      <c r="F296" s="9">
        <v>525.27200000000005</v>
      </c>
      <c r="G296" s="9">
        <v>0</v>
      </c>
      <c r="H296" s="9">
        <v>0</v>
      </c>
      <c r="I296" s="9">
        <v>7.6</v>
      </c>
      <c r="J296" s="9">
        <v>74</v>
      </c>
      <c r="K296" s="158">
        <v>0.19930555555555601</v>
      </c>
      <c r="L296" s="9"/>
      <c r="M296" s="9"/>
      <c r="N296" s="9"/>
      <c r="O296" s="9"/>
      <c r="P296" s="278" t="str">
        <f t="shared" si="11"/>
        <v/>
      </c>
      <c r="Q296" s="276" t="str">
        <f t="shared" si="12"/>
        <v/>
      </c>
      <c r="R296" s="9"/>
      <c r="S296" s="9"/>
      <c r="U296" s="367"/>
      <c r="V296" s="158"/>
      <c r="W296" s="37"/>
      <c r="AS296" s="9"/>
      <c r="AT296" s="9"/>
      <c r="AU296" s="426"/>
      <c r="AW296" s="9"/>
      <c r="AX296" s="470"/>
      <c r="BG296" s="373"/>
      <c r="BH296" s="373"/>
      <c r="BI296" s="9"/>
      <c r="BJ296" s="9"/>
      <c r="CJ296"/>
      <c r="CK296"/>
    </row>
    <row r="297" spans="1:89">
      <c r="A297" s="9">
        <v>1014</v>
      </c>
      <c r="B297" s="9">
        <v>4.4000000000000004</v>
      </c>
      <c r="C297" s="9">
        <v>292</v>
      </c>
      <c r="D297" s="9">
        <v>4.0999999999999996</v>
      </c>
      <c r="E297" s="9">
        <v>2.2999999999999998</v>
      </c>
      <c r="F297" s="9">
        <v>525.27200000000005</v>
      </c>
      <c r="G297" s="9">
        <v>0</v>
      </c>
      <c r="H297" s="9">
        <v>0</v>
      </c>
      <c r="I297" s="9">
        <v>7.6</v>
      </c>
      <c r="J297" s="9">
        <v>74</v>
      </c>
      <c r="K297" s="158">
        <v>0.2</v>
      </c>
      <c r="L297" s="9"/>
      <c r="M297" s="9"/>
      <c r="N297" s="9"/>
      <c r="O297" s="9"/>
      <c r="P297" s="278" t="str">
        <f t="shared" si="11"/>
        <v/>
      </c>
      <c r="Q297" s="276" t="str">
        <f t="shared" si="12"/>
        <v/>
      </c>
      <c r="R297" s="9"/>
      <c r="S297" s="9"/>
      <c r="U297" s="367"/>
      <c r="V297" s="36"/>
      <c r="W297" s="160"/>
      <c r="AS297" s="9"/>
      <c r="AT297" s="9"/>
      <c r="AU297" s="426"/>
      <c r="AW297" s="9"/>
      <c r="AX297" s="470"/>
      <c r="BG297" s="373"/>
      <c r="BH297" s="373"/>
      <c r="BI297" s="9"/>
      <c r="BJ297" s="9"/>
      <c r="CJ297"/>
      <c r="CK297"/>
    </row>
    <row r="298" spans="1:89">
      <c r="A298" s="9">
        <v>1014</v>
      </c>
      <c r="B298" s="9">
        <v>5.6</v>
      </c>
      <c r="C298" s="9">
        <v>292</v>
      </c>
      <c r="D298" s="9">
        <v>2.7</v>
      </c>
      <c r="E298" s="9">
        <v>2.4</v>
      </c>
      <c r="F298" s="9">
        <v>525.27200000000005</v>
      </c>
      <c r="G298" s="9">
        <v>0</v>
      </c>
      <c r="H298" s="9">
        <v>0</v>
      </c>
      <c r="I298" s="9">
        <v>7.6</v>
      </c>
      <c r="J298" s="9">
        <v>74</v>
      </c>
      <c r="K298" s="158">
        <v>0.20069444444444401</v>
      </c>
      <c r="L298" s="9"/>
      <c r="M298" s="9"/>
      <c r="N298" s="9"/>
      <c r="O298" s="9"/>
      <c r="P298" s="278" t="str">
        <f t="shared" si="11"/>
        <v/>
      </c>
      <c r="Q298" s="276" t="str">
        <f t="shared" si="12"/>
        <v/>
      </c>
      <c r="R298" s="9"/>
      <c r="S298" s="9"/>
      <c r="U298" s="367"/>
      <c r="V298" s="158"/>
      <c r="W298" s="18"/>
      <c r="AS298" s="9"/>
      <c r="AT298" s="9"/>
      <c r="AU298" s="426"/>
      <c r="AW298" s="9"/>
      <c r="AX298" s="470"/>
      <c r="BG298" s="373"/>
      <c r="BH298" s="373"/>
      <c r="BI298" s="9"/>
      <c r="BJ298" s="9"/>
      <c r="CJ298"/>
      <c r="CK298"/>
    </row>
    <row r="299" spans="1:89">
      <c r="A299" s="9">
        <v>1014</v>
      </c>
      <c r="B299" s="9">
        <v>6.1</v>
      </c>
      <c r="C299" s="9">
        <v>337</v>
      </c>
      <c r="D299" s="9">
        <v>1.8</v>
      </c>
      <c r="E299" s="9">
        <v>1.9</v>
      </c>
      <c r="F299" s="9">
        <v>525.27200000000005</v>
      </c>
      <c r="G299" s="9">
        <v>0</v>
      </c>
      <c r="H299" s="9">
        <v>0</v>
      </c>
      <c r="I299" s="9">
        <v>7.6</v>
      </c>
      <c r="J299" s="9">
        <v>74</v>
      </c>
      <c r="K299" s="158">
        <v>0.20138888888888901</v>
      </c>
      <c r="L299" s="9"/>
      <c r="M299" s="9"/>
      <c r="N299" s="9"/>
      <c r="O299" s="9"/>
      <c r="P299" s="278" t="str">
        <f t="shared" si="11"/>
        <v/>
      </c>
      <c r="Q299" s="276" t="str">
        <f t="shared" si="12"/>
        <v/>
      </c>
      <c r="R299" s="9"/>
      <c r="S299" s="9"/>
      <c r="U299" s="367"/>
      <c r="W299" s="160"/>
      <c r="AS299" s="9"/>
      <c r="AT299" s="9"/>
      <c r="AU299" s="426"/>
      <c r="AW299" s="9"/>
      <c r="AX299" s="470"/>
      <c r="BG299" s="373"/>
      <c r="BH299" s="373"/>
      <c r="BI299" s="9"/>
      <c r="BJ299" s="9"/>
      <c r="CJ299"/>
      <c r="CK299"/>
    </row>
    <row r="300" spans="1:89">
      <c r="A300" s="9">
        <v>1014</v>
      </c>
      <c r="B300" s="9">
        <v>5.6</v>
      </c>
      <c r="C300" s="9">
        <v>337</v>
      </c>
      <c r="D300" s="9">
        <v>2.2000000000000002</v>
      </c>
      <c r="E300" s="9">
        <v>2.2000000000000002</v>
      </c>
      <c r="F300" s="9">
        <v>525.27200000000005</v>
      </c>
      <c r="G300" s="9">
        <v>0</v>
      </c>
      <c r="H300" s="9">
        <v>0</v>
      </c>
      <c r="I300" s="9">
        <v>7.6</v>
      </c>
      <c r="J300" s="9">
        <v>74</v>
      </c>
      <c r="K300" s="158">
        <v>0.202083333333333</v>
      </c>
      <c r="L300" s="9"/>
      <c r="M300" s="9"/>
      <c r="N300" s="9"/>
      <c r="O300" s="9"/>
      <c r="P300" s="278" t="str">
        <f t="shared" si="11"/>
        <v/>
      </c>
      <c r="Q300" s="276" t="str">
        <f t="shared" si="12"/>
        <v/>
      </c>
      <c r="R300" s="9"/>
      <c r="S300" s="9"/>
      <c r="U300" s="367"/>
      <c r="W300" s="160"/>
      <c r="AS300" s="9"/>
      <c r="AT300" s="9"/>
      <c r="AU300" s="426"/>
      <c r="AW300" s="9"/>
      <c r="AX300" s="470"/>
      <c r="BG300" s="373"/>
      <c r="BH300" s="373"/>
      <c r="BI300" s="9"/>
      <c r="BJ300" s="9"/>
      <c r="CJ300"/>
      <c r="CK300"/>
    </row>
    <row r="301" spans="1:89">
      <c r="A301" s="9">
        <v>1014</v>
      </c>
      <c r="B301" s="9">
        <v>6.1</v>
      </c>
      <c r="C301" s="9">
        <v>270</v>
      </c>
      <c r="D301" s="9">
        <v>1.8</v>
      </c>
      <c r="E301" s="9">
        <v>1.7</v>
      </c>
      <c r="F301" s="9">
        <v>525.27200000000005</v>
      </c>
      <c r="G301" s="9">
        <v>0</v>
      </c>
      <c r="H301" s="9">
        <v>0</v>
      </c>
      <c r="I301" s="9">
        <v>7.6</v>
      </c>
      <c r="J301" s="9">
        <v>74</v>
      </c>
      <c r="K301" s="158">
        <v>0.202777777777778</v>
      </c>
      <c r="L301" s="9"/>
      <c r="M301" s="9"/>
      <c r="N301" s="9"/>
      <c r="O301" s="9"/>
      <c r="P301" s="278" t="str">
        <f t="shared" si="11"/>
        <v/>
      </c>
      <c r="Q301" s="276" t="str">
        <f t="shared" si="12"/>
        <v/>
      </c>
      <c r="R301" s="9"/>
      <c r="S301" s="9"/>
      <c r="U301" s="367"/>
      <c r="W301" s="160"/>
      <c r="AS301" s="9"/>
      <c r="AT301" s="9"/>
      <c r="AU301" s="426"/>
      <c r="AW301" s="9"/>
      <c r="AX301" s="470"/>
      <c r="BG301" s="373"/>
      <c r="BH301" s="373"/>
      <c r="BI301" s="9"/>
      <c r="BJ301" s="9"/>
      <c r="CJ301"/>
      <c r="CK301"/>
    </row>
    <row r="302" spans="1:89">
      <c r="A302" s="9">
        <v>1014</v>
      </c>
      <c r="B302" s="9">
        <v>5</v>
      </c>
      <c r="C302" s="9">
        <v>315</v>
      </c>
      <c r="D302" s="9">
        <v>2.8</v>
      </c>
      <c r="E302" s="9">
        <v>2.1</v>
      </c>
      <c r="F302" s="9">
        <v>525.27200000000005</v>
      </c>
      <c r="G302" s="9">
        <v>0</v>
      </c>
      <c r="H302" s="9">
        <v>0</v>
      </c>
      <c r="I302" s="9">
        <v>7.6</v>
      </c>
      <c r="J302" s="9">
        <v>74</v>
      </c>
      <c r="K302" s="158">
        <v>0.203472222222222</v>
      </c>
      <c r="L302" s="9"/>
      <c r="M302" s="9"/>
      <c r="N302" s="9"/>
      <c r="O302" s="9"/>
      <c r="P302" s="278" t="str">
        <f t="shared" si="11"/>
        <v/>
      </c>
      <c r="Q302" s="276" t="str">
        <f t="shared" si="12"/>
        <v/>
      </c>
      <c r="R302" s="9"/>
      <c r="S302" s="9"/>
      <c r="U302" s="367"/>
      <c r="W302" s="160"/>
      <c r="AS302" s="9"/>
      <c r="AT302" s="9"/>
      <c r="AU302" s="426"/>
      <c r="AW302" s="9"/>
      <c r="AX302" s="470"/>
      <c r="BG302" s="373"/>
      <c r="BH302" s="373"/>
      <c r="BI302" s="9"/>
      <c r="BJ302" s="9"/>
      <c r="CJ302"/>
      <c r="CK302"/>
    </row>
    <row r="303" spans="1:89">
      <c r="A303" s="9">
        <v>1014</v>
      </c>
      <c r="B303" s="9">
        <v>5</v>
      </c>
      <c r="C303" s="9">
        <v>292</v>
      </c>
      <c r="D303" s="9">
        <v>2.7</v>
      </c>
      <c r="E303" s="9">
        <v>1.9</v>
      </c>
      <c r="F303" s="9">
        <v>525.27200000000005</v>
      </c>
      <c r="G303" s="9">
        <v>0</v>
      </c>
      <c r="H303" s="9">
        <v>0</v>
      </c>
      <c r="I303" s="9">
        <v>7.6</v>
      </c>
      <c r="J303" s="9">
        <v>74</v>
      </c>
      <c r="K303" s="158">
        <v>0.204166666666667</v>
      </c>
      <c r="L303" s="9"/>
      <c r="M303" s="9"/>
      <c r="N303" s="9"/>
      <c r="O303" s="9"/>
      <c r="P303" s="278" t="str">
        <f t="shared" si="11"/>
        <v/>
      </c>
      <c r="Q303" s="276" t="str">
        <f t="shared" si="12"/>
        <v/>
      </c>
      <c r="R303" s="9"/>
      <c r="S303" s="9"/>
      <c r="U303" s="367"/>
      <c r="W303" s="160"/>
      <c r="AS303" s="9"/>
      <c r="AT303" s="9"/>
      <c r="AU303" s="426"/>
      <c r="AW303" s="9"/>
      <c r="AX303" s="470"/>
      <c r="BG303" s="373"/>
      <c r="BH303" s="373"/>
      <c r="BI303" s="9"/>
      <c r="BJ303" s="9"/>
      <c r="CJ303"/>
      <c r="CK303"/>
    </row>
    <row r="304" spans="1:89" ht="12.75" customHeight="1">
      <c r="A304" s="9">
        <v>1014</v>
      </c>
      <c r="B304" s="9">
        <v>6.1</v>
      </c>
      <c r="C304" s="9">
        <v>292</v>
      </c>
      <c r="D304" s="9">
        <v>1.7</v>
      </c>
      <c r="E304" s="9">
        <v>1.8</v>
      </c>
      <c r="F304" s="9">
        <v>525.27200000000005</v>
      </c>
      <c r="G304" s="9">
        <v>0</v>
      </c>
      <c r="H304" s="9">
        <v>0</v>
      </c>
      <c r="I304" s="9">
        <v>7.6</v>
      </c>
      <c r="J304" s="9">
        <v>74</v>
      </c>
      <c r="K304" s="158">
        <v>0.20486111111111099</v>
      </c>
      <c r="L304" s="9"/>
      <c r="M304" s="9"/>
      <c r="N304" s="9"/>
      <c r="O304" s="9"/>
      <c r="P304" s="278" t="str">
        <f t="shared" si="11"/>
        <v/>
      </c>
      <c r="Q304" s="276" t="str">
        <f t="shared" si="12"/>
        <v/>
      </c>
      <c r="R304" s="9"/>
      <c r="S304" s="9"/>
      <c r="U304" s="367"/>
      <c r="W304" s="160"/>
      <c r="AS304" s="9"/>
      <c r="AT304" s="9"/>
      <c r="AU304" s="426"/>
      <c r="AW304" s="9"/>
      <c r="AX304" s="470"/>
      <c r="BG304" s="373"/>
      <c r="BH304" s="373"/>
      <c r="BI304" s="9"/>
      <c r="BJ304" s="9"/>
      <c r="CJ304"/>
      <c r="CK304"/>
    </row>
    <row r="305" spans="1:89">
      <c r="A305" s="9">
        <v>1014</v>
      </c>
      <c r="B305" s="9">
        <v>5</v>
      </c>
      <c r="C305" s="9">
        <v>292</v>
      </c>
      <c r="D305" s="9">
        <v>3.5</v>
      </c>
      <c r="E305" s="9">
        <v>2.5</v>
      </c>
      <c r="F305" s="9">
        <v>525.27200000000005</v>
      </c>
      <c r="G305" s="9">
        <v>0</v>
      </c>
      <c r="H305" s="9">
        <v>0</v>
      </c>
      <c r="I305" s="9">
        <v>7.6</v>
      </c>
      <c r="J305" s="9">
        <v>74</v>
      </c>
      <c r="K305" s="158">
        <v>0.20555555555555599</v>
      </c>
      <c r="L305" s="9"/>
      <c r="M305" s="9"/>
      <c r="N305" s="9"/>
      <c r="O305" s="9"/>
      <c r="P305" s="278" t="str">
        <f t="shared" si="11"/>
        <v/>
      </c>
      <c r="Q305" s="276" t="str">
        <f t="shared" si="12"/>
        <v/>
      </c>
      <c r="R305" s="9"/>
      <c r="S305" s="9"/>
      <c r="U305" s="367"/>
      <c r="AS305" s="9"/>
      <c r="AT305" s="9"/>
      <c r="AU305" s="426"/>
      <c r="AW305" s="9"/>
      <c r="AX305" s="470"/>
      <c r="BG305" s="373"/>
      <c r="BH305" s="373"/>
      <c r="BI305" s="9"/>
      <c r="BJ305" s="9"/>
      <c r="CJ305"/>
      <c r="CK305"/>
    </row>
    <row r="306" spans="1:89">
      <c r="A306" s="9">
        <v>1014</v>
      </c>
      <c r="B306" s="9">
        <v>5</v>
      </c>
      <c r="C306" s="9">
        <v>315</v>
      </c>
      <c r="D306" s="9">
        <v>3.4</v>
      </c>
      <c r="E306" s="9">
        <v>2.5</v>
      </c>
      <c r="F306" s="9">
        <v>525.27200000000005</v>
      </c>
      <c r="G306" s="9">
        <v>0</v>
      </c>
      <c r="H306" s="9">
        <v>0</v>
      </c>
      <c r="I306" s="9">
        <v>7.6</v>
      </c>
      <c r="J306" s="9">
        <v>74</v>
      </c>
      <c r="K306" s="158">
        <v>0.20624999999999999</v>
      </c>
      <c r="L306" s="9"/>
      <c r="M306" s="9"/>
      <c r="N306" s="9"/>
      <c r="O306" s="9"/>
      <c r="P306" s="278" t="str">
        <f t="shared" si="11"/>
        <v/>
      </c>
      <c r="Q306" s="276" t="str">
        <f t="shared" si="12"/>
        <v/>
      </c>
      <c r="R306" s="9"/>
      <c r="S306" s="9"/>
      <c r="U306" s="367"/>
      <c r="AS306" s="9"/>
      <c r="AT306" s="9"/>
      <c r="AU306" s="426"/>
      <c r="AW306" s="9"/>
      <c r="AX306" s="470"/>
      <c r="BG306" s="373"/>
      <c r="BH306" s="373"/>
      <c r="BI306" s="9"/>
      <c r="BJ306" s="9"/>
      <c r="CJ306"/>
      <c r="CK306"/>
    </row>
    <row r="307" spans="1:89">
      <c r="A307" s="9">
        <v>1014</v>
      </c>
      <c r="B307" s="9">
        <v>5.6</v>
      </c>
      <c r="C307" s="9">
        <v>247</v>
      </c>
      <c r="D307" s="9">
        <v>2.5</v>
      </c>
      <c r="E307" s="9">
        <v>3.2</v>
      </c>
      <c r="F307" s="9">
        <v>525.27200000000005</v>
      </c>
      <c r="G307" s="9">
        <v>0</v>
      </c>
      <c r="H307" s="9">
        <v>0</v>
      </c>
      <c r="I307" s="9">
        <v>7.6</v>
      </c>
      <c r="J307" s="9">
        <v>74</v>
      </c>
      <c r="K307" s="158">
        <v>0.20694444444444399</v>
      </c>
      <c r="L307" s="9"/>
      <c r="M307" s="9"/>
      <c r="N307" s="9"/>
      <c r="O307" s="9"/>
      <c r="P307" s="278" t="str">
        <f t="shared" si="11"/>
        <v/>
      </c>
      <c r="Q307" s="276" t="str">
        <f t="shared" si="12"/>
        <v/>
      </c>
      <c r="R307" s="9"/>
      <c r="S307" s="9"/>
      <c r="U307" s="367"/>
      <c r="AS307" s="9"/>
      <c r="AT307" s="9"/>
      <c r="AU307" s="426"/>
      <c r="AW307" s="9"/>
      <c r="AX307" s="470"/>
      <c r="BG307" s="373"/>
      <c r="BH307" s="373"/>
      <c r="BI307" s="9"/>
      <c r="BJ307" s="9"/>
      <c r="CJ307"/>
      <c r="CK307"/>
    </row>
    <row r="308" spans="1:89">
      <c r="A308" s="9">
        <v>1014</v>
      </c>
      <c r="B308" s="9">
        <v>6.1</v>
      </c>
      <c r="C308" s="9">
        <v>315</v>
      </c>
      <c r="D308" s="9">
        <v>1.5</v>
      </c>
      <c r="E308" s="9">
        <v>1.9</v>
      </c>
      <c r="F308" s="9">
        <v>525.27200000000005</v>
      </c>
      <c r="G308" s="9">
        <v>0</v>
      </c>
      <c r="H308" s="9">
        <v>0</v>
      </c>
      <c r="I308" s="9">
        <v>7.6</v>
      </c>
      <c r="J308" s="9">
        <v>74</v>
      </c>
      <c r="K308" s="158">
        <v>0.20763888888888901</v>
      </c>
      <c r="L308" s="9"/>
      <c r="M308" s="9"/>
      <c r="N308" s="9"/>
      <c r="O308" s="9"/>
      <c r="P308" s="278" t="str">
        <f t="shared" si="11"/>
        <v/>
      </c>
      <c r="Q308" s="276" t="str">
        <f t="shared" si="12"/>
        <v/>
      </c>
      <c r="R308" s="9"/>
      <c r="S308" s="9"/>
      <c r="U308" s="367"/>
      <c r="AS308" s="9"/>
      <c r="AT308" s="9"/>
      <c r="AU308" s="426"/>
      <c r="AW308" s="9"/>
      <c r="AX308" s="470"/>
      <c r="BG308" s="373"/>
      <c r="BH308" s="373"/>
      <c r="BI308" s="9"/>
      <c r="BJ308" s="9"/>
      <c r="CJ308"/>
      <c r="CK308"/>
    </row>
    <row r="309" spans="1:89">
      <c r="A309" s="9">
        <v>1014</v>
      </c>
      <c r="B309" s="9">
        <v>6.1</v>
      </c>
      <c r="C309" s="9">
        <v>315</v>
      </c>
      <c r="D309" s="9">
        <v>1.7</v>
      </c>
      <c r="E309" s="9">
        <v>1.9</v>
      </c>
      <c r="F309" s="9">
        <v>525.27200000000005</v>
      </c>
      <c r="G309" s="9">
        <v>0</v>
      </c>
      <c r="H309" s="9">
        <v>0</v>
      </c>
      <c r="I309" s="9">
        <v>7.6</v>
      </c>
      <c r="J309" s="9">
        <v>74</v>
      </c>
      <c r="K309" s="158">
        <v>0.20833333333333301</v>
      </c>
      <c r="L309" s="9"/>
      <c r="M309" s="9"/>
      <c r="N309" s="9"/>
      <c r="O309" s="9"/>
      <c r="P309" s="278" t="str">
        <f t="shared" si="11"/>
        <v/>
      </c>
      <c r="Q309" s="276" t="str">
        <f t="shared" si="12"/>
        <v/>
      </c>
      <c r="R309" s="9"/>
      <c r="S309" s="9"/>
      <c r="U309" s="367"/>
      <c r="AS309" s="9"/>
      <c r="AT309" s="9"/>
      <c r="AU309" s="426"/>
      <c r="AW309" s="9"/>
      <c r="AX309" s="470"/>
      <c r="BG309" s="373"/>
      <c r="BH309" s="373"/>
      <c r="BI309" s="9"/>
      <c r="BJ309" s="9"/>
      <c r="CJ309"/>
      <c r="CK309"/>
    </row>
    <row r="310" spans="1:89">
      <c r="A310" s="9">
        <v>1014</v>
      </c>
      <c r="B310" s="9">
        <v>6.1</v>
      </c>
      <c r="C310" s="9">
        <v>337</v>
      </c>
      <c r="D310" s="9">
        <v>1.5</v>
      </c>
      <c r="E310" s="9">
        <v>1.8</v>
      </c>
      <c r="F310" s="9">
        <v>525.27200000000005</v>
      </c>
      <c r="G310" s="9">
        <v>0</v>
      </c>
      <c r="H310" s="9">
        <v>0</v>
      </c>
      <c r="I310" s="9">
        <v>7.6</v>
      </c>
      <c r="J310" s="9">
        <v>74</v>
      </c>
      <c r="K310" s="158">
        <v>0.20902777777777801</v>
      </c>
      <c r="L310" s="9"/>
      <c r="M310" s="9"/>
      <c r="N310" s="9"/>
      <c r="O310" s="9"/>
      <c r="P310" s="278" t="str">
        <f t="shared" si="11"/>
        <v/>
      </c>
      <c r="Q310" s="276" t="str">
        <f t="shared" si="12"/>
        <v/>
      </c>
      <c r="R310" s="9"/>
      <c r="S310" s="9"/>
      <c r="U310" s="367"/>
      <c r="AS310" s="9"/>
      <c r="AT310" s="9"/>
      <c r="AU310" s="426"/>
      <c r="AW310" s="9"/>
      <c r="AX310" s="470"/>
      <c r="AY310" s="467"/>
      <c r="BG310" s="373"/>
      <c r="BH310" s="373"/>
      <c r="BI310" s="9"/>
      <c r="BJ310" s="9"/>
      <c r="CJ310"/>
      <c r="CK310"/>
    </row>
    <row r="311" spans="1:89">
      <c r="A311" s="9">
        <v>1014</v>
      </c>
      <c r="B311" s="9">
        <v>5</v>
      </c>
      <c r="C311" s="9">
        <v>337</v>
      </c>
      <c r="D311" s="9">
        <v>3.5</v>
      </c>
      <c r="E311" s="9">
        <v>1.8</v>
      </c>
      <c r="F311" s="9">
        <v>525.27200000000005</v>
      </c>
      <c r="G311" s="9">
        <v>0</v>
      </c>
      <c r="H311" s="9">
        <v>0</v>
      </c>
      <c r="I311" s="9">
        <v>7.6</v>
      </c>
      <c r="J311" s="9">
        <v>74</v>
      </c>
      <c r="K311" s="158">
        <v>0.209722222222222</v>
      </c>
      <c r="L311" s="9"/>
      <c r="M311" s="9"/>
      <c r="N311" s="9"/>
      <c r="O311" s="9"/>
      <c r="P311" s="278" t="str">
        <f t="shared" si="11"/>
        <v/>
      </c>
      <c r="Q311" s="276" t="str">
        <f t="shared" si="12"/>
        <v/>
      </c>
      <c r="R311" s="9"/>
      <c r="S311" s="9"/>
      <c r="U311" s="367"/>
      <c r="AS311" s="9"/>
      <c r="AT311" s="9"/>
      <c r="AU311" s="426"/>
      <c r="AW311" s="9"/>
      <c r="AX311" s="470"/>
      <c r="AY311" s="467"/>
      <c r="BG311" s="373"/>
      <c r="BH311" s="373"/>
      <c r="BI311" s="9"/>
      <c r="BJ311" s="9"/>
      <c r="CJ311"/>
      <c r="CK311"/>
    </row>
    <row r="312" spans="1:89">
      <c r="A312" s="9">
        <v>1014</v>
      </c>
      <c r="B312" s="9">
        <v>6.1</v>
      </c>
      <c r="C312" s="9">
        <v>292</v>
      </c>
      <c r="D312" s="9">
        <v>1.7</v>
      </c>
      <c r="E312" s="9">
        <v>2.2999999999999998</v>
      </c>
      <c r="F312" s="9">
        <v>525.27200000000005</v>
      </c>
      <c r="G312" s="9">
        <v>0</v>
      </c>
      <c r="H312" s="9">
        <v>0</v>
      </c>
      <c r="I312" s="9">
        <v>7.6</v>
      </c>
      <c r="J312" s="9">
        <v>74</v>
      </c>
      <c r="K312" s="158">
        <v>0.210416666666667</v>
      </c>
      <c r="L312" s="9"/>
      <c r="M312" s="9"/>
      <c r="N312" s="9"/>
      <c r="O312" s="9"/>
      <c r="P312" s="278" t="str">
        <f t="shared" si="11"/>
        <v/>
      </c>
      <c r="Q312" s="276" t="str">
        <f t="shared" si="12"/>
        <v/>
      </c>
      <c r="R312" s="9"/>
      <c r="S312" s="9"/>
      <c r="U312" s="367"/>
      <c r="AS312" s="9"/>
      <c r="AT312" s="9"/>
      <c r="AU312" s="426"/>
      <c r="AW312" s="9"/>
      <c r="AX312" s="470"/>
      <c r="AY312" s="467"/>
      <c r="BG312" s="373"/>
      <c r="BH312" s="373"/>
      <c r="BI312" s="9"/>
      <c r="BJ312" s="9"/>
      <c r="CJ312"/>
      <c r="CK312"/>
    </row>
    <row r="313" spans="1:89">
      <c r="A313" s="9">
        <v>1014</v>
      </c>
      <c r="B313" s="9">
        <v>5.6</v>
      </c>
      <c r="C313" s="9">
        <v>315</v>
      </c>
      <c r="D313" s="9">
        <v>2.2999999999999998</v>
      </c>
      <c r="E313" s="9">
        <v>1.6</v>
      </c>
      <c r="F313" s="9">
        <v>525.27200000000005</v>
      </c>
      <c r="G313" s="9">
        <v>0</v>
      </c>
      <c r="H313" s="9">
        <v>0</v>
      </c>
      <c r="I313" s="9">
        <v>7.6</v>
      </c>
      <c r="J313" s="9">
        <v>74</v>
      </c>
      <c r="K313" s="158">
        <v>0.211111111111111</v>
      </c>
      <c r="L313" s="9"/>
      <c r="M313" s="9"/>
      <c r="N313" s="9"/>
      <c r="O313" s="9"/>
      <c r="P313" s="278" t="str">
        <f t="shared" si="11"/>
        <v/>
      </c>
      <c r="Q313" s="276" t="str">
        <f t="shared" si="12"/>
        <v/>
      </c>
      <c r="R313" s="9"/>
      <c r="S313" s="9"/>
      <c r="U313" s="367"/>
      <c r="AS313" s="9"/>
      <c r="AT313" s="9"/>
      <c r="AU313" s="426"/>
      <c r="AW313" s="9"/>
      <c r="AX313" s="470"/>
      <c r="AY313" s="467"/>
      <c r="BG313" s="373"/>
      <c r="BH313" s="373"/>
      <c r="BI313" s="9"/>
      <c r="BJ313" s="9"/>
      <c r="CJ313"/>
      <c r="CK313"/>
    </row>
    <row r="314" spans="1:89">
      <c r="A314" s="9">
        <v>1014</v>
      </c>
      <c r="B314" s="9">
        <v>5.6</v>
      </c>
      <c r="C314" s="9">
        <v>315</v>
      </c>
      <c r="D314" s="9">
        <v>2.2000000000000002</v>
      </c>
      <c r="E314" s="9">
        <v>2.2000000000000002</v>
      </c>
      <c r="F314" s="9">
        <v>525.27200000000005</v>
      </c>
      <c r="G314" s="9">
        <v>0</v>
      </c>
      <c r="H314" s="9">
        <v>0</v>
      </c>
      <c r="I314" s="9">
        <v>7.6</v>
      </c>
      <c r="J314" s="9">
        <v>74</v>
      </c>
      <c r="K314" s="158">
        <v>0.211805555555556</v>
      </c>
      <c r="L314" s="9"/>
      <c r="M314" s="9"/>
      <c r="N314" s="9"/>
      <c r="O314" s="9"/>
      <c r="P314" s="278" t="str">
        <f t="shared" si="11"/>
        <v/>
      </c>
      <c r="Q314" s="276" t="str">
        <f t="shared" si="12"/>
        <v/>
      </c>
      <c r="R314" s="9"/>
      <c r="S314" s="9"/>
      <c r="U314" s="367"/>
      <c r="AS314" s="9"/>
      <c r="AT314" s="9"/>
      <c r="AU314" s="426"/>
      <c r="AW314" s="9"/>
      <c r="AX314" s="470"/>
      <c r="AY314" s="467"/>
      <c r="BG314" s="373"/>
      <c r="BH314" s="373"/>
      <c r="BI314" s="9"/>
      <c r="BJ314" s="9"/>
      <c r="CJ314"/>
      <c r="CK314"/>
    </row>
    <row r="315" spans="1:89">
      <c r="A315" s="9">
        <v>1014</v>
      </c>
      <c r="B315" s="9" t="s">
        <v>383</v>
      </c>
      <c r="C315" s="9">
        <v>315</v>
      </c>
      <c r="D315" s="9">
        <v>0</v>
      </c>
      <c r="E315" s="9">
        <v>1.2</v>
      </c>
      <c r="F315" s="9">
        <v>525.27200000000005</v>
      </c>
      <c r="G315" s="9">
        <v>0</v>
      </c>
      <c r="H315" s="9">
        <v>0</v>
      </c>
      <c r="I315" s="9">
        <v>7.6</v>
      </c>
      <c r="J315" s="9">
        <v>74</v>
      </c>
      <c r="K315" s="158">
        <v>0.21249999999999999</v>
      </c>
      <c r="L315" s="9"/>
      <c r="M315" s="9"/>
      <c r="N315" s="9"/>
      <c r="O315" s="9"/>
      <c r="P315" s="278">
        <f t="shared" si="11"/>
        <v>60</v>
      </c>
      <c r="Q315" s="276" t="str">
        <f t="shared" si="12"/>
        <v/>
      </c>
      <c r="R315" s="9"/>
      <c r="S315" s="9"/>
      <c r="U315" s="367"/>
      <c r="AS315" s="9"/>
      <c r="AT315" s="9"/>
      <c r="AU315" s="426"/>
      <c r="AW315" s="9"/>
      <c r="AX315" s="470"/>
      <c r="AY315" s="467"/>
      <c r="BG315" s="373"/>
      <c r="BH315" s="373"/>
      <c r="BI315" s="9"/>
      <c r="BJ315" s="9"/>
      <c r="CJ315"/>
      <c r="CK315"/>
    </row>
    <row r="316" spans="1:89">
      <c r="A316" s="9">
        <v>1014</v>
      </c>
      <c r="B316" s="9">
        <v>5</v>
      </c>
      <c r="C316" s="9">
        <v>337</v>
      </c>
      <c r="D316" s="9">
        <v>2.9</v>
      </c>
      <c r="E316" s="9">
        <v>1.9</v>
      </c>
      <c r="F316" s="9">
        <v>525.27200000000005</v>
      </c>
      <c r="G316" s="9">
        <v>0</v>
      </c>
      <c r="H316" s="9">
        <v>0</v>
      </c>
      <c r="I316" s="9">
        <v>7.6</v>
      </c>
      <c r="J316" s="9">
        <v>74</v>
      </c>
      <c r="K316" s="158">
        <v>0.21319444444444399</v>
      </c>
      <c r="L316" s="9"/>
      <c r="M316" s="9"/>
      <c r="N316" s="9"/>
      <c r="O316" s="9"/>
      <c r="P316" s="278" t="str">
        <f t="shared" si="11"/>
        <v/>
      </c>
      <c r="Q316" s="276" t="str">
        <f t="shared" si="12"/>
        <v/>
      </c>
      <c r="R316" s="9"/>
      <c r="S316" s="9"/>
      <c r="U316" s="367"/>
      <c r="AS316" s="9"/>
      <c r="AT316" s="9"/>
      <c r="AU316" s="426"/>
      <c r="AW316" s="9"/>
      <c r="AX316" s="470"/>
      <c r="AY316" s="467"/>
      <c r="BG316" s="373"/>
      <c r="BH316" s="373"/>
      <c r="BI316" s="9"/>
      <c r="BJ316" s="9"/>
      <c r="CJ316"/>
      <c r="CK316"/>
    </row>
    <row r="317" spans="1:89">
      <c r="A317" s="9">
        <v>1014</v>
      </c>
      <c r="B317" s="9">
        <v>5.6</v>
      </c>
      <c r="C317" s="9">
        <v>337</v>
      </c>
      <c r="D317" s="9">
        <v>2</v>
      </c>
      <c r="E317" s="9">
        <v>1.6</v>
      </c>
      <c r="F317" s="9">
        <v>525.27200000000005</v>
      </c>
      <c r="G317" s="9">
        <v>0</v>
      </c>
      <c r="H317" s="9">
        <v>0</v>
      </c>
      <c r="I317" s="9">
        <v>7.6</v>
      </c>
      <c r="J317" s="9">
        <v>74</v>
      </c>
      <c r="K317" s="158">
        <v>0.21388888888888899</v>
      </c>
      <c r="L317" s="9"/>
      <c r="M317" s="9"/>
      <c r="N317" s="9"/>
      <c r="O317" s="9"/>
      <c r="P317" s="278" t="str">
        <f t="shared" si="11"/>
        <v/>
      </c>
      <c r="Q317" s="276" t="str">
        <f t="shared" si="12"/>
        <v/>
      </c>
      <c r="R317" s="9"/>
      <c r="S317" s="9"/>
      <c r="U317" s="367"/>
      <c r="AS317" s="9"/>
      <c r="AT317" s="9"/>
      <c r="AU317" s="426"/>
      <c r="AW317" s="9"/>
      <c r="AX317" s="470"/>
      <c r="AY317" s="467"/>
      <c r="BG317" s="373"/>
      <c r="BH317" s="373"/>
      <c r="BI317" s="9"/>
      <c r="BJ317" s="9"/>
      <c r="CJ317"/>
      <c r="CK317"/>
    </row>
    <row r="318" spans="1:89">
      <c r="A318" s="9">
        <v>1014</v>
      </c>
      <c r="B318" s="9" t="s">
        <v>383</v>
      </c>
      <c r="C318" s="9">
        <v>0</v>
      </c>
      <c r="D318" s="9">
        <v>1.3</v>
      </c>
      <c r="E318" s="9">
        <v>2.2000000000000002</v>
      </c>
      <c r="F318" s="9">
        <v>525.27200000000005</v>
      </c>
      <c r="G318" s="9">
        <v>0</v>
      </c>
      <c r="H318" s="9">
        <v>0</v>
      </c>
      <c r="I318" s="9">
        <v>7.6</v>
      </c>
      <c r="J318" s="9">
        <v>74</v>
      </c>
      <c r="K318" s="158">
        <v>0.21458333333333299</v>
      </c>
      <c r="L318" s="9"/>
      <c r="M318" s="9"/>
      <c r="N318" s="9"/>
      <c r="O318" s="9"/>
      <c r="P318" s="278" t="str">
        <f t="shared" si="11"/>
        <v/>
      </c>
      <c r="Q318" s="276" t="str">
        <f t="shared" si="12"/>
        <v/>
      </c>
      <c r="R318" s="9"/>
      <c r="S318" s="9"/>
      <c r="U318" s="367"/>
      <c r="AS318" s="9"/>
      <c r="AT318" s="9"/>
      <c r="AU318" s="426"/>
      <c r="AW318" s="9"/>
      <c r="AX318" s="470"/>
      <c r="AY318" s="467"/>
      <c r="BG318" s="373"/>
      <c r="BH318" s="373"/>
      <c r="BI318" s="9"/>
      <c r="BJ318" s="9"/>
      <c r="CJ318"/>
      <c r="CK318"/>
    </row>
    <row r="319" spans="1:89">
      <c r="A319" s="9">
        <v>1014</v>
      </c>
      <c r="B319" s="9">
        <v>5</v>
      </c>
      <c r="C319" s="9">
        <v>337</v>
      </c>
      <c r="D319" s="9">
        <v>2.6</v>
      </c>
      <c r="E319" s="9">
        <v>1.5</v>
      </c>
      <c r="F319" s="9">
        <v>525.27200000000005</v>
      </c>
      <c r="G319" s="9">
        <v>0</v>
      </c>
      <c r="H319" s="9">
        <v>0</v>
      </c>
      <c r="I319" s="9">
        <v>7.5</v>
      </c>
      <c r="J319" s="9">
        <v>74</v>
      </c>
      <c r="K319" s="158">
        <v>0.21527777777777801</v>
      </c>
      <c r="L319" s="9"/>
      <c r="M319" s="9"/>
      <c r="N319" s="9"/>
      <c r="O319" s="9"/>
      <c r="P319" s="278" t="str">
        <f t="shared" si="11"/>
        <v/>
      </c>
      <c r="Q319" s="276" t="str">
        <f t="shared" si="12"/>
        <v/>
      </c>
      <c r="R319" s="9"/>
      <c r="S319" s="9"/>
      <c r="U319" s="367"/>
      <c r="AS319" s="9"/>
      <c r="AT319" s="9"/>
      <c r="AU319" s="426"/>
      <c r="AW319" s="9"/>
      <c r="AX319" s="470"/>
      <c r="AY319" s="467"/>
      <c r="BG319" s="373"/>
      <c r="BH319" s="373"/>
      <c r="BI319" s="9"/>
      <c r="BJ319" s="9"/>
      <c r="CJ319"/>
      <c r="CK319"/>
    </row>
    <row r="320" spans="1:89">
      <c r="A320" s="9">
        <v>1014</v>
      </c>
      <c r="B320" s="9">
        <v>6.1</v>
      </c>
      <c r="C320" s="9">
        <v>315</v>
      </c>
      <c r="D320" s="9">
        <v>1.9</v>
      </c>
      <c r="E320" s="9">
        <v>1.7</v>
      </c>
      <c r="F320" s="9">
        <v>525.27200000000005</v>
      </c>
      <c r="G320" s="9">
        <v>0</v>
      </c>
      <c r="H320" s="9">
        <v>0</v>
      </c>
      <c r="I320" s="9">
        <v>7.5</v>
      </c>
      <c r="J320" s="9">
        <v>74</v>
      </c>
      <c r="K320" s="158">
        <v>0.21597222222222201</v>
      </c>
      <c r="L320" s="9"/>
      <c r="M320" s="9"/>
      <c r="N320" s="9"/>
      <c r="O320" s="9"/>
      <c r="P320" s="278" t="str">
        <f t="shared" si="11"/>
        <v/>
      </c>
      <c r="Q320" s="276" t="str">
        <f t="shared" si="12"/>
        <v/>
      </c>
      <c r="R320" s="9"/>
      <c r="S320" s="9"/>
      <c r="U320" s="367"/>
      <c r="AS320" s="9"/>
      <c r="AT320" s="9"/>
      <c r="AU320" s="426"/>
      <c r="AW320" s="9"/>
      <c r="AX320" s="470"/>
      <c r="AY320" s="467"/>
      <c r="BG320" s="373"/>
      <c r="BH320" s="373"/>
      <c r="BI320" s="9"/>
      <c r="BJ320" s="9"/>
      <c r="CJ320"/>
      <c r="CK320"/>
    </row>
    <row r="321" spans="1:89">
      <c r="A321" s="9">
        <v>1014</v>
      </c>
      <c r="B321" s="9" t="s">
        <v>383</v>
      </c>
      <c r="C321" s="9">
        <v>270</v>
      </c>
      <c r="D321" s="9">
        <v>1.3</v>
      </c>
      <c r="E321" s="9">
        <v>1.2</v>
      </c>
      <c r="F321" s="9">
        <v>525.27200000000005</v>
      </c>
      <c r="G321" s="9">
        <v>0</v>
      </c>
      <c r="H321" s="9">
        <v>0</v>
      </c>
      <c r="I321" s="9">
        <v>7.5</v>
      </c>
      <c r="J321" s="9">
        <v>74</v>
      </c>
      <c r="K321" s="158">
        <v>0.21666666666666701</v>
      </c>
      <c r="L321" s="9"/>
      <c r="M321" s="9"/>
      <c r="N321" s="9"/>
      <c r="O321" s="9"/>
      <c r="P321" s="278" t="str">
        <f t="shared" si="11"/>
        <v/>
      </c>
      <c r="Q321" s="276" t="str">
        <f t="shared" si="12"/>
        <v/>
      </c>
      <c r="R321" s="9"/>
      <c r="S321" s="9"/>
      <c r="U321" s="367"/>
      <c r="AS321" s="9"/>
      <c r="AT321" s="9"/>
      <c r="AU321" s="426"/>
      <c r="AW321" s="9"/>
      <c r="AX321" s="470"/>
      <c r="AY321" s="467"/>
      <c r="BG321" s="373"/>
      <c r="BH321" s="373"/>
      <c r="BI321" s="9"/>
      <c r="BJ321" s="9"/>
      <c r="CJ321"/>
      <c r="CK321"/>
    </row>
    <row r="322" spans="1:89">
      <c r="A322" s="9">
        <v>1014</v>
      </c>
      <c r="B322" s="9">
        <v>6.1</v>
      </c>
      <c r="C322" s="9">
        <v>337</v>
      </c>
      <c r="D322" s="9">
        <v>1.7</v>
      </c>
      <c r="E322" s="9">
        <v>1.8</v>
      </c>
      <c r="F322" s="9">
        <v>525.27200000000005</v>
      </c>
      <c r="G322" s="9">
        <v>0</v>
      </c>
      <c r="H322" s="9">
        <v>0</v>
      </c>
      <c r="I322" s="9">
        <v>7.5</v>
      </c>
      <c r="J322" s="9">
        <v>74</v>
      </c>
      <c r="K322" s="158">
        <v>0.21736111111111101</v>
      </c>
      <c r="L322" s="9"/>
      <c r="M322" s="9"/>
      <c r="N322" s="9"/>
      <c r="O322" s="9"/>
      <c r="P322" s="278" t="str">
        <f t="shared" si="11"/>
        <v/>
      </c>
      <c r="Q322" s="276" t="str">
        <f t="shared" si="12"/>
        <v/>
      </c>
      <c r="R322" s="9"/>
      <c r="S322" s="9"/>
      <c r="U322" s="367"/>
      <c r="AS322" s="9"/>
      <c r="AT322" s="9"/>
      <c r="AU322" s="426"/>
      <c r="AW322" s="9"/>
      <c r="AX322" s="470"/>
      <c r="AY322" s="467"/>
      <c r="BG322" s="373"/>
      <c r="BH322" s="373"/>
      <c r="BI322" s="9"/>
      <c r="BJ322" s="9"/>
      <c r="CJ322"/>
      <c r="CK322"/>
    </row>
    <row r="323" spans="1:89">
      <c r="A323" s="9">
        <v>1014</v>
      </c>
      <c r="B323" s="9">
        <v>6.1</v>
      </c>
      <c r="C323" s="9">
        <v>315</v>
      </c>
      <c r="D323" s="9">
        <v>1.5</v>
      </c>
      <c r="E323" s="9">
        <v>1.9</v>
      </c>
      <c r="F323" s="9">
        <v>525.27200000000005</v>
      </c>
      <c r="G323" s="9">
        <v>0</v>
      </c>
      <c r="H323" s="9">
        <v>0</v>
      </c>
      <c r="I323" s="9">
        <v>7.5</v>
      </c>
      <c r="J323" s="9">
        <v>74</v>
      </c>
      <c r="K323" s="158">
        <v>0.218055555555556</v>
      </c>
      <c r="L323" s="9"/>
      <c r="M323" s="9"/>
      <c r="N323" s="9"/>
      <c r="O323" s="9"/>
      <c r="P323" s="278" t="str">
        <f t="shared" si="11"/>
        <v/>
      </c>
      <c r="Q323" s="276" t="str">
        <f t="shared" si="12"/>
        <v/>
      </c>
      <c r="R323" s="9"/>
      <c r="S323" s="9"/>
      <c r="U323" s="367"/>
      <c r="AS323" s="9"/>
      <c r="AT323" s="9"/>
      <c r="AU323" s="426"/>
      <c r="AW323" s="9"/>
      <c r="AX323" s="470"/>
      <c r="AY323" s="467"/>
      <c r="BG323" s="373"/>
      <c r="BH323" s="373"/>
      <c r="BI323" s="9"/>
      <c r="BJ323" s="9"/>
      <c r="CJ323"/>
      <c r="CK323"/>
    </row>
    <row r="324" spans="1:89">
      <c r="A324" s="9">
        <v>1014</v>
      </c>
      <c r="B324" s="9">
        <v>6.1</v>
      </c>
      <c r="C324" s="9">
        <v>292</v>
      </c>
      <c r="D324" s="9">
        <v>1.9</v>
      </c>
      <c r="E324" s="9">
        <v>2</v>
      </c>
      <c r="F324" s="9">
        <v>525.27200000000005</v>
      </c>
      <c r="G324" s="9">
        <v>0</v>
      </c>
      <c r="H324" s="9">
        <v>0</v>
      </c>
      <c r="I324" s="9">
        <v>7.5</v>
      </c>
      <c r="J324" s="9">
        <v>74</v>
      </c>
      <c r="K324" s="158">
        <v>0.21875</v>
      </c>
      <c r="L324" s="9"/>
      <c r="M324" s="9"/>
      <c r="N324" s="9"/>
      <c r="O324" s="9"/>
      <c r="P324" s="278" t="str">
        <f t="shared" si="11"/>
        <v/>
      </c>
      <c r="Q324" s="276" t="str">
        <f t="shared" si="12"/>
        <v/>
      </c>
      <c r="R324" s="9"/>
      <c r="S324" s="9"/>
      <c r="U324" s="367"/>
      <c r="AS324" s="9"/>
      <c r="AT324" s="9"/>
      <c r="AU324" s="426"/>
      <c r="AW324" s="9"/>
      <c r="AX324" s="470"/>
      <c r="AY324" s="467"/>
      <c r="BG324" s="373"/>
      <c r="BH324" s="373"/>
      <c r="BI324" s="9"/>
      <c r="BJ324" s="9"/>
      <c r="CJ324"/>
      <c r="CK324"/>
    </row>
    <row r="325" spans="1:89">
      <c r="A325" s="9">
        <v>1014</v>
      </c>
      <c r="B325" s="9">
        <v>5.6</v>
      </c>
      <c r="C325" s="9">
        <v>315</v>
      </c>
      <c r="D325" s="9">
        <v>2.4</v>
      </c>
      <c r="E325" s="9">
        <v>1.5</v>
      </c>
      <c r="F325" s="9">
        <v>525.27200000000005</v>
      </c>
      <c r="G325" s="9">
        <v>0</v>
      </c>
      <c r="H325" s="9">
        <v>0</v>
      </c>
      <c r="I325" s="9">
        <v>7.5</v>
      </c>
      <c r="J325" s="9">
        <v>74</v>
      </c>
      <c r="K325" s="158">
        <v>0.219444444444444</v>
      </c>
      <c r="L325" s="9"/>
      <c r="M325" s="9"/>
      <c r="N325" s="9"/>
      <c r="O325" s="9"/>
      <c r="P325" s="278" t="str">
        <f t="shared" si="11"/>
        <v/>
      </c>
      <c r="Q325" s="276" t="str">
        <f t="shared" si="12"/>
        <v/>
      </c>
      <c r="R325" s="9"/>
      <c r="S325" s="9"/>
      <c r="U325" s="367"/>
      <c r="AS325" s="9"/>
      <c r="AT325" s="9"/>
      <c r="AU325" s="426"/>
      <c r="AW325" s="9"/>
      <c r="AX325" s="470"/>
      <c r="AY325" s="467"/>
      <c r="BG325" s="373"/>
      <c r="BH325" s="373"/>
      <c r="BI325" s="9"/>
      <c r="BJ325" s="9"/>
      <c r="CJ325"/>
      <c r="CK325"/>
    </row>
    <row r="326" spans="1:89">
      <c r="A326" s="9">
        <v>1014</v>
      </c>
      <c r="B326" s="9">
        <v>6.1</v>
      </c>
      <c r="C326" s="9">
        <v>0</v>
      </c>
      <c r="D326" s="9">
        <v>1.7</v>
      </c>
      <c r="E326" s="9">
        <v>1.3</v>
      </c>
      <c r="F326" s="9">
        <v>525.27200000000005</v>
      </c>
      <c r="G326" s="9">
        <v>0</v>
      </c>
      <c r="H326" s="9">
        <v>0</v>
      </c>
      <c r="I326" s="9">
        <v>7.5</v>
      </c>
      <c r="J326" s="9">
        <v>74</v>
      </c>
      <c r="K326" s="158">
        <v>0.22013888888888899</v>
      </c>
      <c r="L326" s="9"/>
      <c r="M326" s="9"/>
      <c r="N326" s="9"/>
      <c r="O326" s="9"/>
      <c r="P326" s="278" t="str">
        <f t="shared" si="11"/>
        <v/>
      </c>
      <c r="Q326" s="276" t="str">
        <f t="shared" si="12"/>
        <v/>
      </c>
      <c r="R326" s="9"/>
      <c r="S326" s="9"/>
      <c r="U326" s="367"/>
      <c r="AS326" s="9"/>
      <c r="AT326" s="9"/>
      <c r="AU326" s="426"/>
      <c r="AW326" s="9"/>
      <c r="AX326" s="470"/>
      <c r="AY326" s="467"/>
      <c r="BG326" s="373"/>
      <c r="BH326" s="373"/>
      <c r="BI326" s="9"/>
      <c r="BJ326" s="9"/>
      <c r="CJ326"/>
      <c r="CK326"/>
    </row>
    <row r="327" spans="1:89">
      <c r="A327" s="9">
        <v>1014</v>
      </c>
      <c r="B327" s="9">
        <v>6.1</v>
      </c>
      <c r="C327" s="9">
        <v>292</v>
      </c>
      <c r="D327" s="9">
        <v>1.6</v>
      </c>
      <c r="E327" s="9">
        <v>1</v>
      </c>
      <c r="F327" s="9">
        <v>525.27200000000005</v>
      </c>
      <c r="G327" s="9">
        <v>0</v>
      </c>
      <c r="H327" s="9">
        <v>0</v>
      </c>
      <c r="I327" s="9">
        <v>7.4</v>
      </c>
      <c r="J327" s="9">
        <v>74</v>
      </c>
      <c r="K327" s="158">
        <v>0.22083333333333299</v>
      </c>
      <c r="L327" s="9"/>
      <c r="M327" s="9"/>
      <c r="N327" s="9"/>
      <c r="O327" s="9"/>
      <c r="P327" s="278" t="str">
        <f t="shared" si="11"/>
        <v/>
      </c>
      <c r="Q327" s="276" t="str">
        <f t="shared" si="12"/>
        <v/>
      </c>
      <c r="R327" s="9"/>
      <c r="S327" s="9"/>
      <c r="U327" s="367"/>
      <c r="AS327" s="9"/>
      <c r="AT327" s="9"/>
      <c r="AU327" s="426"/>
      <c r="AW327" s="9"/>
      <c r="AX327" s="470"/>
      <c r="AY327" s="467"/>
      <c r="BG327" s="373"/>
      <c r="BH327" s="373"/>
      <c r="BI327" s="9"/>
      <c r="BJ327" s="9"/>
      <c r="CJ327"/>
      <c r="CK327"/>
    </row>
    <row r="328" spans="1:89">
      <c r="A328" s="9">
        <v>1014</v>
      </c>
      <c r="B328" s="9">
        <v>5</v>
      </c>
      <c r="C328" s="9">
        <v>315</v>
      </c>
      <c r="D328" s="9">
        <v>2.9</v>
      </c>
      <c r="E328" s="9">
        <v>2.4</v>
      </c>
      <c r="F328" s="9">
        <v>525.27200000000005</v>
      </c>
      <c r="G328" s="9">
        <v>0</v>
      </c>
      <c r="H328" s="9">
        <v>0</v>
      </c>
      <c r="I328" s="9">
        <v>7.4</v>
      </c>
      <c r="J328" s="9">
        <v>74</v>
      </c>
      <c r="K328" s="158">
        <v>0.22152777777777799</v>
      </c>
      <c r="L328" s="9"/>
      <c r="M328" s="9"/>
      <c r="N328" s="9"/>
      <c r="O328" s="9"/>
      <c r="P328" s="278" t="str">
        <f t="shared" si="11"/>
        <v/>
      </c>
      <c r="Q328" s="276" t="str">
        <f t="shared" si="12"/>
        <v/>
      </c>
      <c r="R328" s="9"/>
      <c r="S328" s="9"/>
      <c r="U328" s="367"/>
      <c r="AS328" s="9"/>
      <c r="AT328" s="9"/>
      <c r="AU328" s="426"/>
      <c r="AW328" s="9"/>
      <c r="AX328" s="470"/>
      <c r="AY328" s="467"/>
      <c r="BG328" s="373"/>
      <c r="BH328" s="373"/>
      <c r="BI328" s="9"/>
      <c r="BJ328" s="9"/>
      <c r="CJ328"/>
      <c r="CK328"/>
    </row>
    <row r="329" spans="1:89">
      <c r="A329" s="9">
        <v>1014</v>
      </c>
      <c r="B329" s="9">
        <v>5</v>
      </c>
      <c r="C329" s="9">
        <v>292</v>
      </c>
      <c r="D329" s="9">
        <v>3.3</v>
      </c>
      <c r="E329" s="9">
        <v>2.2000000000000002</v>
      </c>
      <c r="F329" s="9">
        <v>525.27200000000005</v>
      </c>
      <c r="G329" s="9">
        <v>0</v>
      </c>
      <c r="H329" s="9">
        <v>0</v>
      </c>
      <c r="I329" s="9">
        <v>7.4</v>
      </c>
      <c r="J329" s="9">
        <v>74</v>
      </c>
      <c r="K329" s="158">
        <v>0.22222222222222199</v>
      </c>
      <c r="L329" s="9"/>
      <c r="M329" s="9"/>
      <c r="N329" s="9"/>
      <c r="O329" s="9"/>
      <c r="P329" s="278" t="str">
        <f t="shared" si="11"/>
        <v/>
      </c>
      <c r="Q329" s="276" t="str">
        <f t="shared" si="12"/>
        <v/>
      </c>
      <c r="R329" s="9"/>
      <c r="S329" s="9"/>
      <c r="U329" s="367"/>
      <c r="AS329" s="9"/>
      <c r="AT329" s="9"/>
      <c r="AU329" s="426"/>
      <c r="AW329" s="9"/>
      <c r="AX329" s="470"/>
      <c r="AY329" s="467"/>
      <c r="BG329" s="373"/>
      <c r="BH329" s="373"/>
      <c r="BI329" s="9"/>
      <c r="BJ329" s="9"/>
      <c r="CJ329"/>
      <c r="CK329"/>
    </row>
    <row r="330" spans="1:89">
      <c r="A330" s="9">
        <v>1014</v>
      </c>
      <c r="B330" s="9">
        <v>6.1</v>
      </c>
      <c r="C330" s="9">
        <v>337</v>
      </c>
      <c r="D330" s="9">
        <v>1.7</v>
      </c>
      <c r="E330" s="9">
        <v>2.4</v>
      </c>
      <c r="F330" s="9">
        <v>525.27200000000005</v>
      </c>
      <c r="G330" s="9">
        <v>0</v>
      </c>
      <c r="H330" s="9">
        <v>0</v>
      </c>
      <c r="I330" s="9">
        <v>7.4</v>
      </c>
      <c r="J330" s="9">
        <v>74</v>
      </c>
      <c r="K330" s="158">
        <v>0.22291666666666701</v>
      </c>
      <c r="L330" s="9"/>
      <c r="M330" s="9"/>
      <c r="N330" s="9"/>
      <c r="O330" s="9"/>
      <c r="P330" s="278" t="str">
        <f t="shared" si="11"/>
        <v/>
      </c>
      <c r="Q330" s="276" t="str">
        <f t="shared" si="12"/>
        <v/>
      </c>
      <c r="R330" s="9"/>
      <c r="S330" s="9"/>
      <c r="U330" s="367"/>
      <c r="AS330" s="9"/>
      <c r="AT330" s="9"/>
      <c r="AU330" s="426"/>
      <c r="AW330" s="9"/>
      <c r="AX330" s="470"/>
      <c r="AY330" s="467"/>
      <c r="BG330" s="373"/>
      <c r="BH330" s="373"/>
      <c r="BI330" s="9"/>
      <c r="BJ330" s="9"/>
      <c r="CJ330"/>
      <c r="CK330"/>
    </row>
    <row r="331" spans="1:89">
      <c r="A331" s="9">
        <v>1014</v>
      </c>
      <c r="B331" s="9">
        <v>5.6</v>
      </c>
      <c r="C331" s="9">
        <v>247</v>
      </c>
      <c r="D331" s="9">
        <v>2</v>
      </c>
      <c r="E331" s="9">
        <v>1.2</v>
      </c>
      <c r="F331" s="9">
        <v>525.27200000000005</v>
      </c>
      <c r="G331" s="9">
        <v>0</v>
      </c>
      <c r="H331" s="9">
        <v>0</v>
      </c>
      <c r="I331" s="9">
        <v>7.4</v>
      </c>
      <c r="J331" s="9">
        <v>74</v>
      </c>
      <c r="K331" s="158">
        <v>0.22361111111111101</v>
      </c>
      <c r="L331" s="9"/>
      <c r="M331" s="9"/>
      <c r="N331" s="9"/>
      <c r="O331" s="9"/>
      <c r="P331" s="278" t="str">
        <f t="shared" ref="P331:P394" si="13">IF(D331&lt;1.1,60,"")</f>
        <v/>
      </c>
      <c r="Q331" s="276" t="str">
        <f t="shared" ref="Q331:Q394" si="14">IF(H331&gt;0,60,"")</f>
        <v/>
      </c>
      <c r="R331" s="9"/>
      <c r="S331" s="9"/>
      <c r="U331" s="367"/>
      <c r="AS331" s="9"/>
      <c r="AT331" s="9"/>
      <c r="AU331" s="426"/>
      <c r="AW331" s="9"/>
      <c r="AX331" s="470"/>
      <c r="AY331" s="467"/>
      <c r="BG331" s="373"/>
      <c r="BH331" s="373"/>
      <c r="BI331" s="9"/>
      <c r="BJ331" s="9"/>
      <c r="CJ331"/>
      <c r="CK331"/>
    </row>
    <row r="332" spans="1:89">
      <c r="A332" s="9">
        <v>1014</v>
      </c>
      <c r="B332" s="9">
        <v>3.9</v>
      </c>
      <c r="C332" s="9">
        <v>315</v>
      </c>
      <c r="D332" s="9">
        <v>4.7</v>
      </c>
      <c r="E332" s="9">
        <v>2.9</v>
      </c>
      <c r="F332" s="9">
        <v>525.27200000000005</v>
      </c>
      <c r="G332" s="9">
        <v>0</v>
      </c>
      <c r="H332" s="9">
        <v>0</v>
      </c>
      <c r="I332" s="9">
        <v>7.4</v>
      </c>
      <c r="J332" s="9">
        <v>74</v>
      </c>
      <c r="K332" s="158">
        <v>0.22430555555555601</v>
      </c>
      <c r="L332" s="9"/>
      <c r="M332" s="9"/>
      <c r="N332" s="9"/>
      <c r="O332" s="9"/>
      <c r="P332" s="278" t="str">
        <f t="shared" si="13"/>
        <v/>
      </c>
      <c r="Q332" s="276" t="str">
        <f t="shared" si="14"/>
        <v/>
      </c>
      <c r="R332" s="9"/>
      <c r="S332" s="9"/>
      <c r="U332" s="367"/>
      <c r="AS332" s="9"/>
      <c r="AT332" s="9"/>
      <c r="AU332" s="426"/>
      <c r="AW332" s="9"/>
      <c r="AX332" s="470"/>
      <c r="AY332" s="467"/>
      <c r="BG332" s="373"/>
      <c r="BH332" s="373"/>
      <c r="BI332" s="9"/>
      <c r="BJ332" s="9"/>
      <c r="CJ332"/>
      <c r="CK332"/>
    </row>
    <row r="333" spans="1:89">
      <c r="A333" s="9">
        <v>1014</v>
      </c>
      <c r="B333" s="9">
        <v>6.1</v>
      </c>
      <c r="C333" s="9">
        <v>292</v>
      </c>
      <c r="D333" s="9">
        <v>1.4</v>
      </c>
      <c r="E333" s="9">
        <v>2.4</v>
      </c>
      <c r="F333" s="9">
        <v>525.27200000000005</v>
      </c>
      <c r="G333" s="9">
        <v>0</v>
      </c>
      <c r="H333" s="9">
        <v>0</v>
      </c>
      <c r="I333" s="9">
        <v>7.4</v>
      </c>
      <c r="J333" s="9">
        <v>74</v>
      </c>
      <c r="K333" s="158">
        <v>0.22500000000000001</v>
      </c>
      <c r="L333" s="9"/>
      <c r="M333" s="9"/>
      <c r="N333" s="9"/>
      <c r="O333" s="9"/>
      <c r="P333" s="278" t="str">
        <f t="shared" si="13"/>
        <v/>
      </c>
      <c r="Q333" s="276" t="str">
        <f t="shared" si="14"/>
        <v/>
      </c>
      <c r="R333" s="9"/>
      <c r="S333" s="9"/>
      <c r="U333" s="367"/>
      <c r="AS333" s="9"/>
      <c r="AT333" s="9"/>
      <c r="AU333" s="426"/>
      <c r="AW333" s="9"/>
      <c r="AX333" s="470"/>
      <c r="AY333" s="467"/>
      <c r="BG333" s="373"/>
      <c r="BH333" s="373"/>
      <c r="BI333" s="9"/>
      <c r="BJ333" s="9"/>
      <c r="CJ333"/>
      <c r="CK333"/>
    </row>
    <row r="334" spans="1:89">
      <c r="A334" s="9">
        <v>1014</v>
      </c>
      <c r="B334" s="9">
        <v>6.1</v>
      </c>
      <c r="C334" s="9">
        <v>292</v>
      </c>
      <c r="D334" s="9">
        <v>1.5</v>
      </c>
      <c r="E334" s="9">
        <v>1.3</v>
      </c>
      <c r="F334" s="9">
        <v>525.27200000000005</v>
      </c>
      <c r="G334" s="9">
        <v>0</v>
      </c>
      <c r="H334" s="9">
        <v>0</v>
      </c>
      <c r="I334" s="9">
        <v>7.4</v>
      </c>
      <c r="J334" s="9">
        <v>74</v>
      </c>
      <c r="K334" s="158">
        <v>0.225694444444444</v>
      </c>
      <c r="L334" s="9"/>
      <c r="M334" s="9"/>
      <c r="N334" s="9"/>
      <c r="O334" s="9"/>
      <c r="P334" s="278" t="str">
        <f t="shared" si="13"/>
        <v/>
      </c>
      <c r="Q334" s="276" t="str">
        <f t="shared" si="14"/>
        <v/>
      </c>
      <c r="R334" s="9"/>
      <c r="S334" s="9"/>
      <c r="U334" s="367"/>
      <c r="AS334" s="9"/>
      <c r="AT334" s="9"/>
      <c r="AU334" s="426"/>
      <c r="AW334" s="9"/>
      <c r="AX334" s="470"/>
      <c r="AY334" s="467"/>
      <c r="BG334" s="373"/>
      <c r="BH334" s="373"/>
      <c r="BI334" s="9"/>
      <c r="BJ334" s="9"/>
      <c r="CJ334"/>
      <c r="CK334"/>
    </row>
    <row r="335" spans="1:89">
      <c r="A335" s="9">
        <v>1014</v>
      </c>
      <c r="B335" s="9">
        <v>6.1</v>
      </c>
      <c r="C335" s="9">
        <v>292</v>
      </c>
      <c r="D335" s="9">
        <v>1.7</v>
      </c>
      <c r="E335" s="9">
        <v>2.2999999999999998</v>
      </c>
      <c r="F335" s="9">
        <v>525.27200000000005</v>
      </c>
      <c r="G335" s="9">
        <v>0</v>
      </c>
      <c r="H335" s="9">
        <v>0</v>
      </c>
      <c r="I335" s="9">
        <v>7.4</v>
      </c>
      <c r="J335" s="9">
        <v>74</v>
      </c>
      <c r="K335" s="158">
        <v>0.226388888888889</v>
      </c>
      <c r="L335" s="9"/>
      <c r="M335" s="9"/>
      <c r="N335" s="9"/>
      <c r="O335" s="9"/>
      <c r="P335" s="278" t="str">
        <f t="shared" si="13"/>
        <v/>
      </c>
      <c r="Q335" s="276" t="str">
        <f t="shared" si="14"/>
        <v/>
      </c>
      <c r="R335" s="9"/>
      <c r="S335" s="9"/>
      <c r="U335" s="367"/>
      <c r="AS335" s="9"/>
      <c r="AT335" s="9"/>
      <c r="AU335" s="426"/>
      <c r="AW335" s="9"/>
      <c r="AX335" s="470"/>
      <c r="AY335" s="467"/>
      <c r="BG335" s="373"/>
      <c r="BH335" s="373"/>
      <c r="BI335" s="9"/>
      <c r="BJ335" s="9"/>
      <c r="CJ335"/>
      <c r="CK335"/>
    </row>
    <row r="336" spans="1:89">
      <c r="A336" s="9">
        <v>1014</v>
      </c>
      <c r="B336" s="9">
        <v>5</v>
      </c>
      <c r="C336" s="9">
        <v>337</v>
      </c>
      <c r="D336" s="9">
        <v>2.9</v>
      </c>
      <c r="E336" s="9">
        <v>2.1</v>
      </c>
      <c r="F336" s="9">
        <v>525.27200000000005</v>
      </c>
      <c r="G336" s="9">
        <v>0</v>
      </c>
      <c r="H336" s="9">
        <v>0</v>
      </c>
      <c r="I336" s="9">
        <v>7.4</v>
      </c>
      <c r="J336" s="9">
        <v>74</v>
      </c>
      <c r="K336" s="158">
        <v>0.227083333333333</v>
      </c>
      <c r="L336" s="9"/>
      <c r="M336" s="9"/>
      <c r="N336" s="9"/>
      <c r="O336" s="9"/>
      <c r="P336" s="278" t="str">
        <f t="shared" si="13"/>
        <v/>
      </c>
      <c r="Q336" s="276" t="str">
        <f t="shared" si="14"/>
        <v/>
      </c>
      <c r="R336" s="9"/>
      <c r="S336" s="9"/>
      <c r="U336" s="367"/>
      <c r="AS336" s="9"/>
      <c r="AT336" s="9"/>
      <c r="AU336" s="426"/>
      <c r="AW336" s="9"/>
      <c r="AX336" s="470"/>
      <c r="AY336" s="467"/>
      <c r="BG336" s="373"/>
      <c r="BH336" s="373"/>
      <c r="BI336" s="9"/>
      <c r="BJ336" s="9"/>
      <c r="CJ336"/>
      <c r="CK336"/>
    </row>
    <row r="337" spans="1:89">
      <c r="A337" s="9">
        <v>1014</v>
      </c>
      <c r="B337" s="9">
        <v>5</v>
      </c>
      <c r="C337" s="9">
        <v>337</v>
      </c>
      <c r="D337" s="9">
        <v>2.8</v>
      </c>
      <c r="E337" s="9">
        <v>2</v>
      </c>
      <c r="F337" s="9">
        <v>525.27200000000005</v>
      </c>
      <c r="G337" s="9">
        <v>0</v>
      </c>
      <c r="H337" s="9">
        <v>0</v>
      </c>
      <c r="I337" s="9">
        <v>7.3</v>
      </c>
      <c r="J337" s="9">
        <v>74</v>
      </c>
      <c r="K337" s="158">
        <v>0.227777777777778</v>
      </c>
      <c r="L337" s="9"/>
      <c r="M337" s="9"/>
      <c r="N337" s="9"/>
      <c r="O337" s="9"/>
      <c r="P337" s="278" t="str">
        <f t="shared" si="13"/>
        <v/>
      </c>
      <c r="Q337" s="276" t="str">
        <f t="shared" si="14"/>
        <v/>
      </c>
      <c r="R337" s="9"/>
      <c r="S337" s="9"/>
      <c r="U337" s="367"/>
      <c r="AS337" s="9"/>
      <c r="AT337" s="9"/>
      <c r="AU337" s="426"/>
      <c r="AW337" s="9"/>
      <c r="AX337" s="470"/>
      <c r="AY337" s="467"/>
      <c r="BG337" s="373"/>
      <c r="BH337" s="373"/>
      <c r="BI337" s="9"/>
      <c r="BJ337" s="9"/>
      <c r="CJ337"/>
      <c r="CK337"/>
    </row>
    <row r="338" spans="1:89">
      <c r="A338" s="9">
        <v>1014</v>
      </c>
      <c r="B338" s="9" t="s">
        <v>383</v>
      </c>
      <c r="C338" s="9">
        <v>292</v>
      </c>
      <c r="D338" s="9">
        <v>1.3</v>
      </c>
      <c r="E338" s="9">
        <v>1.5</v>
      </c>
      <c r="F338" s="9">
        <v>525.27200000000005</v>
      </c>
      <c r="G338" s="9">
        <v>0</v>
      </c>
      <c r="H338" s="9">
        <v>0</v>
      </c>
      <c r="I338" s="9">
        <v>7.3</v>
      </c>
      <c r="J338" s="9">
        <v>74</v>
      </c>
      <c r="K338" s="158">
        <v>0.22847222222222199</v>
      </c>
      <c r="L338" s="9"/>
      <c r="M338" s="9"/>
      <c r="N338" s="9"/>
      <c r="O338" s="9"/>
      <c r="P338" s="278" t="str">
        <f t="shared" si="13"/>
        <v/>
      </c>
      <c r="Q338" s="276" t="str">
        <f t="shared" si="14"/>
        <v/>
      </c>
      <c r="R338" s="9"/>
      <c r="S338" s="9"/>
      <c r="U338" s="367"/>
      <c r="AS338" s="9"/>
      <c r="AT338" s="9"/>
      <c r="AU338" s="426"/>
      <c r="AW338" s="9"/>
      <c r="AX338" s="470"/>
      <c r="AY338" s="467"/>
      <c r="BG338" s="373"/>
      <c r="BH338" s="373"/>
      <c r="BI338" s="9"/>
      <c r="BJ338" s="9"/>
      <c r="CJ338"/>
      <c r="CK338"/>
    </row>
    <row r="339" spans="1:89">
      <c r="A339" s="9">
        <v>1014</v>
      </c>
      <c r="B339" s="9">
        <v>6.1</v>
      </c>
      <c r="C339" s="9">
        <v>315</v>
      </c>
      <c r="D339" s="9">
        <v>1.5</v>
      </c>
      <c r="E339" s="9">
        <v>1.4</v>
      </c>
      <c r="F339" s="9">
        <v>525.27200000000005</v>
      </c>
      <c r="G339" s="9">
        <v>0</v>
      </c>
      <c r="H339" s="9">
        <v>0</v>
      </c>
      <c r="I339" s="9">
        <v>7.3</v>
      </c>
      <c r="J339" s="9">
        <v>74</v>
      </c>
      <c r="K339" s="158">
        <v>0.22916666666666699</v>
      </c>
      <c r="L339" s="9"/>
      <c r="M339" s="9"/>
      <c r="N339" s="9"/>
      <c r="O339" s="9"/>
      <c r="P339" s="278" t="str">
        <f t="shared" si="13"/>
        <v/>
      </c>
      <c r="Q339" s="276" t="str">
        <f t="shared" si="14"/>
        <v/>
      </c>
      <c r="R339" s="9"/>
      <c r="S339" s="9"/>
      <c r="U339" s="367"/>
      <c r="AS339" s="9"/>
      <c r="AT339" s="9"/>
      <c r="AU339" s="426"/>
      <c r="AW339" s="9"/>
      <c r="AX339" s="470"/>
      <c r="AY339" s="467"/>
      <c r="BG339" s="373"/>
      <c r="BH339" s="373"/>
      <c r="BI339" s="9"/>
      <c r="BJ339" s="9"/>
      <c r="CJ339"/>
      <c r="CK339"/>
    </row>
    <row r="340" spans="1:89">
      <c r="A340" s="9">
        <v>1014</v>
      </c>
      <c r="B340" s="9">
        <v>5.6</v>
      </c>
      <c r="C340" s="9">
        <v>315</v>
      </c>
      <c r="D340" s="9">
        <v>1.8</v>
      </c>
      <c r="E340" s="9">
        <v>1.8</v>
      </c>
      <c r="F340" s="9">
        <v>525.27200000000005</v>
      </c>
      <c r="G340" s="9">
        <v>0</v>
      </c>
      <c r="H340" s="9">
        <v>0</v>
      </c>
      <c r="I340" s="9">
        <v>7.3</v>
      </c>
      <c r="J340" s="9">
        <v>74</v>
      </c>
      <c r="K340" s="158">
        <v>0.22986111111111099</v>
      </c>
      <c r="L340" s="9"/>
      <c r="M340" s="9"/>
      <c r="N340" s="9"/>
      <c r="O340" s="9"/>
      <c r="P340" s="278" t="str">
        <f t="shared" si="13"/>
        <v/>
      </c>
      <c r="Q340" s="276" t="str">
        <f t="shared" si="14"/>
        <v/>
      </c>
      <c r="R340" s="9"/>
      <c r="S340" s="9"/>
      <c r="U340" s="367"/>
      <c r="AS340" s="9"/>
      <c r="AT340" s="9"/>
      <c r="AU340" s="426"/>
      <c r="AW340" s="9"/>
      <c r="AX340" s="470"/>
      <c r="AY340" s="467"/>
      <c r="BG340" s="373"/>
      <c r="BH340" s="373"/>
      <c r="BI340" s="9"/>
      <c r="BJ340" s="9"/>
      <c r="CJ340"/>
      <c r="CK340"/>
    </row>
    <row r="341" spans="1:89">
      <c r="A341" s="9">
        <v>1014</v>
      </c>
      <c r="B341" s="9">
        <v>5.6</v>
      </c>
      <c r="C341" s="9">
        <v>292</v>
      </c>
      <c r="D341" s="9">
        <v>2.2000000000000002</v>
      </c>
      <c r="E341" s="9">
        <v>1.4</v>
      </c>
      <c r="F341" s="9">
        <v>525.27200000000005</v>
      </c>
      <c r="G341" s="9">
        <v>0</v>
      </c>
      <c r="H341" s="9">
        <v>0</v>
      </c>
      <c r="I341" s="9">
        <v>7.3</v>
      </c>
      <c r="J341" s="9">
        <v>74</v>
      </c>
      <c r="K341" s="158">
        <v>0.23055555555555601</v>
      </c>
      <c r="L341" s="9"/>
      <c r="M341" s="9"/>
      <c r="N341" s="9"/>
      <c r="O341" s="9"/>
      <c r="P341" s="278" t="str">
        <f t="shared" si="13"/>
        <v/>
      </c>
      <c r="Q341" s="276" t="str">
        <f t="shared" si="14"/>
        <v/>
      </c>
      <c r="R341" s="9"/>
      <c r="S341" s="9"/>
      <c r="U341" s="367"/>
      <c r="AS341" s="9"/>
      <c r="AT341" s="9"/>
      <c r="AU341" s="426"/>
      <c r="AW341" s="9"/>
      <c r="AX341" s="470"/>
      <c r="AY341" s="467"/>
      <c r="BG341" s="373"/>
      <c r="BH341" s="373"/>
      <c r="BI341" s="9"/>
      <c r="BJ341" s="9"/>
      <c r="CJ341"/>
      <c r="CK341"/>
    </row>
    <row r="342" spans="1:89">
      <c r="A342" s="9">
        <v>1014</v>
      </c>
      <c r="B342" s="9">
        <v>6.1</v>
      </c>
      <c r="C342" s="9">
        <v>292</v>
      </c>
      <c r="D342" s="9">
        <v>1.6</v>
      </c>
      <c r="E342" s="9">
        <v>1.5</v>
      </c>
      <c r="F342" s="9">
        <v>525.27200000000005</v>
      </c>
      <c r="G342" s="9">
        <v>0</v>
      </c>
      <c r="H342" s="9">
        <v>0</v>
      </c>
      <c r="I342" s="9">
        <v>7.3</v>
      </c>
      <c r="J342" s="9">
        <v>74</v>
      </c>
      <c r="K342" s="158">
        <v>0.23125000000000001</v>
      </c>
      <c r="L342" s="9"/>
      <c r="M342" s="9"/>
      <c r="N342" s="9"/>
      <c r="O342" s="9"/>
      <c r="P342" s="278" t="str">
        <f t="shared" si="13"/>
        <v/>
      </c>
      <c r="Q342" s="276" t="str">
        <f t="shared" si="14"/>
        <v/>
      </c>
      <c r="R342" s="9"/>
      <c r="S342" s="9"/>
      <c r="U342" s="367"/>
      <c r="AS342" s="9"/>
      <c r="AT342" s="9"/>
      <c r="AU342" s="426"/>
      <c r="AW342" s="9"/>
      <c r="AX342" s="470"/>
      <c r="AY342" s="467"/>
      <c r="BG342" s="373"/>
      <c r="BH342" s="373"/>
      <c r="BI342" s="9"/>
      <c r="BJ342" s="9"/>
      <c r="CJ342"/>
      <c r="CK342"/>
    </row>
    <row r="343" spans="1:89">
      <c r="A343" s="9">
        <v>1014</v>
      </c>
      <c r="B343" s="9">
        <v>5.6</v>
      </c>
      <c r="C343" s="9">
        <v>292</v>
      </c>
      <c r="D343" s="9">
        <v>2</v>
      </c>
      <c r="E343" s="9">
        <v>1.7</v>
      </c>
      <c r="F343" s="9">
        <v>525.27200000000005</v>
      </c>
      <c r="G343" s="9">
        <v>0</v>
      </c>
      <c r="H343" s="9">
        <v>0</v>
      </c>
      <c r="I343" s="9">
        <v>7.3</v>
      </c>
      <c r="J343" s="9">
        <v>74</v>
      </c>
      <c r="K343" s="158">
        <v>0.23194444444444401</v>
      </c>
      <c r="L343" s="9"/>
      <c r="M343" s="9"/>
      <c r="N343" s="9"/>
      <c r="O343" s="9"/>
      <c r="P343" s="278" t="str">
        <f t="shared" si="13"/>
        <v/>
      </c>
      <c r="Q343" s="276" t="str">
        <f t="shared" si="14"/>
        <v/>
      </c>
      <c r="R343" s="9"/>
      <c r="S343" s="9"/>
      <c r="U343" s="367"/>
      <c r="AS343" s="9"/>
      <c r="AT343" s="9"/>
      <c r="AU343" s="426"/>
      <c r="AW343" s="9"/>
      <c r="AX343" s="470"/>
      <c r="AY343" s="467"/>
      <c r="BG343" s="373"/>
      <c r="BH343" s="373"/>
      <c r="BI343" s="9"/>
      <c r="BJ343" s="9"/>
      <c r="CJ343"/>
      <c r="CK343"/>
    </row>
    <row r="344" spans="1:89">
      <c r="A344" s="9">
        <v>1014</v>
      </c>
      <c r="B344" s="9">
        <v>5</v>
      </c>
      <c r="C344" s="9">
        <v>292</v>
      </c>
      <c r="D344" s="9">
        <v>2.6</v>
      </c>
      <c r="E344" s="9">
        <v>2.2999999999999998</v>
      </c>
      <c r="F344" s="9">
        <v>525.27200000000005</v>
      </c>
      <c r="G344" s="9">
        <v>0</v>
      </c>
      <c r="H344" s="9">
        <v>0</v>
      </c>
      <c r="I344" s="9">
        <v>7.3</v>
      </c>
      <c r="J344" s="9">
        <v>74</v>
      </c>
      <c r="K344" s="158">
        <v>0.23263888888888901</v>
      </c>
      <c r="L344" s="9"/>
      <c r="M344" s="9"/>
      <c r="N344" s="9"/>
      <c r="O344" s="9"/>
      <c r="P344" s="278" t="str">
        <f t="shared" si="13"/>
        <v/>
      </c>
      <c r="Q344" s="276" t="str">
        <f t="shared" si="14"/>
        <v/>
      </c>
      <c r="R344" s="9"/>
      <c r="S344" s="9"/>
      <c r="U344" s="367"/>
      <c r="AS344" s="9"/>
      <c r="AT344" s="9"/>
      <c r="AU344" s="426"/>
      <c r="AW344" s="9"/>
      <c r="AX344" s="470"/>
      <c r="AY344" s="467"/>
      <c r="BG344" s="373"/>
      <c r="BH344" s="373"/>
      <c r="BI344" s="9"/>
      <c r="BJ344" s="9"/>
      <c r="CJ344"/>
      <c r="CK344"/>
    </row>
    <row r="345" spans="1:89">
      <c r="A345" s="9">
        <v>1014</v>
      </c>
      <c r="B345" s="9">
        <v>6.1</v>
      </c>
      <c r="C345" s="9">
        <v>292</v>
      </c>
      <c r="D345" s="9">
        <v>1.7</v>
      </c>
      <c r="E345" s="9">
        <v>1.8</v>
      </c>
      <c r="F345" s="9">
        <v>525.27200000000005</v>
      </c>
      <c r="G345" s="9">
        <v>0</v>
      </c>
      <c r="H345" s="9">
        <v>0</v>
      </c>
      <c r="I345" s="9">
        <v>7.3</v>
      </c>
      <c r="J345" s="9">
        <v>74</v>
      </c>
      <c r="K345" s="158">
        <v>0.233333333333333</v>
      </c>
      <c r="L345" s="9"/>
      <c r="M345" s="9"/>
      <c r="N345" s="9"/>
      <c r="O345" s="9"/>
      <c r="P345" s="278" t="str">
        <f t="shared" si="13"/>
        <v/>
      </c>
      <c r="Q345" s="276" t="str">
        <f t="shared" si="14"/>
        <v/>
      </c>
      <c r="R345" s="9"/>
      <c r="S345" s="9"/>
      <c r="U345" s="367"/>
      <c r="AS345" s="9"/>
      <c r="AT345" s="9"/>
      <c r="AU345" s="426"/>
      <c r="AW345" s="9"/>
      <c r="AX345" s="470"/>
      <c r="AY345" s="467"/>
      <c r="BG345" s="373"/>
      <c r="BH345" s="373"/>
      <c r="BI345" s="9"/>
      <c r="BJ345" s="9"/>
      <c r="CJ345"/>
      <c r="CK345"/>
    </row>
    <row r="346" spans="1:89">
      <c r="A346" s="9">
        <v>1014</v>
      </c>
      <c r="B346" s="9">
        <v>5.6</v>
      </c>
      <c r="C346" s="9">
        <v>315</v>
      </c>
      <c r="D346" s="9">
        <v>1.9</v>
      </c>
      <c r="E346" s="9">
        <v>2.2999999999999998</v>
      </c>
      <c r="F346" s="9">
        <v>525.27200000000005</v>
      </c>
      <c r="G346" s="9">
        <v>0</v>
      </c>
      <c r="H346" s="9">
        <v>0</v>
      </c>
      <c r="I346" s="9">
        <v>7.2</v>
      </c>
      <c r="J346" s="9">
        <v>74</v>
      </c>
      <c r="K346" s="158">
        <v>0.234027777777778</v>
      </c>
      <c r="L346" s="9"/>
      <c r="M346" s="9"/>
      <c r="N346" s="9"/>
      <c r="O346" s="9"/>
      <c r="P346" s="278" t="str">
        <f t="shared" si="13"/>
        <v/>
      </c>
      <c r="Q346" s="276" t="str">
        <f t="shared" si="14"/>
        <v/>
      </c>
      <c r="R346" s="9"/>
      <c r="S346" s="9"/>
      <c r="U346" s="367"/>
      <c r="AS346" s="9"/>
      <c r="AT346" s="9"/>
      <c r="AU346" s="426"/>
      <c r="AW346" s="9"/>
      <c r="AX346" s="470"/>
      <c r="AY346" s="467"/>
      <c r="BG346" s="373"/>
      <c r="BH346" s="373"/>
      <c r="BI346" s="9"/>
      <c r="BJ346" s="9"/>
      <c r="CJ346"/>
      <c r="CK346"/>
    </row>
    <row r="347" spans="1:89">
      <c r="A347" s="9">
        <v>1014</v>
      </c>
      <c r="B347" s="9">
        <v>6.1</v>
      </c>
      <c r="C347" s="9">
        <v>315</v>
      </c>
      <c r="D347" s="9">
        <v>1.4</v>
      </c>
      <c r="E347" s="9">
        <v>1.8</v>
      </c>
      <c r="F347" s="9">
        <v>525.27200000000005</v>
      </c>
      <c r="G347" s="9">
        <v>0</v>
      </c>
      <c r="H347" s="9">
        <v>0</v>
      </c>
      <c r="I347" s="9">
        <v>7.2</v>
      </c>
      <c r="J347" s="9">
        <v>74</v>
      </c>
      <c r="K347" s="158">
        <v>0.234722222222222</v>
      </c>
      <c r="L347" s="9"/>
      <c r="M347" s="9"/>
      <c r="N347" s="9"/>
      <c r="O347" s="9"/>
      <c r="P347" s="278" t="str">
        <f t="shared" si="13"/>
        <v/>
      </c>
      <c r="Q347" s="276" t="str">
        <f t="shared" si="14"/>
        <v/>
      </c>
      <c r="R347" s="9"/>
      <c r="S347" s="9"/>
      <c r="U347" s="367"/>
      <c r="AS347" s="9"/>
      <c r="AT347" s="9"/>
      <c r="AU347" s="426"/>
      <c r="AW347" s="9"/>
      <c r="AX347" s="470"/>
      <c r="AY347" s="467"/>
      <c r="BG347" s="373"/>
      <c r="BH347" s="373"/>
      <c r="BI347" s="9"/>
      <c r="BJ347" s="9"/>
      <c r="CJ347"/>
      <c r="CK347"/>
    </row>
    <row r="348" spans="1:89">
      <c r="A348" s="9">
        <v>1014</v>
      </c>
      <c r="B348" s="9">
        <v>5.6</v>
      </c>
      <c r="C348" s="9">
        <v>292</v>
      </c>
      <c r="D348" s="9">
        <v>1.6</v>
      </c>
      <c r="E348" s="9">
        <v>1.7</v>
      </c>
      <c r="F348" s="9">
        <v>525.27200000000005</v>
      </c>
      <c r="G348" s="9">
        <v>0</v>
      </c>
      <c r="H348" s="9">
        <v>0</v>
      </c>
      <c r="I348" s="9">
        <v>7.3</v>
      </c>
      <c r="J348" s="9">
        <v>74</v>
      </c>
      <c r="K348" s="158">
        <v>0.235416666666667</v>
      </c>
      <c r="L348" s="9"/>
      <c r="M348" s="9"/>
      <c r="N348" s="9"/>
      <c r="O348" s="9"/>
      <c r="P348" s="278" t="str">
        <f t="shared" si="13"/>
        <v/>
      </c>
      <c r="Q348" s="276" t="str">
        <f t="shared" si="14"/>
        <v/>
      </c>
      <c r="R348" s="9"/>
      <c r="S348" s="9"/>
      <c r="U348" s="367"/>
      <c r="AS348" s="9"/>
      <c r="AT348" s="9"/>
      <c r="AU348" s="426"/>
      <c r="AW348" s="9"/>
      <c r="AX348" s="470"/>
      <c r="AY348" s="467"/>
      <c r="BG348" s="373"/>
      <c r="BH348" s="373"/>
      <c r="BI348" s="9"/>
      <c r="BJ348" s="9"/>
      <c r="CJ348"/>
      <c r="CK348"/>
    </row>
    <row r="349" spans="1:89">
      <c r="A349" s="9">
        <v>1014</v>
      </c>
      <c r="B349" s="9">
        <v>5.6</v>
      </c>
      <c r="C349" s="9">
        <v>337</v>
      </c>
      <c r="D349" s="9">
        <v>1.9</v>
      </c>
      <c r="E349" s="9">
        <v>2.4</v>
      </c>
      <c r="F349" s="9">
        <v>525.27200000000005</v>
      </c>
      <c r="G349" s="9">
        <v>0</v>
      </c>
      <c r="H349" s="9">
        <v>0</v>
      </c>
      <c r="I349" s="9">
        <v>7.3</v>
      </c>
      <c r="J349" s="9">
        <v>74</v>
      </c>
      <c r="K349" s="158">
        <v>0.23611111111111099</v>
      </c>
      <c r="L349" s="9"/>
      <c r="M349" s="9"/>
      <c r="N349" s="9"/>
      <c r="O349" s="9"/>
      <c r="P349" s="278" t="str">
        <f t="shared" si="13"/>
        <v/>
      </c>
      <c r="Q349" s="276" t="str">
        <f t="shared" si="14"/>
        <v/>
      </c>
      <c r="R349" s="9"/>
      <c r="S349" s="9"/>
      <c r="U349" s="367"/>
      <c r="AS349" s="9"/>
      <c r="AT349" s="9"/>
      <c r="AU349" s="426"/>
      <c r="AW349" s="9"/>
      <c r="AX349" s="470"/>
      <c r="AY349" s="467"/>
      <c r="BG349" s="373"/>
      <c r="BH349" s="373"/>
      <c r="BI349" s="9"/>
      <c r="BJ349" s="9"/>
      <c r="CJ349"/>
      <c r="CK349"/>
    </row>
    <row r="350" spans="1:89">
      <c r="A350" s="9">
        <v>1014</v>
      </c>
      <c r="B350" s="9">
        <v>5</v>
      </c>
      <c r="C350" s="9">
        <v>292</v>
      </c>
      <c r="D350" s="9">
        <v>2.2999999999999998</v>
      </c>
      <c r="E350" s="9">
        <v>1.3</v>
      </c>
      <c r="F350" s="9">
        <v>525.27200000000005</v>
      </c>
      <c r="G350" s="9">
        <v>0</v>
      </c>
      <c r="H350" s="9">
        <v>0</v>
      </c>
      <c r="I350" s="9">
        <v>7.3</v>
      </c>
      <c r="J350" s="9">
        <v>74</v>
      </c>
      <c r="K350" s="158">
        <v>0.23680555555555599</v>
      </c>
      <c r="L350" s="9"/>
      <c r="M350" s="9"/>
      <c r="N350" s="9"/>
      <c r="O350" s="9"/>
      <c r="P350" s="278" t="str">
        <f t="shared" si="13"/>
        <v/>
      </c>
      <c r="Q350" s="276" t="str">
        <f t="shared" si="14"/>
        <v/>
      </c>
      <c r="R350" s="9"/>
      <c r="S350" s="9"/>
      <c r="U350" s="367"/>
      <c r="AS350" s="9"/>
      <c r="AT350" s="9"/>
      <c r="AU350" s="426"/>
      <c r="AW350" s="9"/>
      <c r="AX350" s="470"/>
      <c r="AY350" s="467"/>
      <c r="BG350" s="373"/>
      <c r="BH350" s="373"/>
      <c r="BI350" s="9"/>
      <c r="BJ350" s="9"/>
      <c r="CJ350"/>
      <c r="CK350"/>
    </row>
    <row r="351" spans="1:89">
      <c r="A351" s="9">
        <v>1014</v>
      </c>
      <c r="B351" s="9">
        <v>5</v>
      </c>
      <c r="C351" s="9">
        <v>337</v>
      </c>
      <c r="D351" s="9">
        <v>2.6</v>
      </c>
      <c r="E351" s="9">
        <v>2.6</v>
      </c>
      <c r="F351" s="9">
        <v>525.27200000000005</v>
      </c>
      <c r="G351" s="9">
        <v>0</v>
      </c>
      <c r="H351" s="9">
        <v>0</v>
      </c>
      <c r="I351" s="9">
        <v>7.2</v>
      </c>
      <c r="J351" s="9">
        <v>74</v>
      </c>
      <c r="K351" s="158">
        <v>0.23749999999999999</v>
      </c>
      <c r="L351" s="9"/>
      <c r="M351" s="9"/>
      <c r="N351" s="9"/>
      <c r="O351" s="9"/>
      <c r="P351" s="278" t="str">
        <f t="shared" si="13"/>
        <v/>
      </c>
      <c r="Q351" s="276" t="str">
        <f t="shared" si="14"/>
        <v/>
      </c>
      <c r="R351" s="9"/>
      <c r="S351" s="9"/>
      <c r="U351" s="367"/>
      <c r="AS351" s="9"/>
      <c r="AT351" s="9"/>
      <c r="AU351" s="426"/>
      <c r="AW351" s="9"/>
      <c r="AX351" s="470"/>
      <c r="AY351" s="467"/>
      <c r="BG351" s="373"/>
      <c r="BH351" s="373"/>
      <c r="BI351" s="9"/>
      <c r="BJ351" s="9"/>
      <c r="CJ351"/>
      <c r="CK351"/>
    </row>
    <row r="352" spans="1:89">
      <c r="A352" s="9">
        <v>1014</v>
      </c>
      <c r="B352" s="9">
        <v>6.1</v>
      </c>
      <c r="C352" s="9">
        <v>292</v>
      </c>
      <c r="D352" s="9">
        <v>1.5</v>
      </c>
      <c r="E352" s="9">
        <v>1.5</v>
      </c>
      <c r="F352" s="9">
        <v>525.27200000000005</v>
      </c>
      <c r="G352" s="9">
        <v>0</v>
      </c>
      <c r="H352" s="9">
        <v>0</v>
      </c>
      <c r="I352" s="9">
        <v>7.2</v>
      </c>
      <c r="J352" s="9">
        <v>74</v>
      </c>
      <c r="K352" s="158">
        <v>0.23819444444444399</v>
      </c>
      <c r="L352" s="9"/>
      <c r="M352" s="9"/>
      <c r="N352" s="9"/>
      <c r="O352" s="9"/>
      <c r="P352" s="278" t="str">
        <f t="shared" si="13"/>
        <v/>
      </c>
      <c r="Q352" s="276" t="str">
        <f t="shared" si="14"/>
        <v/>
      </c>
      <c r="R352" s="9"/>
      <c r="S352" s="9"/>
      <c r="U352" s="367"/>
      <c r="AS352" s="9"/>
      <c r="AT352" s="9"/>
      <c r="AU352" s="426"/>
      <c r="AW352" s="9"/>
      <c r="AX352" s="470"/>
      <c r="AY352" s="467"/>
      <c r="BG352" s="373"/>
      <c r="BH352" s="373"/>
      <c r="BI352" s="9"/>
      <c r="BJ352" s="9"/>
      <c r="CJ352"/>
      <c r="CK352"/>
    </row>
    <row r="353" spans="1:89">
      <c r="A353" s="9">
        <v>1014</v>
      </c>
      <c r="B353" s="9">
        <v>5.6</v>
      </c>
      <c r="C353" s="9">
        <v>315</v>
      </c>
      <c r="D353" s="9">
        <v>1.7</v>
      </c>
      <c r="E353" s="9">
        <v>1.5</v>
      </c>
      <c r="F353" s="9">
        <v>525.27200000000005</v>
      </c>
      <c r="G353" s="9">
        <v>0</v>
      </c>
      <c r="H353" s="9">
        <v>0</v>
      </c>
      <c r="I353" s="9">
        <v>7.2</v>
      </c>
      <c r="J353" s="9">
        <v>74</v>
      </c>
      <c r="K353" s="158">
        <v>0.23888888888888901</v>
      </c>
      <c r="L353" s="9"/>
      <c r="M353" s="9"/>
      <c r="N353" s="9"/>
      <c r="O353" s="9"/>
      <c r="P353" s="278" t="str">
        <f t="shared" si="13"/>
        <v/>
      </c>
      <c r="Q353" s="276" t="str">
        <f t="shared" si="14"/>
        <v/>
      </c>
      <c r="R353" s="9"/>
      <c r="S353" s="9"/>
      <c r="U353" s="367"/>
      <c r="AS353" s="9"/>
      <c r="AT353" s="9"/>
      <c r="AU353" s="426"/>
      <c r="AW353" s="9"/>
      <c r="AX353" s="470"/>
      <c r="AY353" s="467"/>
      <c r="BG353" s="373"/>
      <c r="BH353" s="373"/>
      <c r="BI353" s="9"/>
      <c r="BJ353" s="9"/>
      <c r="CJ353"/>
      <c r="CK353"/>
    </row>
    <row r="354" spans="1:89">
      <c r="A354" s="9">
        <v>1014</v>
      </c>
      <c r="B354" s="9">
        <v>4.4000000000000004</v>
      </c>
      <c r="C354" s="9">
        <v>292</v>
      </c>
      <c r="D354" s="9">
        <v>3.3</v>
      </c>
      <c r="E354" s="9">
        <v>1.8</v>
      </c>
      <c r="F354" s="9">
        <v>525.27200000000005</v>
      </c>
      <c r="G354" s="9">
        <v>0</v>
      </c>
      <c r="H354" s="9">
        <v>0</v>
      </c>
      <c r="I354" s="9">
        <v>7.2</v>
      </c>
      <c r="J354" s="9">
        <v>74</v>
      </c>
      <c r="K354" s="158">
        <v>0.23958333333333301</v>
      </c>
      <c r="L354" s="9"/>
      <c r="M354" s="9"/>
      <c r="N354" s="9"/>
      <c r="O354" s="9"/>
      <c r="P354" s="278" t="str">
        <f t="shared" si="13"/>
        <v/>
      </c>
      <c r="Q354" s="276" t="str">
        <f t="shared" si="14"/>
        <v/>
      </c>
      <c r="R354" s="9"/>
      <c r="S354" s="9"/>
      <c r="U354" s="367"/>
      <c r="AS354" s="9"/>
      <c r="AT354" s="9"/>
      <c r="AU354" s="426"/>
      <c r="AW354" s="9"/>
      <c r="AX354" s="470"/>
      <c r="AY354" s="467"/>
      <c r="BG354" s="373"/>
      <c r="BH354" s="373"/>
      <c r="BI354" s="9"/>
      <c r="BJ354" s="9"/>
      <c r="CJ354"/>
      <c r="CK354"/>
    </row>
    <row r="355" spans="1:89">
      <c r="A355" s="9">
        <v>1014</v>
      </c>
      <c r="B355" s="9">
        <v>5.6</v>
      </c>
      <c r="C355" s="9">
        <v>315</v>
      </c>
      <c r="D355" s="9">
        <v>2</v>
      </c>
      <c r="E355" s="9">
        <v>1.8</v>
      </c>
      <c r="F355" s="9">
        <v>525.27200000000005</v>
      </c>
      <c r="G355" s="9">
        <v>0</v>
      </c>
      <c r="H355" s="9">
        <v>0</v>
      </c>
      <c r="I355" s="9">
        <v>7.2</v>
      </c>
      <c r="J355" s="9">
        <v>74</v>
      </c>
      <c r="K355" s="158">
        <v>0.24027777777777801</v>
      </c>
      <c r="L355" s="9"/>
      <c r="M355" s="9"/>
      <c r="N355" s="9"/>
      <c r="O355" s="9"/>
      <c r="P355" s="278" t="str">
        <f t="shared" si="13"/>
        <v/>
      </c>
      <c r="Q355" s="276" t="str">
        <f t="shared" si="14"/>
        <v/>
      </c>
      <c r="R355" s="9"/>
      <c r="S355" s="9"/>
      <c r="U355" s="367"/>
      <c r="AS355" s="9"/>
      <c r="AT355" s="9"/>
      <c r="AU355" s="426"/>
      <c r="AW355" s="9"/>
      <c r="AX355" s="470"/>
      <c r="AY355" s="467"/>
      <c r="BG355" s="373"/>
      <c r="BH355" s="373"/>
      <c r="BI355" s="9"/>
      <c r="BJ355" s="9"/>
      <c r="CJ355"/>
      <c r="CK355"/>
    </row>
    <row r="356" spans="1:89">
      <c r="A356" s="9">
        <v>1014</v>
      </c>
      <c r="B356" s="9" t="s">
        <v>383</v>
      </c>
      <c r="C356" s="9">
        <v>292</v>
      </c>
      <c r="D356" s="9">
        <v>1.1000000000000001</v>
      </c>
      <c r="E356" s="9">
        <v>2.2999999999999998</v>
      </c>
      <c r="F356" s="9">
        <v>525.27200000000005</v>
      </c>
      <c r="G356" s="9">
        <v>0</v>
      </c>
      <c r="H356" s="9">
        <v>0</v>
      </c>
      <c r="I356" s="9">
        <v>7.3</v>
      </c>
      <c r="J356" s="9">
        <v>74</v>
      </c>
      <c r="K356" s="158">
        <v>0.240972222222222</v>
      </c>
      <c r="L356" s="9"/>
      <c r="M356" s="9"/>
      <c r="N356" s="9"/>
      <c r="O356" s="9"/>
      <c r="P356" s="278" t="str">
        <f t="shared" si="13"/>
        <v/>
      </c>
      <c r="Q356" s="276" t="str">
        <f t="shared" si="14"/>
        <v/>
      </c>
      <c r="R356" s="9"/>
      <c r="S356" s="9"/>
      <c r="U356" s="367"/>
      <c r="AS356" s="9"/>
      <c r="AT356" s="9"/>
      <c r="AU356" s="426"/>
      <c r="AW356" s="9"/>
      <c r="AX356" s="470"/>
      <c r="AY356" s="467"/>
      <c r="BG356" s="373"/>
      <c r="BH356" s="373"/>
      <c r="BI356" s="9"/>
      <c r="BJ356" s="9"/>
      <c r="CJ356"/>
      <c r="CK356"/>
    </row>
    <row r="357" spans="1:89">
      <c r="A357" s="9">
        <v>1014</v>
      </c>
      <c r="B357" s="9" t="s">
        <v>383</v>
      </c>
      <c r="C357" s="9">
        <v>292</v>
      </c>
      <c r="D357" s="9">
        <v>1.3</v>
      </c>
      <c r="E357" s="9">
        <v>1</v>
      </c>
      <c r="F357" s="9">
        <v>525.27200000000005</v>
      </c>
      <c r="G357" s="9">
        <v>0</v>
      </c>
      <c r="H357" s="9">
        <v>0</v>
      </c>
      <c r="I357" s="9">
        <v>7.3</v>
      </c>
      <c r="J357" s="9">
        <v>74</v>
      </c>
      <c r="K357" s="158">
        <v>0.241666666666667</v>
      </c>
      <c r="L357" s="9"/>
      <c r="M357" s="9"/>
      <c r="N357" s="9"/>
      <c r="O357" s="9"/>
      <c r="P357" s="278" t="str">
        <f t="shared" si="13"/>
        <v/>
      </c>
      <c r="Q357" s="276" t="str">
        <f t="shared" si="14"/>
        <v/>
      </c>
      <c r="R357" s="9"/>
      <c r="S357" s="9"/>
      <c r="U357" s="367"/>
      <c r="AS357" s="9"/>
      <c r="AT357" s="9"/>
      <c r="AU357" s="426"/>
      <c r="AW357" s="9"/>
      <c r="AX357" s="470"/>
      <c r="AY357" s="467"/>
      <c r="BG357" s="373"/>
      <c r="BH357" s="373"/>
      <c r="BI357" s="9"/>
      <c r="BJ357" s="9"/>
      <c r="CJ357"/>
      <c r="CK357"/>
    </row>
    <row r="358" spans="1:89">
      <c r="A358" s="9">
        <v>1014</v>
      </c>
      <c r="B358" s="9">
        <v>5.6</v>
      </c>
      <c r="C358" s="9">
        <v>337</v>
      </c>
      <c r="D358" s="9">
        <v>1.7</v>
      </c>
      <c r="E358" s="9">
        <v>1.9</v>
      </c>
      <c r="F358" s="9">
        <v>525.27200000000005</v>
      </c>
      <c r="G358" s="9">
        <v>0</v>
      </c>
      <c r="H358" s="9">
        <v>0</v>
      </c>
      <c r="I358" s="9">
        <v>7.3</v>
      </c>
      <c r="J358" s="9">
        <v>74</v>
      </c>
      <c r="K358" s="158">
        <v>0.242361111111111</v>
      </c>
      <c r="L358" s="9"/>
      <c r="M358" s="9"/>
      <c r="N358" s="9"/>
      <c r="O358" s="9"/>
      <c r="P358" s="278" t="str">
        <f t="shared" si="13"/>
        <v/>
      </c>
      <c r="Q358" s="276" t="str">
        <f t="shared" si="14"/>
        <v/>
      </c>
      <c r="R358" s="9"/>
      <c r="S358" s="9"/>
      <c r="U358" s="367"/>
      <c r="AS358" s="9"/>
      <c r="AT358" s="9"/>
      <c r="AU358" s="426"/>
      <c r="AW358" s="9"/>
      <c r="AX358" s="470"/>
      <c r="AY358" s="467"/>
      <c r="BG358" s="373"/>
      <c r="BH358" s="373"/>
      <c r="BI358" s="9"/>
      <c r="BJ358" s="9"/>
      <c r="CJ358"/>
      <c r="CK358"/>
    </row>
    <row r="359" spans="1:89">
      <c r="A359" s="9">
        <v>1014</v>
      </c>
      <c r="B359" s="9">
        <v>6.1</v>
      </c>
      <c r="C359" s="9">
        <v>337</v>
      </c>
      <c r="D359" s="9">
        <v>1.4</v>
      </c>
      <c r="E359" s="9">
        <v>1.6</v>
      </c>
      <c r="F359" s="9">
        <v>525.27200000000005</v>
      </c>
      <c r="G359" s="9">
        <v>0</v>
      </c>
      <c r="H359" s="9">
        <v>0</v>
      </c>
      <c r="I359" s="9">
        <v>7.2</v>
      </c>
      <c r="J359" s="9">
        <v>74</v>
      </c>
      <c r="K359" s="158">
        <v>0.243055555555556</v>
      </c>
      <c r="L359" s="9"/>
      <c r="M359" s="9"/>
      <c r="N359" s="9"/>
      <c r="O359" s="9"/>
      <c r="P359" s="278" t="str">
        <f t="shared" si="13"/>
        <v/>
      </c>
      <c r="Q359" s="276" t="str">
        <f t="shared" si="14"/>
        <v/>
      </c>
      <c r="R359" s="9"/>
      <c r="S359" s="9"/>
      <c r="U359" s="367"/>
      <c r="AS359" s="9"/>
      <c r="AT359" s="9"/>
      <c r="AU359" s="426"/>
      <c r="AW359" s="9"/>
      <c r="AX359" s="470"/>
      <c r="AY359" s="467"/>
      <c r="BG359" s="373"/>
      <c r="BH359" s="373"/>
      <c r="BI359" s="9"/>
      <c r="BJ359" s="9"/>
      <c r="CJ359"/>
      <c r="CK359"/>
    </row>
    <row r="360" spans="1:89">
      <c r="A360" s="9">
        <v>1014</v>
      </c>
      <c r="B360" s="9">
        <v>5</v>
      </c>
      <c r="C360" s="9">
        <v>0</v>
      </c>
      <c r="D360" s="9">
        <v>2.6</v>
      </c>
      <c r="E360" s="9">
        <v>2.1</v>
      </c>
      <c r="F360" s="9">
        <v>525.27200000000005</v>
      </c>
      <c r="G360" s="9">
        <v>0</v>
      </c>
      <c r="H360" s="9">
        <v>0</v>
      </c>
      <c r="I360" s="9">
        <v>7.3</v>
      </c>
      <c r="J360" s="9">
        <v>74</v>
      </c>
      <c r="K360" s="158">
        <v>0.24374999999999999</v>
      </c>
      <c r="L360" s="9"/>
      <c r="M360" s="9"/>
      <c r="N360" s="9"/>
      <c r="O360" s="9"/>
      <c r="P360" s="278" t="str">
        <f t="shared" si="13"/>
        <v/>
      </c>
      <c r="Q360" s="276" t="str">
        <f t="shared" si="14"/>
        <v/>
      </c>
      <c r="R360" s="9"/>
      <c r="S360" s="9"/>
      <c r="U360" s="367"/>
      <c r="AS360" s="9"/>
      <c r="AT360" s="9"/>
      <c r="AU360" s="426"/>
      <c r="AW360" s="9"/>
      <c r="AX360" s="470"/>
      <c r="AY360" s="467"/>
      <c r="BG360" s="373"/>
      <c r="BH360" s="373"/>
      <c r="BI360" s="9"/>
      <c r="BJ360" s="9"/>
      <c r="CJ360"/>
      <c r="CK360"/>
    </row>
    <row r="361" spans="1:89">
      <c r="A361" s="9">
        <v>1014</v>
      </c>
      <c r="B361" s="9">
        <v>5.6</v>
      </c>
      <c r="C361" s="9">
        <v>247</v>
      </c>
      <c r="D361" s="9">
        <v>1.7</v>
      </c>
      <c r="E361" s="9">
        <v>2</v>
      </c>
      <c r="F361" s="9">
        <v>525.27200000000005</v>
      </c>
      <c r="G361" s="9">
        <v>0</v>
      </c>
      <c r="H361" s="9">
        <v>0</v>
      </c>
      <c r="I361" s="9">
        <v>7.3</v>
      </c>
      <c r="J361" s="9">
        <v>74</v>
      </c>
      <c r="K361" s="158">
        <v>0.24444444444444399</v>
      </c>
      <c r="L361" s="9"/>
      <c r="M361" s="9"/>
      <c r="N361" s="9"/>
      <c r="O361" s="9"/>
      <c r="P361" s="278" t="str">
        <f t="shared" si="13"/>
        <v/>
      </c>
      <c r="Q361" s="276" t="str">
        <f t="shared" si="14"/>
        <v/>
      </c>
      <c r="R361" s="9"/>
      <c r="S361" s="9"/>
      <c r="U361" s="367"/>
      <c r="AS361" s="9"/>
      <c r="AT361" s="9"/>
      <c r="AU361" s="426"/>
      <c r="AW361" s="9"/>
      <c r="AX361" s="470"/>
      <c r="AY361" s="467"/>
      <c r="BG361" s="373"/>
      <c r="BH361" s="373"/>
      <c r="BI361" s="9"/>
      <c r="BJ361" s="9"/>
      <c r="CJ361"/>
      <c r="CK361"/>
    </row>
    <row r="362" spans="1:89">
      <c r="A362" s="9">
        <v>1014</v>
      </c>
      <c r="B362" s="9" t="s">
        <v>383</v>
      </c>
      <c r="C362" s="9">
        <v>247</v>
      </c>
      <c r="D362" s="9">
        <v>1.1000000000000001</v>
      </c>
      <c r="E362" s="9">
        <v>1.3</v>
      </c>
      <c r="F362" s="9">
        <v>525.27200000000005</v>
      </c>
      <c r="G362" s="9">
        <v>0</v>
      </c>
      <c r="H362" s="9">
        <v>0</v>
      </c>
      <c r="I362" s="9">
        <v>7.2</v>
      </c>
      <c r="J362" s="9">
        <v>74</v>
      </c>
      <c r="K362" s="158">
        <v>0.24513888888888899</v>
      </c>
      <c r="L362" s="9"/>
      <c r="M362" s="9"/>
      <c r="N362" s="9"/>
      <c r="O362" s="9"/>
      <c r="P362" s="278" t="str">
        <f t="shared" si="13"/>
        <v/>
      </c>
      <c r="Q362" s="276" t="str">
        <f t="shared" si="14"/>
        <v/>
      </c>
      <c r="R362" s="9"/>
      <c r="S362" s="9"/>
      <c r="U362" s="367"/>
      <c r="AS362" s="9"/>
      <c r="AT362" s="9"/>
      <c r="AU362" s="426"/>
      <c r="AW362" s="9"/>
      <c r="AX362" s="470"/>
      <c r="AY362" s="467"/>
      <c r="BG362" s="373"/>
      <c r="BH362" s="373"/>
      <c r="BI362" s="9"/>
      <c r="BJ362" s="9"/>
      <c r="CJ362"/>
      <c r="CK362"/>
    </row>
    <row r="363" spans="1:89">
      <c r="A363" s="9">
        <v>1014</v>
      </c>
      <c r="B363" s="9">
        <v>6.1</v>
      </c>
      <c r="C363" s="9">
        <v>247</v>
      </c>
      <c r="D363" s="9">
        <v>1.5</v>
      </c>
      <c r="E363" s="9">
        <v>1.6</v>
      </c>
      <c r="F363" s="9">
        <v>525.27200000000005</v>
      </c>
      <c r="G363" s="9">
        <v>0</v>
      </c>
      <c r="H363" s="9">
        <v>0</v>
      </c>
      <c r="I363" s="9">
        <v>7.2</v>
      </c>
      <c r="J363" s="9">
        <v>74</v>
      </c>
      <c r="K363" s="158">
        <v>0.24583333333333299</v>
      </c>
      <c r="L363" s="9"/>
      <c r="M363" s="9"/>
      <c r="N363" s="9"/>
      <c r="O363" s="9"/>
      <c r="P363" s="278" t="str">
        <f t="shared" si="13"/>
        <v/>
      </c>
      <c r="Q363" s="276" t="str">
        <f t="shared" si="14"/>
        <v/>
      </c>
      <c r="R363" s="9"/>
      <c r="S363" s="9"/>
      <c r="U363" s="367"/>
      <c r="AS363" s="9"/>
      <c r="AT363" s="9"/>
      <c r="AU363" s="426"/>
      <c r="AW363" s="9"/>
      <c r="AX363" s="470"/>
      <c r="AY363" s="467"/>
      <c r="BG363" s="373"/>
      <c r="BH363" s="373"/>
      <c r="BI363" s="9"/>
      <c r="BJ363" s="9"/>
      <c r="CJ363"/>
      <c r="CK363"/>
    </row>
    <row r="364" spans="1:89">
      <c r="A364" s="9">
        <v>1014</v>
      </c>
      <c r="B364" s="9">
        <v>5</v>
      </c>
      <c r="C364" s="9">
        <v>315</v>
      </c>
      <c r="D364" s="9">
        <v>2.4</v>
      </c>
      <c r="E364" s="9">
        <v>1.8</v>
      </c>
      <c r="F364" s="9">
        <v>525.27200000000005</v>
      </c>
      <c r="G364" s="9">
        <v>0</v>
      </c>
      <c r="H364" s="9">
        <v>0</v>
      </c>
      <c r="I364" s="9">
        <v>7.2</v>
      </c>
      <c r="J364" s="9">
        <v>74</v>
      </c>
      <c r="K364" s="158">
        <v>0.24652777777777801</v>
      </c>
      <c r="L364" s="9"/>
      <c r="M364" s="9"/>
      <c r="N364" s="9"/>
      <c r="O364" s="9"/>
      <c r="P364" s="278" t="str">
        <f t="shared" si="13"/>
        <v/>
      </c>
      <c r="Q364" s="276" t="str">
        <f t="shared" si="14"/>
        <v/>
      </c>
      <c r="R364" s="9"/>
      <c r="S364" s="9"/>
      <c r="U364" s="367"/>
      <c r="AS364" s="9"/>
      <c r="AT364" s="9"/>
      <c r="AU364" s="426"/>
      <c r="AW364" s="9"/>
      <c r="AX364" s="470"/>
      <c r="AY364" s="467"/>
      <c r="BG364" s="373"/>
      <c r="BH364" s="373"/>
      <c r="BI364" s="9"/>
      <c r="BJ364" s="9"/>
      <c r="CJ364"/>
      <c r="CK364"/>
    </row>
    <row r="365" spans="1:89">
      <c r="A365" s="9">
        <v>1014</v>
      </c>
      <c r="B365" s="9">
        <v>6.1</v>
      </c>
      <c r="C365" s="9">
        <v>315</v>
      </c>
      <c r="D365" s="9">
        <v>1.5</v>
      </c>
      <c r="E365" s="9">
        <v>1.8</v>
      </c>
      <c r="F365" s="9">
        <v>525.27200000000005</v>
      </c>
      <c r="G365" s="9">
        <v>0</v>
      </c>
      <c r="H365" s="9">
        <v>0</v>
      </c>
      <c r="I365" s="9">
        <v>7.2</v>
      </c>
      <c r="J365" s="9">
        <v>74</v>
      </c>
      <c r="K365" s="158">
        <v>0.24722222222222201</v>
      </c>
      <c r="L365" s="9"/>
      <c r="M365" s="9"/>
      <c r="N365" s="9"/>
      <c r="O365" s="9"/>
      <c r="P365" s="278" t="str">
        <f t="shared" si="13"/>
        <v/>
      </c>
      <c r="Q365" s="276" t="str">
        <f t="shared" si="14"/>
        <v/>
      </c>
      <c r="R365" s="9"/>
      <c r="S365" s="9"/>
      <c r="U365" s="367"/>
      <c r="AS365" s="9"/>
      <c r="AT365" s="9"/>
      <c r="AU365" s="426"/>
      <c r="AW365" s="9"/>
      <c r="AX365" s="470"/>
      <c r="AY365" s="467"/>
      <c r="BG365" s="373"/>
      <c r="BH365" s="373"/>
      <c r="BI365" s="9"/>
      <c r="BJ365" s="9"/>
      <c r="CJ365"/>
      <c r="CK365"/>
    </row>
    <row r="366" spans="1:89">
      <c r="A366" s="9">
        <v>1014</v>
      </c>
      <c r="B366" s="9">
        <v>5.6</v>
      </c>
      <c r="C366" s="9">
        <v>337</v>
      </c>
      <c r="D366" s="9">
        <v>1.7</v>
      </c>
      <c r="E366" s="9">
        <v>2</v>
      </c>
      <c r="F366" s="9">
        <v>525.27200000000005</v>
      </c>
      <c r="G366" s="9">
        <v>0</v>
      </c>
      <c r="H366" s="9">
        <v>0</v>
      </c>
      <c r="I366" s="9">
        <v>7.2</v>
      </c>
      <c r="J366" s="9">
        <v>74</v>
      </c>
      <c r="K366" s="158">
        <v>0.24791666666666701</v>
      </c>
      <c r="L366" s="9"/>
      <c r="M366" s="9"/>
      <c r="N366" s="9"/>
      <c r="O366" s="9"/>
      <c r="P366" s="278" t="str">
        <f t="shared" si="13"/>
        <v/>
      </c>
      <c r="Q366" s="276" t="str">
        <f t="shared" si="14"/>
        <v/>
      </c>
      <c r="R366" s="9"/>
      <c r="S366" s="9"/>
      <c r="U366" s="367"/>
      <c r="AS366" s="9"/>
      <c r="AT366" s="9"/>
      <c r="AU366" s="426"/>
      <c r="AW366" s="9"/>
      <c r="AX366" s="470"/>
      <c r="AY366" s="467"/>
      <c r="BG366" s="373"/>
      <c r="BH366" s="373"/>
      <c r="BI366" s="9"/>
      <c r="BJ366" s="9"/>
      <c r="CJ366"/>
      <c r="CK366"/>
    </row>
    <row r="367" spans="1:89">
      <c r="A367" s="9">
        <v>1014</v>
      </c>
      <c r="B367" s="9">
        <v>5.6</v>
      </c>
      <c r="C367" s="9">
        <v>315</v>
      </c>
      <c r="D367" s="9">
        <v>1.9</v>
      </c>
      <c r="E367" s="9">
        <v>1.6</v>
      </c>
      <c r="F367" s="9">
        <v>525.27200000000005</v>
      </c>
      <c r="G367" s="9">
        <v>0</v>
      </c>
      <c r="H367" s="9">
        <v>0</v>
      </c>
      <c r="I367" s="9">
        <v>7.2</v>
      </c>
      <c r="J367" s="9">
        <v>74</v>
      </c>
      <c r="K367" s="158">
        <v>0.24861111111111101</v>
      </c>
      <c r="L367" s="9"/>
      <c r="M367" s="9"/>
      <c r="N367" s="9"/>
      <c r="O367" s="9"/>
      <c r="P367" s="278" t="str">
        <f t="shared" si="13"/>
        <v/>
      </c>
      <c r="Q367" s="276" t="str">
        <f t="shared" si="14"/>
        <v/>
      </c>
      <c r="R367" s="9"/>
      <c r="S367" s="9"/>
      <c r="U367" s="367"/>
      <c r="AS367" s="9"/>
      <c r="AT367" s="9"/>
      <c r="AU367" s="426"/>
      <c r="AW367" s="9"/>
      <c r="AX367" s="470"/>
      <c r="AY367" s="467"/>
      <c r="BG367" s="373"/>
      <c r="BH367" s="373"/>
      <c r="BI367" s="9"/>
      <c r="BJ367" s="9"/>
      <c r="CJ367"/>
      <c r="CK367"/>
    </row>
    <row r="368" spans="1:89">
      <c r="A368" s="9">
        <v>1014</v>
      </c>
      <c r="B368" s="9" t="s">
        <v>383</v>
      </c>
      <c r="C368" s="9">
        <v>315</v>
      </c>
      <c r="D368" s="9">
        <v>1.3</v>
      </c>
      <c r="E368" s="9">
        <v>1.3</v>
      </c>
      <c r="F368" s="9">
        <v>525.27200000000005</v>
      </c>
      <c r="G368" s="9">
        <v>0</v>
      </c>
      <c r="H368" s="9">
        <v>0</v>
      </c>
      <c r="I368" s="9">
        <v>7.2</v>
      </c>
      <c r="J368" s="9">
        <v>74</v>
      </c>
      <c r="K368" s="158">
        <v>0.249305555555556</v>
      </c>
      <c r="L368" s="9"/>
      <c r="M368" s="9"/>
      <c r="N368" s="9"/>
      <c r="O368" s="9"/>
      <c r="P368" s="278" t="str">
        <f t="shared" si="13"/>
        <v/>
      </c>
      <c r="Q368" s="276" t="str">
        <f t="shared" si="14"/>
        <v/>
      </c>
      <c r="R368" s="9"/>
      <c r="S368" s="9"/>
      <c r="U368" s="367"/>
      <c r="AS368" s="9"/>
      <c r="AT368" s="9"/>
      <c r="AU368" s="426"/>
      <c r="AW368" s="9"/>
      <c r="AX368" s="470"/>
      <c r="AY368" s="467"/>
      <c r="BG368" s="373"/>
      <c r="BH368" s="373"/>
      <c r="BI368" s="9"/>
      <c r="BJ368" s="9"/>
      <c r="CJ368"/>
      <c r="CK368"/>
    </row>
    <row r="369" spans="1:89">
      <c r="A369" s="9">
        <v>1014</v>
      </c>
      <c r="B369" s="9">
        <v>5.6</v>
      </c>
      <c r="C369" s="9">
        <v>337</v>
      </c>
      <c r="D369" s="9">
        <v>1.6</v>
      </c>
      <c r="E369" s="9">
        <v>1.6</v>
      </c>
      <c r="F369" s="9">
        <v>525.27200000000005</v>
      </c>
      <c r="G369" s="9">
        <v>0</v>
      </c>
      <c r="H369" s="9">
        <v>0</v>
      </c>
      <c r="I369" s="9">
        <v>7.2</v>
      </c>
      <c r="J369" s="9">
        <v>74</v>
      </c>
      <c r="K369" s="158">
        <v>0.25</v>
      </c>
      <c r="L369" s="9"/>
      <c r="M369" s="9"/>
      <c r="N369" s="9"/>
      <c r="O369" s="9"/>
      <c r="P369" s="278" t="str">
        <f t="shared" si="13"/>
        <v/>
      </c>
      <c r="Q369" s="276" t="str">
        <f t="shared" si="14"/>
        <v/>
      </c>
      <c r="R369" s="9"/>
      <c r="S369" s="9"/>
      <c r="U369" s="367"/>
      <c r="AS369" s="9"/>
      <c r="AT369" s="9"/>
      <c r="AU369" s="426"/>
      <c r="AW369" s="9"/>
      <c r="AX369" s="470"/>
      <c r="AY369" s="467"/>
      <c r="BG369" s="373"/>
      <c r="BH369" s="373"/>
      <c r="BI369" s="9"/>
      <c r="BJ369" s="9"/>
      <c r="CJ369"/>
      <c r="CK369"/>
    </row>
    <row r="370" spans="1:89">
      <c r="A370" s="9">
        <v>1014</v>
      </c>
      <c r="B370" s="9" t="s">
        <v>383</v>
      </c>
      <c r="C370" s="9">
        <v>337</v>
      </c>
      <c r="D370" s="9">
        <v>1.1000000000000001</v>
      </c>
      <c r="E370" s="9">
        <v>1.1000000000000001</v>
      </c>
      <c r="F370" s="9">
        <v>525.27200000000005</v>
      </c>
      <c r="G370" s="9">
        <v>0</v>
      </c>
      <c r="H370" s="9">
        <v>0</v>
      </c>
      <c r="I370" s="9">
        <v>7.2</v>
      </c>
      <c r="J370" s="9">
        <v>74</v>
      </c>
      <c r="K370" s="158">
        <v>0.250694444444444</v>
      </c>
      <c r="L370" s="9"/>
      <c r="M370" s="9"/>
      <c r="N370" s="9"/>
      <c r="O370" s="9"/>
      <c r="P370" s="278" t="str">
        <f t="shared" si="13"/>
        <v/>
      </c>
      <c r="Q370" s="276" t="str">
        <f t="shared" si="14"/>
        <v/>
      </c>
      <c r="R370" s="9"/>
      <c r="S370" s="9"/>
      <c r="U370" s="367"/>
      <c r="AS370" s="9"/>
      <c r="AT370" s="9"/>
      <c r="AU370" s="426"/>
      <c r="AW370" s="9"/>
      <c r="AX370" s="470"/>
      <c r="AY370" s="467"/>
      <c r="BG370" s="373"/>
      <c r="BH370" s="373"/>
      <c r="BI370" s="9"/>
      <c r="BJ370" s="9"/>
      <c r="CJ370"/>
      <c r="CK370"/>
    </row>
    <row r="371" spans="1:89">
      <c r="A371" s="9">
        <v>1014</v>
      </c>
      <c r="B371" s="9">
        <v>5.6</v>
      </c>
      <c r="C371" s="9">
        <v>292</v>
      </c>
      <c r="D371" s="9">
        <v>1.8</v>
      </c>
      <c r="E371" s="9">
        <v>1.8</v>
      </c>
      <c r="F371" s="9">
        <v>525.27200000000005</v>
      </c>
      <c r="G371" s="9">
        <v>0</v>
      </c>
      <c r="H371" s="9">
        <v>0</v>
      </c>
      <c r="I371" s="9">
        <v>7.2</v>
      </c>
      <c r="J371" s="9">
        <v>74</v>
      </c>
      <c r="K371" s="158">
        <v>0.25138888888888899</v>
      </c>
      <c r="L371" s="9"/>
      <c r="M371" s="9"/>
      <c r="N371" s="9"/>
      <c r="O371" s="9"/>
      <c r="P371" s="278" t="str">
        <f t="shared" si="13"/>
        <v/>
      </c>
      <c r="Q371" s="276" t="str">
        <f t="shared" si="14"/>
        <v/>
      </c>
      <c r="R371" s="9"/>
      <c r="S371" s="9"/>
      <c r="U371" s="367"/>
      <c r="AS371" s="9"/>
      <c r="AT371" s="9"/>
      <c r="AU371" s="426"/>
      <c r="AW371" s="9"/>
      <c r="AX371" s="470"/>
      <c r="AY371" s="467"/>
      <c r="BG371" s="373"/>
      <c r="BH371" s="373"/>
      <c r="BI371" s="9"/>
      <c r="BJ371" s="9"/>
      <c r="CJ371"/>
      <c r="CK371"/>
    </row>
    <row r="372" spans="1:89">
      <c r="A372" s="9">
        <v>1014</v>
      </c>
      <c r="B372" s="9">
        <v>5.6</v>
      </c>
      <c r="C372" s="9">
        <v>337</v>
      </c>
      <c r="D372" s="9">
        <v>1.8</v>
      </c>
      <c r="E372" s="9">
        <v>1.4</v>
      </c>
      <c r="F372" s="9">
        <v>525.27200000000005</v>
      </c>
      <c r="G372" s="9">
        <v>0</v>
      </c>
      <c r="H372" s="9">
        <v>0</v>
      </c>
      <c r="I372" s="9">
        <v>7.2</v>
      </c>
      <c r="J372" s="9">
        <v>74</v>
      </c>
      <c r="K372" s="158">
        <v>0.25208333333333299</v>
      </c>
      <c r="L372" s="9"/>
      <c r="M372" s="9"/>
      <c r="N372" s="9"/>
      <c r="O372" s="9"/>
      <c r="P372" s="278" t="str">
        <f t="shared" si="13"/>
        <v/>
      </c>
      <c r="Q372" s="276" t="str">
        <f t="shared" si="14"/>
        <v/>
      </c>
      <c r="R372" s="9"/>
      <c r="S372" s="9"/>
      <c r="U372" s="367"/>
      <c r="AS372" s="9"/>
      <c r="AT372" s="9"/>
      <c r="AU372" s="426"/>
      <c r="AW372" s="9"/>
      <c r="AX372" s="470"/>
      <c r="AY372" s="467"/>
      <c r="BG372" s="373"/>
      <c r="BH372" s="373"/>
      <c r="BI372" s="9"/>
      <c r="BJ372" s="9"/>
      <c r="CJ372"/>
      <c r="CK372"/>
    </row>
    <row r="373" spans="1:89">
      <c r="A373" s="9">
        <v>1014</v>
      </c>
      <c r="B373" s="9" t="s">
        <v>383</v>
      </c>
      <c r="C373" s="9">
        <v>315</v>
      </c>
      <c r="D373" s="9">
        <v>1.1000000000000001</v>
      </c>
      <c r="E373" s="9">
        <v>1.4</v>
      </c>
      <c r="F373" s="9">
        <v>525.27200000000005</v>
      </c>
      <c r="G373" s="9">
        <v>0</v>
      </c>
      <c r="H373" s="9">
        <v>0</v>
      </c>
      <c r="I373" s="9">
        <v>7.2</v>
      </c>
      <c r="J373" s="9">
        <v>74</v>
      </c>
      <c r="K373" s="158">
        <v>0.25277777777777799</v>
      </c>
      <c r="L373" s="9"/>
      <c r="M373" s="9"/>
      <c r="N373" s="9"/>
      <c r="O373" s="9"/>
      <c r="P373" s="278" t="str">
        <f t="shared" si="13"/>
        <v/>
      </c>
      <c r="Q373" s="276" t="str">
        <f t="shared" si="14"/>
        <v/>
      </c>
      <c r="R373" s="9"/>
      <c r="S373" s="9"/>
      <c r="U373" s="367"/>
      <c r="AS373" s="9"/>
      <c r="AT373" s="9"/>
      <c r="AU373" s="426"/>
      <c r="AW373" s="9"/>
      <c r="AX373" s="470"/>
      <c r="AY373" s="467"/>
      <c r="BG373" s="373"/>
      <c r="BH373" s="373"/>
      <c r="BI373" s="9"/>
      <c r="BJ373" s="9"/>
      <c r="CJ373"/>
      <c r="CK373"/>
    </row>
    <row r="374" spans="1:89">
      <c r="A374" s="9">
        <v>1014</v>
      </c>
      <c r="B374" s="9">
        <v>5.6</v>
      </c>
      <c r="C374" s="9">
        <v>0</v>
      </c>
      <c r="D374" s="9">
        <v>1.6</v>
      </c>
      <c r="E374" s="9">
        <v>1.6</v>
      </c>
      <c r="F374" s="9">
        <v>525.27200000000005</v>
      </c>
      <c r="G374" s="9">
        <v>0</v>
      </c>
      <c r="H374" s="9">
        <v>0</v>
      </c>
      <c r="I374" s="9">
        <v>7.2</v>
      </c>
      <c r="J374" s="9">
        <v>74</v>
      </c>
      <c r="K374" s="158">
        <v>0.25347222222222199</v>
      </c>
      <c r="L374" s="9"/>
      <c r="M374" s="9"/>
      <c r="N374" s="9"/>
      <c r="O374" s="9"/>
      <c r="P374" s="278" t="str">
        <f t="shared" si="13"/>
        <v/>
      </c>
      <c r="Q374" s="276" t="str">
        <f t="shared" si="14"/>
        <v/>
      </c>
      <c r="R374" s="9"/>
      <c r="S374" s="9"/>
      <c r="U374" s="367"/>
      <c r="AS374" s="9"/>
      <c r="AT374" s="9"/>
      <c r="AU374" s="426"/>
      <c r="AW374" s="9"/>
      <c r="AX374" s="470"/>
      <c r="AY374" s="467"/>
      <c r="BG374" s="373"/>
      <c r="BH374" s="373"/>
      <c r="BI374" s="9"/>
      <c r="BJ374" s="9"/>
      <c r="CJ374"/>
      <c r="CK374"/>
    </row>
    <row r="375" spans="1:89">
      <c r="A375" s="9">
        <v>1014</v>
      </c>
      <c r="B375" s="9">
        <v>5.6</v>
      </c>
      <c r="C375" s="9">
        <v>247</v>
      </c>
      <c r="D375" s="9">
        <v>1.9</v>
      </c>
      <c r="E375" s="9">
        <v>1.2</v>
      </c>
      <c r="F375" s="9">
        <v>525.27200000000005</v>
      </c>
      <c r="G375" s="9">
        <v>0</v>
      </c>
      <c r="H375" s="9">
        <v>0</v>
      </c>
      <c r="I375" s="9">
        <v>7.2</v>
      </c>
      <c r="J375" s="9">
        <v>74</v>
      </c>
      <c r="K375" s="158">
        <v>0.25416666666666698</v>
      </c>
      <c r="L375" s="9"/>
      <c r="M375" s="9"/>
      <c r="N375" s="9"/>
      <c r="O375" s="9"/>
      <c r="P375" s="278" t="str">
        <f t="shared" si="13"/>
        <v/>
      </c>
      <c r="Q375" s="276" t="str">
        <f t="shared" si="14"/>
        <v/>
      </c>
      <c r="R375" s="9"/>
      <c r="S375" s="9"/>
      <c r="U375" s="367"/>
      <c r="AS375" s="9"/>
      <c r="AT375" s="9"/>
      <c r="AU375" s="426"/>
      <c r="AW375" s="9"/>
      <c r="AX375" s="470"/>
      <c r="AY375" s="467"/>
      <c r="BG375" s="373"/>
      <c r="BH375" s="373"/>
      <c r="BI375" s="9"/>
      <c r="BJ375" s="9"/>
      <c r="CJ375"/>
      <c r="CK375"/>
    </row>
    <row r="376" spans="1:89">
      <c r="A376" s="9">
        <v>1014</v>
      </c>
      <c r="B376" s="9">
        <v>5</v>
      </c>
      <c r="C376" s="9">
        <v>292</v>
      </c>
      <c r="D376" s="9">
        <v>2.2000000000000002</v>
      </c>
      <c r="E376" s="9">
        <v>2.2000000000000002</v>
      </c>
      <c r="F376" s="9">
        <v>525.27200000000005</v>
      </c>
      <c r="G376" s="9">
        <v>0</v>
      </c>
      <c r="H376" s="9">
        <v>0</v>
      </c>
      <c r="I376" s="9">
        <v>7.2</v>
      </c>
      <c r="J376" s="9">
        <v>74</v>
      </c>
      <c r="K376" s="158">
        <v>0.25486111111111098</v>
      </c>
      <c r="L376" s="9"/>
      <c r="M376" s="9"/>
      <c r="N376" s="9"/>
      <c r="O376" s="9"/>
      <c r="P376" s="278" t="str">
        <f t="shared" si="13"/>
        <v/>
      </c>
      <c r="Q376" s="276" t="str">
        <f t="shared" si="14"/>
        <v/>
      </c>
      <c r="R376" s="9"/>
      <c r="S376" s="9"/>
      <c r="U376" s="367"/>
      <c r="AS376" s="9"/>
      <c r="AT376" s="9"/>
      <c r="AU376" s="426"/>
      <c r="AW376" s="9"/>
      <c r="AX376" s="470"/>
      <c r="AY376" s="467"/>
      <c r="BG376" s="373"/>
      <c r="BH376" s="373"/>
      <c r="BI376" s="9"/>
      <c r="BJ376" s="9"/>
      <c r="CJ376"/>
      <c r="CK376"/>
    </row>
    <row r="377" spans="1:89">
      <c r="A377" s="9">
        <v>1014</v>
      </c>
      <c r="B377" s="9">
        <v>5.6</v>
      </c>
      <c r="C377" s="9">
        <v>292</v>
      </c>
      <c r="D377" s="9">
        <v>1.5</v>
      </c>
      <c r="E377" s="9">
        <v>2.2999999999999998</v>
      </c>
      <c r="F377" s="9">
        <v>525.27200000000005</v>
      </c>
      <c r="G377" s="9">
        <v>0</v>
      </c>
      <c r="H377" s="9">
        <v>0</v>
      </c>
      <c r="I377" s="9">
        <v>7.2</v>
      </c>
      <c r="J377" s="9">
        <v>74</v>
      </c>
      <c r="K377" s="158">
        <v>0.25555555555555598</v>
      </c>
      <c r="L377" s="9"/>
      <c r="M377" s="9"/>
      <c r="N377" s="9"/>
      <c r="O377" s="9"/>
      <c r="P377" s="278" t="str">
        <f t="shared" si="13"/>
        <v/>
      </c>
      <c r="Q377" s="276" t="str">
        <f t="shared" si="14"/>
        <v/>
      </c>
      <c r="R377" s="9"/>
      <c r="S377" s="9"/>
      <c r="U377" s="367"/>
      <c r="AS377" s="9"/>
      <c r="AT377" s="9"/>
      <c r="AU377" s="426"/>
      <c r="AW377" s="9"/>
      <c r="AX377" s="470"/>
      <c r="AY377" s="467"/>
      <c r="BG377" s="373"/>
      <c r="BH377" s="373"/>
      <c r="BI377" s="9"/>
      <c r="BJ377" s="9"/>
      <c r="CJ377"/>
      <c r="CK377"/>
    </row>
    <row r="378" spans="1:89">
      <c r="A378" s="9">
        <v>1014</v>
      </c>
      <c r="B378" s="9">
        <v>5.6</v>
      </c>
      <c r="C378" s="9">
        <v>315</v>
      </c>
      <c r="D378" s="9">
        <v>1.9</v>
      </c>
      <c r="E378" s="9">
        <v>1.7</v>
      </c>
      <c r="F378" s="9">
        <v>525.27200000000005</v>
      </c>
      <c r="G378" s="9">
        <v>0</v>
      </c>
      <c r="H378" s="9">
        <v>0</v>
      </c>
      <c r="I378" s="9">
        <v>7.2</v>
      </c>
      <c r="J378" s="9">
        <v>74</v>
      </c>
      <c r="K378" s="158">
        <v>0.25624999999999998</v>
      </c>
      <c r="L378" s="9"/>
      <c r="M378" s="9"/>
      <c r="N378" s="9"/>
      <c r="O378" s="9"/>
      <c r="P378" s="278" t="str">
        <f t="shared" si="13"/>
        <v/>
      </c>
      <c r="Q378" s="276" t="str">
        <f t="shared" si="14"/>
        <v/>
      </c>
      <c r="R378" s="9"/>
      <c r="S378" s="9"/>
      <c r="U378" s="367"/>
      <c r="AS378" s="9"/>
      <c r="AT378" s="9"/>
      <c r="AU378" s="426"/>
      <c r="AW378" s="9"/>
      <c r="AX378" s="470"/>
      <c r="AY378" s="467"/>
      <c r="BG378" s="373"/>
      <c r="BH378" s="373"/>
      <c r="BI378" s="9"/>
      <c r="BJ378" s="9"/>
      <c r="CJ378"/>
      <c r="CK378"/>
    </row>
    <row r="379" spans="1:89">
      <c r="A379" s="9">
        <v>1014</v>
      </c>
      <c r="B379" s="9">
        <v>4.4000000000000004</v>
      </c>
      <c r="C379" s="9">
        <v>337</v>
      </c>
      <c r="D379" s="9">
        <v>2.6</v>
      </c>
      <c r="E379" s="9">
        <v>2.2000000000000002</v>
      </c>
      <c r="F379" s="9">
        <v>525.27200000000005</v>
      </c>
      <c r="G379" s="9">
        <v>0</v>
      </c>
      <c r="H379" s="9">
        <v>0</v>
      </c>
      <c r="I379" s="9">
        <v>7.2</v>
      </c>
      <c r="J379" s="9">
        <v>74</v>
      </c>
      <c r="K379" s="158">
        <v>0.25694444444444398</v>
      </c>
      <c r="L379" s="9"/>
      <c r="M379" s="9"/>
      <c r="N379" s="9"/>
      <c r="O379" s="9"/>
      <c r="P379" s="278" t="str">
        <f t="shared" si="13"/>
        <v/>
      </c>
      <c r="Q379" s="276" t="str">
        <f t="shared" si="14"/>
        <v/>
      </c>
      <c r="R379" s="9"/>
      <c r="S379" s="9"/>
      <c r="U379" s="367"/>
      <c r="AS379" s="9"/>
      <c r="AT379" s="9"/>
      <c r="AU379" s="426"/>
      <c r="AW379" s="9"/>
      <c r="AX379" s="470"/>
      <c r="AY379" s="467"/>
      <c r="BG379" s="373"/>
      <c r="BH379" s="373"/>
      <c r="BI379" s="9"/>
      <c r="BJ379" s="9"/>
      <c r="CJ379"/>
      <c r="CK379"/>
    </row>
    <row r="380" spans="1:89">
      <c r="A380" s="9">
        <v>1014</v>
      </c>
      <c r="B380" s="9">
        <v>5.6</v>
      </c>
      <c r="C380" s="9">
        <v>292</v>
      </c>
      <c r="D380" s="9">
        <v>1.7</v>
      </c>
      <c r="E380" s="9">
        <v>3.1</v>
      </c>
      <c r="F380" s="9">
        <v>525.27200000000005</v>
      </c>
      <c r="G380" s="9">
        <v>0</v>
      </c>
      <c r="H380" s="9">
        <v>0</v>
      </c>
      <c r="I380" s="9">
        <v>7.2</v>
      </c>
      <c r="J380" s="9">
        <v>74</v>
      </c>
      <c r="K380" s="158">
        <v>0.25763888888888897</v>
      </c>
      <c r="L380" s="9"/>
      <c r="M380" s="9"/>
      <c r="N380" s="9"/>
      <c r="O380" s="9"/>
      <c r="P380" s="278" t="str">
        <f t="shared" si="13"/>
        <v/>
      </c>
      <c r="Q380" s="276" t="str">
        <f t="shared" si="14"/>
        <v/>
      </c>
      <c r="R380" s="9"/>
      <c r="S380" s="9"/>
      <c r="U380" s="367"/>
      <c r="AS380" s="9"/>
      <c r="AT380" s="9"/>
      <c r="AU380" s="426"/>
      <c r="AW380" s="9"/>
      <c r="AX380" s="470"/>
      <c r="AY380" s="467"/>
      <c r="BG380" s="373"/>
      <c r="BH380" s="373"/>
      <c r="BI380" s="9"/>
      <c r="BJ380" s="9"/>
      <c r="CJ380"/>
      <c r="CK380"/>
    </row>
    <row r="381" spans="1:89">
      <c r="A381" s="9">
        <v>1014</v>
      </c>
      <c r="B381" s="9">
        <v>5</v>
      </c>
      <c r="C381" s="9">
        <v>315</v>
      </c>
      <c r="D381" s="9">
        <v>2.5</v>
      </c>
      <c r="E381" s="9">
        <v>1.7</v>
      </c>
      <c r="F381" s="9">
        <v>525.27200000000005</v>
      </c>
      <c r="G381" s="9">
        <v>0</v>
      </c>
      <c r="H381" s="9">
        <v>0</v>
      </c>
      <c r="I381" s="9">
        <v>7.2</v>
      </c>
      <c r="J381" s="9">
        <v>74</v>
      </c>
      <c r="K381" s="158">
        <v>0.25833333333333303</v>
      </c>
      <c r="L381" s="9"/>
      <c r="M381" s="9"/>
      <c r="N381" s="9"/>
      <c r="O381" s="9"/>
      <c r="P381" s="278" t="str">
        <f t="shared" si="13"/>
        <v/>
      </c>
      <c r="Q381" s="276" t="str">
        <f t="shared" si="14"/>
        <v/>
      </c>
      <c r="R381" s="9"/>
      <c r="S381" s="9"/>
      <c r="U381" s="367"/>
      <c r="AS381" s="9"/>
      <c r="AT381" s="9"/>
      <c r="AU381" s="426"/>
      <c r="AW381" s="9"/>
      <c r="AX381" s="470"/>
      <c r="AY381" s="467"/>
      <c r="BG381" s="373"/>
      <c r="BH381" s="373"/>
      <c r="BI381" s="9"/>
      <c r="BJ381" s="9"/>
      <c r="CJ381"/>
      <c r="CK381"/>
    </row>
    <row r="382" spans="1:89">
      <c r="A382" s="9">
        <v>1014</v>
      </c>
      <c r="B382" s="9">
        <v>5.6</v>
      </c>
      <c r="C382" s="9">
        <v>292</v>
      </c>
      <c r="D382" s="9">
        <v>1.7</v>
      </c>
      <c r="E382" s="9">
        <v>2.4</v>
      </c>
      <c r="F382" s="9">
        <v>525.27200000000005</v>
      </c>
      <c r="G382" s="9">
        <v>0</v>
      </c>
      <c r="H382" s="9">
        <v>0</v>
      </c>
      <c r="I382" s="9">
        <v>7.3</v>
      </c>
      <c r="J382" s="9">
        <v>74</v>
      </c>
      <c r="K382" s="158">
        <v>0.25902777777777802</v>
      </c>
      <c r="L382" s="9"/>
      <c r="M382" s="9"/>
      <c r="N382" s="9"/>
      <c r="O382" s="9"/>
      <c r="P382" s="278" t="str">
        <f t="shared" si="13"/>
        <v/>
      </c>
      <c r="Q382" s="276" t="str">
        <f t="shared" si="14"/>
        <v/>
      </c>
      <c r="R382" s="9"/>
      <c r="S382" s="9"/>
      <c r="U382" s="367"/>
      <c r="AS382" s="9"/>
      <c r="AT382" s="9"/>
      <c r="AU382" s="426"/>
      <c r="AW382" s="9"/>
      <c r="AX382" s="470"/>
      <c r="AY382" s="467"/>
      <c r="BG382" s="373"/>
      <c r="BH382" s="373"/>
      <c r="BI382" s="9"/>
      <c r="BJ382" s="9"/>
      <c r="CJ382"/>
      <c r="CK382"/>
    </row>
    <row r="383" spans="1:89">
      <c r="A383" s="9">
        <v>1014</v>
      </c>
      <c r="B383" s="9">
        <v>5.6</v>
      </c>
      <c r="C383" s="9">
        <v>270</v>
      </c>
      <c r="D383" s="9">
        <v>1.5</v>
      </c>
      <c r="E383" s="9">
        <v>2.6</v>
      </c>
      <c r="F383" s="9">
        <v>525.27200000000005</v>
      </c>
      <c r="G383" s="9">
        <v>0</v>
      </c>
      <c r="H383" s="9">
        <v>0</v>
      </c>
      <c r="I383" s="9">
        <v>7.3</v>
      </c>
      <c r="J383" s="9">
        <v>74</v>
      </c>
      <c r="K383" s="158">
        <v>0.25972222222222202</v>
      </c>
      <c r="L383" s="9"/>
      <c r="M383" s="9"/>
      <c r="N383" s="9"/>
      <c r="O383" s="9"/>
      <c r="P383" s="278" t="str">
        <f t="shared" si="13"/>
        <v/>
      </c>
      <c r="Q383" s="276" t="str">
        <f t="shared" si="14"/>
        <v/>
      </c>
      <c r="R383" s="9"/>
      <c r="S383" s="9"/>
      <c r="U383" s="367"/>
      <c r="AS383" s="9"/>
      <c r="AT383" s="9"/>
      <c r="AU383" s="426"/>
      <c r="AW383" s="9"/>
      <c r="AX383" s="470"/>
      <c r="AY383" s="467"/>
      <c r="BG383" s="373"/>
      <c r="BH383" s="373"/>
      <c r="BI383" s="9"/>
      <c r="BJ383" s="9"/>
      <c r="CJ383"/>
      <c r="CK383"/>
    </row>
    <row r="384" spans="1:89">
      <c r="A384" s="9">
        <v>1014</v>
      </c>
      <c r="B384" s="9">
        <v>4.4000000000000004</v>
      </c>
      <c r="C384" s="9">
        <v>337</v>
      </c>
      <c r="D384" s="9">
        <v>3</v>
      </c>
      <c r="E384" s="9">
        <v>1.9</v>
      </c>
      <c r="F384" s="9">
        <v>525.27200000000005</v>
      </c>
      <c r="G384" s="9">
        <v>0</v>
      </c>
      <c r="H384" s="9">
        <v>0</v>
      </c>
      <c r="I384" s="9">
        <v>7.3</v>
      </c>
      <c r="J384" s="9">
        <v>74</v>
      </c>
      <c r="K384" s="158">
        <v>0.26041666666666702</v>
      </c>
      <c r="L384" s="9"/>
      <c r="M384" s="9"/>
      <c r="N384" s="9"/>
      <c r="O384" s="9"/>
      <c r="P384" s="278" t="str">
        <f t="shared" si="13"/>
        <v/>
      </c>
      <c r="Q384" s="276" t="str">
        <f t="shared" si="14"/>
        <v/>
      </c>
      <c r="R384" s="9"/>
      <c r="S384" s="9"/>
      <c r="U384" s="367"/>
      <c r="AS384" s="9"/>
      <c r="AT384" s="9"/>
      <c r="AU384" s="426"/>
      <c r="AW384" s="9"/>
      <c r="AX384" s="470"/>
      <c r="AY384" s="467"/>
      <c r="BG384" s="373"/>
      <c r="BH384" s="373"/>
      <c r="BI384" s="9"/>
      <c r="BJ384" s="9"/>
      <c r="CJ384"/>
      <c r="CK384"/>
    </row>
    <row r="385" spans="1:89">
      <c r="A385" s="9">
        <v>1014</v>
      </c>
      <c r="B385" s="9">
        <v>5.6</v>
      </c>
      <c r="C385" s="9">
        <v>270</v>
      </c>
      <c r="D385" s="9">
        <v>1.7</v>
      </c>
      <c r="E385" s="9">
        <v>2.4</v>
      </c>
      <c r="F385" s="9">
        <v>525.27200000000005</v>
      </c>
      <c r="G385" s="9">
        <v>0</v>
      </c>
      <c r="H385" s="9">
        <v>0</v>
      </c>
      <c r="I385" s="9">
        <v>7.3</v>
      </c>
      <c r="J385" s="9">
        <v>74</v>
      </c>
      <c r="K385" s="158">
        <v>0.26111111111111102</v>
      </c>
      <c r="L385" s="9"/>
      <c r="M385" s="9"/>
      <c r="N385" s="9"/>
      <c r="O385" s="9"/>
      <c r="P385" s="278" t="str">
        <f t="shared" si="13"/>
        <v/>
      </c>
      <c r="Q385" s="276" t="str">
        <f t="shared" si="14"/>
        <v/>
      </c>
      <c r="R385" s="9"/>
      <c r="S385" s="9"/>
      <c r="U385" s="367"/>
      <c r="AS385" s="9"/>
      <c r="AT385" s="9"/>
      <c r="AU385" s="426"/>
      <c r="AW385" s="9"/>
      <c r="AX385" s="470"/>
      <c r="AY385" s="467"/>
      <c r="BG385" s="373"/>
      <c r="BH385" s="373"/>
      <c r="BI385" s="9"/>
      <c r="BJ385" s="9"/>
      <c r="CJ385"/>
      <c r="CK385"/>
    </row>
    <row r="386" spans="1:89">
      <c r="A386" s="9">
        <v>1014</v>
      </c>
      <c r="B386" s="9">
        <v>5</v>
      </c>
      <c r="C386" s="9">
        <v>315</v>
      </c>
      <c r="D386" s="9">
        <v>2.4</v>
      </c>
      <c r="E386" s="9">
        <v>1.6</v>
      </c>
      <c r="F386" s="9">
        <v>525.27200000000005</v>
      </c>
      <c r="G386" s="9">
        <v>0</v>
      </c>
      <c r="H386" s="9">
        <v>0</v>
      </c>
      <c r="I386" s="9">
        <v>7.3</v>
      </c>
      <c r="J386" s="9">
        <v>74</v>
      </c>
      <c r="K386" s="158">
        <v>0.26180555555555601</v>
      </c>
      <c r="L386" s="9"/>
      <c r="M386" s="9"/>
      <c r="N386" s="9"/>
      <c r="O386" s="9"/>
      <c r="P386" s="278" t="str">
        <f t="shared" si="13"/>
        <v/>
      </c>
      <c r="Q386" s="276" t="str">
        <f t="shared" si="14"/>
        <v/>
      </c>
      <c r="R386" s="9"/>
      <c r="S386" s="9"/>
      <c r="U386" s="367"/>
      <c r="AS386" s="9"/>
      <c r="AT386" s="9"/>
      <c r="AU386" s="426"/>
      <c r="AW386" s="9"/>
      <c r="AX386" s="470"/>
      <c r="AY386" s="467"/>
      <c r="BG386" s="373"/>
      <c r="BH386" s="373"/>
      <c r="BI386" s="9"/>
      <c r="BJ386" s="9"/>
      <c r="CJ386"/>
      <c r="CK386"/>
    </row>
    <row r="387" spans="1:89">
      <c r="A387" s="9">
        <v>1015</v>
      </c>
      <c r="B387" s="9">
        <v>5</v>
      </c>
      <c r="C387" s="9">
        <v>315</v>
      </c>
      <c r="D387" s="9">
        <v>2.2000000000000002</v>
      </c>
      <c r="E387" s="9">
        <v>2.2000000000000002</v>
      </c>
      <c r="F387" s="9">
        <v>525.27200000000005</v>
      </c>
      <c r="G387" s="9">
        <v>0</v>
      </c>
      <c r="H387" s="9">
        <v>0</v>
      </c>
      <c r="I387" s="9">
        <v>7.3</v>
      </c>
      <c r="J387" s="9">
        <v>74</v>
      </c>
      <c r="K387" s="158">
        <v>0.26250000000000001</v>
      </c>
      <c r="L387" s="9"/>
      <c r="M387" s="9"/>
      <c r="N387" s="9"/>
      <c r="O387" s="9"/>
      <c r="P387" s="278" t="str">
        <f t="shared" si="13"/>
        <v/>
      </c>
      <c r="Q387" s="276" t="str">
        <f t="shared" si="14"/>
        <v/>
      </c>
      <c r="R387" s="9"/>
      <c r="S387" s="9"/>
      <c r="U387" s="367"/>
      <c r="AS387" s="9"/>
      <c r="AT387" s="9"/>
      <c r="AU387" s="426"/>
      <c r="AW387" s="9"/>
      <c r="AX387" s="470"/>
      <c r="AY387" s="467"/>
      <c r="BG387" s="373"/>
      <c r="BH387" s="373"/>
      <c r="BI387" s="9"/>
      <c r="BJ387" s="9"/>
      <c r="CJ387"/>
      <c r="CK387"/>
    </row>
    <row r="388" spans="1:89">
      <c r="A388" s="9">
        <v>1015</v>
      </c>
      <c r="B388" s="9">
        <v>5.6</v>
      </c>
      <c r="C388" s="9">
        <v>315</v>
      </c>
      <c r="D388" s="9">
        <v>1.8</v>
      </c>
      <c r="E388" s="9">
        <v>1.9</v>
      </c>
      <c r="F388" s="9">
        <v>525.27200000000005</v>
      </c>
      <c r="G388" s="9">
        <v>0</v>
      </c>
      <c r="H388" s="9">
        <v>0</v>
      </c>
      <c r="I388" s="9">
        <v>7.3</v>
      </c>
      <c r="J388" s="9">
        <v>74</v>
      </c>
      <c r="K388" s="158">
        <v>0.26319444444444401</v>
      </c>
      <c r="L388" s="9"/>
      <c r="M388" s="9"/>
      <c r="N388" s="9"/>
      <c r="O388" s="9"/>
      <c r="P388" s="278" t="str">
        <f t="shared" si="13"/>
        <v/>
      </c>
      <c r="Q388" s="276" t="str">
        <f t="shared" si="14"/>
        <v/>
      </c>
      <c r="R388" s="9"/>
      <c r="S388" s="9"/>
      <c r="U388" s="367"/>
      <c r="AS388" s="9"/>
      <c r="AT388" s="9"/>
      <c r="AU388" s="426"/>
      <c r="AW388" s="9"/>
      <c r="AX388" s="470"/>
      <c r="AY388" s="467"/>
      <c r="BG388" s="373"/>
      <c r="BH388" s="373"/>
      <c r="BI388" s="9"/>
      <c r="BJ388" s="9"/>
      <c r="CJ388"/>
      <c r="CK388"/>
    </row>
    <row r="389" spans="1:89">
      <c r="A389" s="9">
        <v>1015</v>
      </c>
      <c r="B389" s="9" t="s">
        <v>383</v>
      </c>
      <c r="C389" s="9">
        <v>315</v>
      </c>
      <c r="D389" s="9">
        <v>1.1000000000000001</v>
      </c>
      <c r="E389" s="9">
        <v>1.1000000000000001</v>
      </c>
      <c r="F389" s="9">
        <v>525.27200000000005</v>
      </c>
      <c r="G389" s="9">
        <v>0</v>
      </c>
      <c r="H389" s="9">
        <v>0</v>
      </c>
      <c r="I389" s="9">
        <v>7.3</v>
      </c>
      <c r="J389" s="9">
        <v>74</v>
      </c>
      <c r="K389" s="158">
        <v>0.26388888888888901</v>
      </c>
      <c r="L389" s="9"/>
      <c r="M389" s="9"/>
      <c r="N389" s="9"/>
      <c r="O389" s="9"/>
      <c r="P389" s="278" t="str">
        <f t="shared" si="13"/>
        <v/>
      </c>
      <c r="Q389" s="276" t="str">
        <f t="shared" si="14"/>
        <v/>
      </c>
      <c r="R389" s="9"/>
      <c r="S389" s="9"/>
      <c r="U389" s="367"/>
      <c r="AS389" s="9"/>
      <c r="AT389" s="9"/>
      <c r="AU389" s="426"/>
      <c r="AW389" s="9"/>
      <c r="AX389" s="470"/>
      <c r="AY389" s="467"/>
      <c r="BG389" s="373"/>
      <c r="BH389" s="373"/>
      <c r="BI389" s="9"/>
      <c r="BJ389" s="9"/>
      <c r="CJ389"/>
      <c r="CK389"/>
    </row>
    <row r="390" spans="1:89">
      <c r="A390" s="9">
        <v>1015</v>
      </c>
      <c r="B390" s="9">
        <v>5</v>
      </c>
      <c r="C390" s="9">
        <v>337</v>
      </c>
      <c r="D390" s="9">
        <v>2.2000000000000002</v>
      </c>
      <c r="E390" s="9">
        <v>2.2000000000000002</v>
      </c>
      <c r="F390" s="9">
        <v>525.27200000000005</v>
      </c>
      <c r="G390" s="9">
        <v>0</v>
      </c>
      <c r="H390" s="9">
        <v>0</v>
      </c>
      <c r="I390" s="9">
        <v>7.3</v>
      </c>
      <c r="J390" s="9">
        <v>74</v>
      </c>
      <c r="K390" s="158">
        <v>0.264583333333333</v>
      </c>
      <c r="L390" s="9"/>
      <c r="M390" s="9"/>
      <c r="N390" s="9"/>
      <c r="O390" s="9"/>
      <c r="P390" s="278" t="str">
        <f t="shared" si="13"/>
        <v/>
      </c>
      <c r="Q390" s="276" t="str">
        <f t="shared" si="14"/>
        <v/>
      </c>
      <c r="R390" s="9"/>
      <c r="S390" s="9"/>
      <c r="U390" s="367"/>
      <c r="AS390" s="9"/>
      <c r="AT390" s="9"/>
      <c r="AU390" s="426"/>
      <c r="AW390" s="9"/>
      <c r="AX390" s="470"/>
      <c r="AY390" s="467"/>
      <c r="BG390" s="373"/>
      <c r="BH390" s="373"/>
      <c r="BI390" s="9"/>
      <c r="BJ390" s="9"/>
      <c r="CJ390"/>
      <c r="CK390"/>
    </row>
    <row r="391" spans="1:89">
      <c r="A391" s="9">
        <v>1015</v>
      </c>
      <c r="B391" s="9">
        <v>5.6</v>
      </c>
      <c r="C391" s="9">
        <v>292</v>
      </c>
      <c r="D391" s="9">
        <v>1.9</v>
      </c>
      <c r="E391" s="9">
        <v>2.6</v>
      </c>
      <c r="F391" s="9">
        <v>525.27200000000005</v>
      </c>
      <c r="G391" s="9">
        <v>0</v>
      </c>
      <c r="H391" s="9">
        <v>0</v>
      </c>
      <c r="I391" s="9">
        <v>7.3</v>
      </c>
      <c r="J391" s="9">
        <v>74</v>
      </c>
      <c r="K391" s="158">
        <v>0.265277777777778</v>
      </c>
      <c r="L391" s="9"/>
      <c r="M391" s="9"/>
      <c r="N391" s="9"/>
      <c r="O391" s="9"/>
      <c r="P391" s="278" t="str">
        <f t="shared" si="13"/>
        <v/>
      </c>
      <c r="Q391" s="276" t="str">
        <f t="shared" si="14"/>
        <v/>
      </c>
      <c r="R391" s="9"/>
      <c r="S391" s="9"/>
      <c r="U391" s="367"/>
      <c r="AS391" s="9"/>
      <c r="AT391" s="9"/>
      <c r="AU391" s="426"/>
      <c r="AW391" s="9"/>
      <c r="AX391" s="470"/>
      <c r="AY391" s="467"/>
      <c r="BG391" s="373"/>
      <c r="BH391" s="373"/>
      <c r="BI391" s="9"/>
      <c r="BJ391" s="9"/>
      <c r="CJ391"/>
      <c r="CK391"/>
    </row>
    <row r="392" spans="1:89">
      <c r="A392" s="9">
        <v>1015</v>
      </c>
      <c r="B392" s="9">
        <v>5.6</v>
      </c>
      <c r="C392" s="9">
        <v>270</v>
      </c>
      <c r="D392" s="9">
        <v>1.9</v>
      </c>
      <c r="E392" s="9">
        <v>2.2000000000000002</v>
      </c>
      <c r="F392" s="9">
        <v>525.27200000000005</v>
      </c>
      <c r="G392" s="9">
        <v>0</v>
      </c>
      <c r="H392" s="9">
        <v>0</v>
      </c>
      <c r="I392" s="9">
        <v>7.3</v>
      </c>
      <c r="J392" s="9">
        <v>74</v>
      </c>
      <c r="K392" s="158">
        <v>0.265972222222222</v>
      </c>
      <c r="L392" s="9"/>
      <c r="M392" s="9"/>
      <c r="N392" s="9"/>
      <c r="O392" s="9"/>
      <c r="P392" s="278" t="str">
        <f t="shared" si="13"/>
        <v/>
      </c>
      <c r="Q392" s="276" t="str">
        <f t="shared" si="14"/>
        <v/>
      </c>
      <c r="R392" s="9"/>
      <c r="S392" s="9"/>
      <c r="U392" s="367"/>
      <c r="AS392" s="9"/>
      <c r="AT392" s="9"/>
      <c r="AU392" s="426"/>
      <c r="AW392" s="9"/>
      <c r="AX392" s="470"/>
      <c r="AY392" s="467"/>
      <c r="BG392" s="373"/>
      <c r="BH392" s="373"/>
      <c r="BI392" s="9"/>
      <c r="BJ392" s="9"/>
      <c r="CJ392"/>
      <c r="CK392"/>
    </row>
    <row r="393" spans="1:89">
      <c r="A393" s="9">
        <v>1015</v>
      </c>
      <c r="B393" s="9">
        <v>4.4000000000000004</v>
      </c>
      <c r="C393" s="9">
        <v>315</v>
      </c>
      <c r="D393" s="9">
        <v>2.8</v>
      </c>
      <c r="E393" s="9">
        <v>1.6</v>
      </c>
      <c r="F393" s="9">
        <v>525.27200000000005</v>
      </c>
      <c r="G393" s="9">
        <v>0</v>
      </c>
      <c r="H393" s="9">
        <v>0</v>
      </c>
      <c r="I393" s="9">
        <v>7.2</v>
      </c>
      <c r="J393" s="9">
        <v>74</v>
      </c>
      <c r="K393" s="158">
        <v>0.266666666666667</v>
      </c>
      <c r="L393" s="9"/>
      <c r="M393" s="9"/>
      <c r="N393" s="9"/>
      <c r="O393" s="9"/>
      <c r="P393" s="278" t="str">
        <f t="shared" si="13"/>
        <v/>
      </c>
      <c r="Q393" s="276" t="str">
        <f t="shared" si="14"/>
        <v/>
      </c>
      <c r="R393" s="9"/>
      <c r="S393" s="9"/>
      <c r="U393" s="367"/>
      <c r="AS393" s="9"/>
      <c r="AT393" s="9"/>
      <c r="AU393" s="426"/>
      <c r="AW393" s="9"/>
      <c r="AX393" s="470"/>
      <c r="AY393" s="467"/>
      <c r="BG393" s="373"/>
      <c r="BH393" s="373"/>
      <c r="BI393" s="9"/>
      <c r="BJ393" s="9"/>
      <c r="CJ393"/>
      <c r="CK393"/>
    </row>
    <row r="394" spans="1:89">
      <c r="A394" s="9">
        <v>1015</v>
      </c>
      <c r="B394" s="9">
        <v>4.4000000000000004</v>
      </c>
      <c r="C394" s="9">
        <v>247</v>
      </c>
      <c r="D394" s="9">
        <v>3.3</v>
      </c>
      <c r="E394" s="9">
        <v>2.2999999999999998</v>
      </c>
      <c r="F394" s="9">
        <v>525.27200000000005</v>
      </c>
      <c r="G394" s="9">
        <v>0</v>
      </c>
      <c r="H394" s="9">
        <v>0</v>
      </c>
      <c r="I394" s="9">
        <v>7.2</v>
      </c>
      <c r="J394" s="9">
        <v>74</v>
      </c>
      <c r="K394" s="158">
        <v>0.26736111111111099</v>
      </c>
      <c r="L394" s="9"/>
      <c r="M394" s="9"/>
      <c r="N394" s="9"/>
      <c r="O394" s="9"/>
      <c r="P394" s="278" t="str">
        <f t="shared" si="13"/>
        <v/>
      </c>
      <c r="Q394" s="276" t="str">
        <f t="shared" si="14"/>
        <v/>
      </c>
      <c r="R394" s="9"/>
      <c r="S394" s="9"/>
      <c r="U394" s="367"/>
      <c r="AS394" s="9"/>
      <c r="AT394" s="9"/>
      <c r="AU394" s="426"/>
      <c r="AW394" s="9"/>
      <c r="AX394" s="470"/>
      <c r="AY394" s="467"/>
      <c r="BG394" s="373"/>
      <c r="BH394" s="373"/>
      <c r="BI394" s="9"/>
      <c r="BJ394" s="9"/>
      <c r="CJ394"/>
      <c r="CK394"/>
    </row>
    <row r="395" spans="1:89">
      <c r="A395" s="9">
        <v>1015</v>
      </c>
      <c r="B395" s="9">
        <v>5</v>
      </c>
      <c r="C395" s="9">
        <v>292</v>
      </c>
      <c r="D395" s="9">
        <v>2.5</v>
      </c>
      <c r="E395" s="9">
        <v>2</v>
      </c>
      <c r="F395" s="9">
        <v>525.27200000000005</v>
      </c>
      <c r="G395" s="9">
        <v>0</v>
      </c>
      <c r="H395" s="9">
        <v>0</v>
      </c>
      <c r="I395" s="9">
        <v>7.2</v>
      </c>
      <c r="J395" s="9">
        <v>74</v>
      </c>
      <c r="K395" s="158">
        <v>0.26805555555555599</v>
      </c>
      <c r="L395" s="9"/>
      <c r="M395" s="9"/>
      <c r="N395" s="9"/>
      <c r="O395" s="9"/>
      <c r="P395" s="278" t="str">
        <f t="shared" ref="P395:P458" si="15">IF(D395&lt;1.1,60,"")</f>
        <v/>
      </c>
      <c r="Q395" s="276" t="str">
        <f t="shared" ref="Q395:Q458" si="16">IF(H395&gt;0,60,"")</f>
        <v/>
      </c>
      <c r="R395" s="9"/>
      <c r="S395" s="9"/>
      <c r="U395" s="367"/>
      <c r="AS395" s="9"/>
      <c r="AT395" s="9"/>
      <c r="AU395" s="426"/>
      <c r="AW395" s="9"/>
      <c r="AX395" s="470"/>
      <c r="AY395" s="467"/>
      <c r="BG395" s="373"/>
      <c r="BH395" s="373"/>
      <c r="BI395" s="9"/>
      <c r="BJ395" s="9"/>
      <c r="CJ395"/>
      <c r="CK395"/>
    </row>
    <row r="396" spans="1:89">
      <c r="A396" s="9">
        <v>1015</v>
      </c>
      <c r="B396" s="9">
        <v>4.4000000000000004</v>
      </c>
      <c r="C396" s="9">
        <v>270</v>
      </c>
      <c r="D396" s="9">
        <v>3.3</v>
      </c>
      <c r="E396" s="9">
        <v>2.5</v>
      </c>
      <c r="F396" s="9">
        <v>525.27200000000005</v>
      </c>
      <c r="G396" s="9">
        <v>0</v>
      </c>
      <c r="H396" s="9">
        <v>0</v>
      </c>
      <c r="I396" s="9">
        <v>7.2</v>
      </c>
      <c r="J396" s="9">
        <v>74</v>
      </c>
      <c r="K396" s="158">
        <v>0.26874999999999999</v>
      </c>
      <c r="L396" s="9"/>
      <c r="M396" s="9"/>
      <c r="N396" s="9"/>
      <c r="O396" s="9"/>
      <c r="P396" s="278" t="str">
        <f t="shared" si="15"/>
        <v/>
      </c>
      <c r="Q396" s="276" t="str">
        <f t="shared" si="16"/>
        <v/>
      </c>
      <c r="R396" s="9"/>
      <c r="S396" s="9"/>
      <c r="U396" s="367"/>
      <c r="AS396" s="9"/>
      <c r="AT396" s="9"/>
      <c r="AU396" s="426"/>
      <c r="AW396" s="9"/>
      <c r="AX396" s="470"/>
      <c r="AY396" s="467"/>
      <c r="BG396" s="373"/>
      <c r="BH396" s="373"/>
      <c r="BI396" s="9"/>
      <c r="BJ396" s="9"/>
      <c r="CJ396"/>
      <c r="CK396"/>
    </row>
    <row r="397" spans="1:89">
      <c r="A397" s="9">
        <v>1015</v>
      </c>
      <c r="B397" s="9" t="s">
        <v>383</v>
      </c>
      <c r="C397" s="9">
        <v>292</v>
      </c>
      <c r="D397" s="9">
        <v>0.9</v>
      </c>
      <c r="E397" s="9">
        <v>1.6</v>
      </c>
      <c r="F397" s="9">
        <v>525.27200000000005</v>
      </c>
      <c r="G397" s="9">
        <v>0</v>
      </c>
      <c r="H397" s="9">
        <v>0</v>
      </c>
      <c r="I397" s="9">
        <v>7.2</v>
      </c>
      <c r="J397" s="9">
        <v>74</v>
      </c>
      <c r="K397" s="158">
        <v>0.26944444444444399</v>
      </c>
      <c r="L397" s="9"/>
      <c r="M397" s="9"/>
      <c r="N397" s="9"/>
      <c r="O397" s="9"/>
      <c r="P397" s="278">
        <f t="shared" si="15"/>
        <v>60</v>
      </c>
      <c r="Q397" s="276" t="str">
        <f t="shared" si="16"/>
        <v/>
      </c>
      <c r="R397" s="9"/>
      <c r="S397" s="9"/>
      <c r="U397" s="367"/>
      <c r="AS397" s="9"/>
      <c r="AT397" s="9"/>
      <c r="AU397" s="426"/>
      <c r="AW397" s="9"/>
      <c r="AX397" s="470"/>
      <c r="AY397" s="467"/>
      <c r="BG397" s="373"/>
      <c r="BH397" s="373"/>
      <c r="BI397" s="9"/>
      <c r="BJ397" s="9"/>
      <c r="CJ397"/>
      <c r="CK397"/>
    </row>
    <row r="398" spans="1:89">
      <c r="A398" s="9">
        <v>1015</v>
      </c>
      <c r="B398" s="9">
        <v>6.1</v>
      </c>
      <c r="C398" s="9">
        <v>337</v>
      </c>
      <c r="D398" s="9">
        <v>1.5</v>
      </c>
      <c r="E398" s="9">
        <v>2</v>
      </c>
      <c r="F398" s="9">
        <v>525.27200000000005</v>
      </c>
      <c r="G398" s="9">
        <v>0</v>
      </c>
      <c r="H398" s="9">
        <v>0</v>
      </c>
      <c r="I398" s="9">
        <v>7.2</v>
      </c>
      <c r="J398" s="9">
        <v>74</v>
      </c>
      <c r="K398" s="158">
        <v>0.27013888888888898</v>
      </c>
      <c r="L398" s="9"/>
      <c r="M398" s="9"/>
      <c r="N398" s="9"/>
      <c r="O398" s="9"/>
      <c r="P398" s="278" t="str">
        <f t="shared" si="15"/>
        <v/>
      </c>
      <c r="Q398" s="276" t="str">
        <f t="shared" si="16"/>
        <v/>
      </c>
      <c r="R398" s="9"/>
      <c r="S398" s="9"/>
      <c r="U398" s="367"/>
      <c r="AS398" s="9"/>
      <c r="AT398" s="9"/>
      <c r="AU398" s="426"/>
      <c r="AW398" s="9"/>
      <c r="AX398" s="470"/>
      <c r="AY398" s="467"/>
      <c r="BG398" s="373"/>
      <c r="BH398" s="373"/>
      <c r="BI398" s="9"/>
      <c r="BJ398" s="9"/>
      <c r="CJ398"/>
      <c r="CK398"/>
    </row>
    <row r="399" spans="1:89">
      <c r="A399" s="9">
        <v>1015</v>
      </c>
      <c r="B399" s="9">
        <v>4.4000000000000004</v>
      </c>
      <c r="C399" s="9">
        <v>315</v>
      </c>
      <c r="D399" s="9">
        <v>2.7</v>
      </c>
      <c r="E399" s="9">
        <v>1.7</v>
      </c>
      <c r="F399" s="9">
        <v>525.27200000000005</v>
      </c>
      <c r="G399" s="9">
        <v>0</v>
      </c>
      <c r="H399" s="9">
        <v>0</v>
      </c>
      <c r="I399" s="9">
        <v>7.2</v>
      </c>
      <c r="J399" s="9">
        <v>74</v>
      </c>
      <c r="K399" s="158">
        <v>0.27083333333333298</v>
      </c>
      <c r="L399" s="9"/>
      <c r="M399" s="9"/>
      <c r="N399" s="9"/>
      <c r="O399" s="9"/>
      <c r="P399" s="278" t="str">
        <f t="shared" si="15"/>
        <v/>
      </c>
      <c r="Q399" s="276" t="str">
        <f t="shared" si="16"/>
        <v/>
      </c>
      <c r="R399" s="9"/>
      <c r="S399" s="9"/>
      <c r="U399" s="367"/>
      <c r="AS399" s="9"/>
      <c r="AT399" s="9"/>
      <c r="AU399" s="426"/>
      <c r="AW399" s="9"/>
      <c r="AX399" s="470"/>
      <c r="AY399" s="467"/>
      <c r="BG399" s="373"/>
      <c r="BH399" s="373"/>
      <c r="BI399" s="9"/>
      <c r="BJ399" s="9"/>
      <c r="CJ399"/>
      <c r="CK399"/>
    </row>
    <row r="400" spans="1:89">
      <c r="A400" s="9">
        <v>1015</v>
      </c>
      <c r="B400" s="9">
        <v>5</v>
      </c>
      <c r="C400" s="9">
        <v>292</v>
      </c>
      <c r="D400" s="9">
        <v>2.5</v>
      </c>
      <c r="E400" s="9">
        <v>2.2999999999999998</v>
      </c>
      <c r="F400" s="9">
        <v>525.27200000000005</v>
      </c>
      <c r="G400" s="9">
        <v>0</v>
      </c>
      <c r="H400" s="9">
        <v>0</v>
      </c>
      <c r="I400" s="9">
        <v>7.2</v>
      </c>
      <c r="J400" s="9">
        <v>74</v>
      </c>
      <c r="K400" s="158">
        <v>0.27152777777777798</v>
      </c>
      <c r="L400" s="9"/>
      <c r="M400" s="9"/>
      <c r="N400" s="9"/>
      <c r="O400" s="9"/>
      <c r="P400" s="278" t="str">
        <f t="shared" si="15"/>
        <v/>
      </c>
      <c r="Q400" s="276" t="str">
        <f t="shared" si="16"/>
        <v/>
      </c>
      <c r="R400" s="9"/>
      <c r="S400" s="9"/>
      <c r="U400" s="367"/>
      <c r="AS400" s="9"/>
      <c r="AT400" s="9"/>
      <c r="AU400" s="426"/>
      <c r="AW400" s="9"/>
      <c r="AX400" s="470"/>
      <c r="AY400" s="467"/>
      <c r="BG400" s="373"/>
      <c r="BH400" s="373"/>
      <c r="BI400" s="9"/>
      <c r="BJ400" s="9"/>
      <c r="CJ400"/>
      <c r="CK400"/>
    </row>
    <row r="401" spans="1:89">
      <c r="A401" s="9">
        <v>1015</v>
      </c>
      <c r="B401" s="9">
        <v>5</v>
      </c>
      <c r="C401" s="9">
        <v>247</v>
      </c>
      <c r="D401" s="9">
        <v>2.2999999999999998</v>
      </c>
      <c r="E401" s="9">
        <v>2.4</v>
      </c>
      <c r="F401" s="9">
        <v>525.27200000000005</v>
      </c>
      <c r="G401" s="9">
        <v>0</v>
      </c>
      <c r="H401" s="9">
        <v>0</v>
      </c>
      <c r="I401" s="9">
        <v>7.2</v>
      </c>
      <c r="J401" s="9">
        <v>74</v>
      </c>
      <c r="K401" s="158">
        <v>0.27222222222222198</v>
      </c>
      <c r="L401" s="9"/>
      <c r="M401" s="9"/>
      <c r="N401" s="9"/>
      <c r="O401" s="9"/>
      <c r="P401" s="278" t="str">
        <f t="shared" si="15"/>
        <v/>
      </c>
      <c r="Q401" s="276" t="str">
        <f t="shared" si="16"/>
        <v/>
      </c>
      <c r="R401" s="9"/>
      <c r="S401" s="9"/>
      <c r="U401" s="367"/>
      <c r="AS401" s="9"/>
      <c r="AT401" s="9"/>
      <c r="AU401" s="426"/>
      <c r="AW401" s="9"/>
      <c r="AX401" s="470"/>
      <c r="AY401" s="467"/>
      <c r="BG401" s="373"/>
      <c r="BH401" s="373"/>
      <c r="BI401" s="9"/>
      <c r="BJ401" s="9"/>
      <c r="CJ401"/>
      <c r="CK401"/>
    </row>
    <row r="402" spans="1:89">
      <c r="A402" s="9">
        <v>1015</v>
      </c>
      <c r="B402" s="9">
        <v>5</v>
      </c>
      <c r="C402" s="9">
        <v>270</v>
      </c>
      <c r="D402" s="9">
        <v>2.4</v>
      </c>
      <c r="E402" s="9">
        <v>1.9</v>
      </c>
      <c r="F402" s="9">
        <v>525.27200000000005</v>
      </c>
      <c r="G402" s="9">
        <v>0</v>
      </c>
      <c r="H402" s="9">
        <v>0</v>
      </c>
      <c r="I402" s="9">
        <v>7.2</v>
      </c>
      <c r="J402" s="9">
        <v>74</v>
      </c>
      <c r="K402" s="158">
        <v>0.27291666666666697</v>
      </c>
      <c r="L402" s="9"/>
      <c r="M402" s="9"/>
      <c r="N402" s="9"/>
      <c r="O402" s="9"/>
      <c r="P402" s="278" t="str">
        <f t="shared" si="15"/>
        <v/>
      </c>
      <c r="Q402" s="276" t="str">
        <f t="shared" si="16"/>
        <v/>
      </c>
      <c r="R402" s="9"/>
      <c r="S402" s="9"/>
      <c r="U402" s="367"/>
      <c r="AS402" s="9"/>
      <c r="AT402" s="9"/>
      <c r="AU402" s="426"/>
      <c r="AW402" s="9"/>
      <c r="AX402" s="470"/>
      <c r="AY402" s="467"/>
      <c r="BG402" s="373"/>
      <c r="BH402" s="373"/>
      <c r="BI402" s="9"/>
      <c r="BJ402" s="9"/>
      <c r="CJ402"/>
      <c r="CK402"/>
    </row>
    <row r="403" spans="1:89">
      <c r="A403" s="9">
        <v>1015</v>
      </c>
      <c r="B403" s="9">
        <v>5</v>
      </c>
      <c r="C403" s="9">
        <v>270</v>
      </c>
      <c r="D403" s="9">
        <v>2.4</v>
      </c>
      <c r="E403" s="9">
        <v>2.1</v>
      </c>
      <c r="F403" s="9">
        <v>525.27200000000005</v>
      </c>
      <c r="G403" s="9">
        <v>0</v>
      </c>
      <c r="H403" s="9">
        <v>0</v>
      </c>
      <c r="I403" s="9">
        <v>7.2</v>
      </c>
      <c r="J403" s="9">
        <v>74</v>
      </c>
      <c r="K403" s="158">
        <v>0.27361111111111103</v>
      </c>
      <c r="L403" s="9"/>
      <c r="M403" s="9"/>
      <c r="N403" s="9"/>
      <c r="O403" s="9"/>
      <c r="P403" s="278" t="str">
        <f t="shared" si="15"/>
        <v/>
      </c>
      <c r="Q403" s="276" t="str">
        <f t="shared" si="16"/>
        <v/>
      </c>
      <c r="R403" s="9"/>
      <c r="S403" s="9"/>
      <c r="U403" s="367"/>
      <c r="AS403" s="9"/>
      <c r="AT403" s="9"/>
      <c r="AU403" s="426"/>
      <c r="AW403" s="9"/>
      <c r="AX403" s="470"/>
      <c r="AY403" s="467"/>
      <c r="BG403" s="373"/>
      <c r="BH403" s="373"/>
      <c r="BI403" s="9"/>
      <c r="BJ403" s="9"/>
      <c r="CJ403"/>
      <c r="CK403"/>
    </row>
    <row r="404" spans="1:89">
      <c r="A404" s="9">
        <v>1015</v>
      </c>
      <c r="B404" s="9">
        <v>5</v>
      </c>
      <c r="C404" s="9">
        <v>315</v>
      </c>
      <c r="D404" s="9">
        <v>2.4</v>
      </c>
      <c r="E404" s="9">
        <v>2.2000000000000002</v>
      </c>
      <c r="F404" s="9">
        <v>525.27200000000005</v>
      </c>
      <c r="G404" s="9">
        <v>0</v>
      </c>
      <c r="H404" s="9">
        <v>0</v>
      </c>
      <c r="I404" s="9">
        <v>7.2</v>
      </c>
      <c r="J404" s="9">
        <v>74</v>
      </c>
      <c r="K404" s="158">
        <v>0.27430555555555602</v>
      </c>
      <c r="L404" s="9"/>
      <c r="M404" s="9"/>
      <c r="N404" s="9"/>
      <c r="O404" s="9"/>
      <c r="P404" s="278" t="str">
        <f t="shared" si="15"/>
        <v/>
      </c>
      <c r="Q404" s="276" t="str">
        <f t="shared" si="16"/>
        <v/>
      </c>
      <c r="R404" s="9"/>
      <c r="S404" s="9"/>
      <c r="U404" s="367"/>
      <c r="AS404" s="9"/>
      <c r="AT404" s="9"/>
      <c r="AU404" s="426"/>
      <c r="AW404" s="9"/>
      <c r="AX404" s="470"/>
      <c r="AY404" s="467"/>
      <c r="BG404" s="373"/>
      <c r="BH404" s="373"/>
      <c r="BI404" s="9"/>
      <c r="BJ404" s="9"/>
      <c r="CJ404"/>
      <c r="CK404"/>
    </row>
    <row r="405" spans="1:89">
      <c r="A405" s="9">
        <v>1015</v>
      </c>
      <c r="B405" s="9">
        <v>4.4000000000000004</v>
      </c>
      <c r="C405" s="9">
        <v>292</v>
      </c>
      <c r="D405" s="9">
        <v>2.6</v>
      </c>
      <c r="E405" s="9">
        <v>2.5</v>
      </c>
      <c r="F405" s="9">
        <v>525.27200000000005</v>
      </c>
      <c r="G405" s="9">
        <v>0</v>
      </c>
      <c r="H405" s="9">
        <v>0</v>
      </c>
      <c r="I405" s="9">
        <v>7.2</v>
      </c>
      <c r="J405" s="9">
        <v>73</v>
      </c>
      <c r="K405" s="158">
        <v>0.27500000000000002</v>
      </c>
      <c r="L405" s="9"/>
      <c r="M405" s="9"/>
      <c r="N405" s="9"/>
      <c r="O405" s="9"/>
      <c r="P405" s="278" t="str">
        <f t="shared" si="15"/>
        <v/>
      </c>
      <c r="Q405" s="276" t="str">
        <f t="shared" si="16"/>
        <v/>
      </c>
      <c r="R405" s="9"/>
      <c r="S405" s="9"/>
      <c r="U405" s="367"/>
      <c r="AS405" s="9"/>
      <c r="AT405" s="9"/>
      <c r="AU405" s="426"/>
      <c r="AW405" s="9"/>
      <c r="AX405" s="470"/>
      <c r="AY405" s="467"/>
      <c r="BG405" s="373"/>
      <c r="BH405" s="373"/>
      <c r="BI405" s="9"/>
      <c r="BJ405" s="9"/>
      <c r="CJ405"/>
      <c r="CK405"/>
    </row>
    <row r="406" spans="1:89">
      <c r="A406" s="9">
        <v>1015</v>
      </c>
      <c r="B406" s="9">
        <v>4.4000000000000004</v>
      </c>
      <c r="C406" s="9">
        <v>315</v>
      </c>
      <c r="D406" s="9">
        <v>2.6</v>
      </c>
      <c r="E406" s="9">
        <v>2.8</v>
      </c>
      <c r="F406" s="9">
        <v>525.27200000000005</v>
      </c>
      <c r="G406" s="9">
        <v>0</v>
      </c>
      <c r="H406" s="9">
        <v>0</v>
      </c>
      <c r="I406" s="9">
        <v>7.2</v>
      </c>
      <c r="J406" s="9">
        <v>73</v>
      </c>
      <c r="K406" s="158">
        <v>0.27569444444444402</v>
      </c>
      <c r="L406" s="9"/>
      <c r="M406" s="9"/>
      <c r="N406" s="9"/>
      <c r="O406" s="9"/>
      <c r="P406" s="278" t="str">
        <f t="shared" si="15"/>
        <v/>
      </c>
      <c r="Q406" s="276" t="str">
        <f t="shared" si="16"/>
        <v/>
      </c>
      <c r="R406" s="9"/>
      <c r="S406" s="9"/>
      <c r="U406" s="367"/>
      <c r="AS406" s="9"/>
      <c r="AT406" s="9"/>
      <c r="AU406" s="426"/>
      <c r="AW406" s="9"/>
      <c r="AX406" s="470"/>
      <c r="AY406" s="467"/>
      <c r="BG406" s="373"/>
      <c r="BH406" s="373"/>
      <c r="BI406" s="9"/>
      <c r="BJ406" s="9"/>
      <c r="CJ406"/>
      <c r="CK406"/>
    </row>
    <row r="407" spans="1:89">
      <c r="A407" s="9">
        <v>1015</v>
      </c>
      <c r="B407" s="9">
        <v>5</v>
      </c>
      <c r="C407" s="9">
        <v>315</v>
      </c>
      <c r="D407" s="9">
        <v>2.2000000000000002</v>
      </c>
      <c r="E407" s="9">
        <v>2.9</v>
      </c>
      <c r="F407" s="9">
        <v>525.27200000000005</v>
      </c>
      <c r="G407" s="9">
        <v>0</v>
      </c>
      <c r="H407" s="9">
        <v>0</v>
      </c>
      <c r="I407" s="9">
        <v>7.2</v>
      </c>
      <c r="J407" s="9">
        <v>73</v>
      </c>
      <c r="K407" s="158">
        <v>0.27638888888888902</v>
      </c>
      <c r="L407" s="9"/>
      <c r="M407" s="9"/>
      <c r="N407" s="9"/>
      <c r="O407" s="9"/>
      <c r="P407" s="278" t="str">
        <f t="shared" si="15"/>
        <v/>
      </c>
      <c r="Q407" s="276" t="str">
        <f t="shared" si="16"/>
        <v/>
      </c>
      <c r="R407" s="9"/>
      <c r="S407" s="9"/>
      <c r="U407" s="367"/>
      <c r="AS407" s="9"/>
      <c r="AT407" s="9"/>
      <c r="AU407" s="426"/>
      <c r="AW407" s="9"/>
      <c r="AX407" s="470"/>
      <c r="AY407" s="467"/>
      <c r="BG407" s="373"/>
      <c r="BH407" s="373"/>
      <c r="BI407" s="9"/>
      <c r="BJ407" s="9"/>
      <c r="CJ407"/>
      <c r="CK407"/>
    </row>
    <row r="408" spans="1:89">
      <c r="A408" s="9">
        <v>1015</v>
      </c>
      <c r="B408" s="9">
        <v>5</v>
      </c>
      <c r="C408" s="9">
        <v>270</v>
      </c>
      <c r="D408" s="9">
        <v>2.4</v>
      </c>
      <c r="E408" s="9">
        <v>2.9</v>
      </c>
      <c r="F408" s="9">
        <v>525.27200000000005</v>
      </c>
      <c r="G408" s="9">
        <v>0</v>
      </c>
      <c r="H408" s="9">
        <v>0</v>
      </c>
      <c r="I408" s="9">
        <v>7.2</v>
      </c>
      <c r="J408" s="9">
        <v>73</v>
      </c>
      <c r="K408" s="158">
        <v>0.27708333333333302</v>
      </c>
      <c r="L408" s="9"/>
      <c r="M408" s="9"/>
      <c r="N408" s="9"/>
      <c r="O408" s="9"/>
      <c r="P408" s="278" t="str">
        <f t="shared" si="15"/>
        <v/>
      </c>
      <c r="Q408" s="276" t="str">
        <f t="shared" si="16"/>
        <v/>
      </c>
      <c r="R408" s="9"/>
      <c r="S408" s="9"/>
      <c r="U408" s="367"/>
      <c r="AS408" s="9"/>
      <c r="AT408" s="9"/>
      <c r="AU408" s="426"/>
      <c r="AW408" s="9"/>
      <c r="AX408" s="470"/>
      <c r="AY408" s="467"/>
      <c r="BG408" s="373"/>
      <c r="BH408" s="373"/>
      <c r="BI408" s="9"/>
      <c r="BJ408" s="9"/>
      <c r="CJ408"/>
      <c r="CK408"/>
    </row>
    <row r="409" spans="1:89">
      <c r="A409" s="9">
        <v>1015</v>
      </c>
      <c r="B409" s="9">
        <v>5</v>
      </c>
      <c r="C409" s="9">
        <v>337</v>
      </c>
      <c r="D409" s="9">
        <v>2.5</v>
      </c>
      <c r="E409" s="9">
        <v>2.2000000000000002</v>
      </c>
      <c r="F409" s="9">
        <v>525.27200000000005</v>
      </c>
      <c r="G409" s="9">
        <v>0</v>
      </c>
      <c r="H409" s="9">
        <v>0</v>
      </c>
      <c r="I409" s="9">
        <v>7.2</v>
      </c>
      <c r="J409" s="9">
        <v>73</v>
      </c>
      <c r="K409" s="158">
        <v>0.27777777777777801</v>
      </c>
      <c r="L409" s="9"/>
      <c r="M409" s="9"/>
      <c r="N409" s="9"/>
      <c r="O409" s="9"/>
      <c r="P409" s="278" t="str">
        <f t="shared" si="15"/>
        <v/>
      </c>
      <c r="Q409" s="276" t="str">
        <f t="shared" si="16"/>
        <v/>
      </c>
      <c r="R409" s="9"/>
      <c r="S409" s="9"/>
      <c r="U409" s="367"/>
      <c r="AS409" s="9"/>
      <c r="AT409" s="9"/>
      <c r="AU409" s="426"/>
      <c r="AW409" s="9"/>
      <c r="AX409" s="470"/>
      <c r="AY409" s="467"/>
      <c r="BG409" s="373"/>
      <c r="BH409" s="373"/>
      <c r="BI409" s="9"/>
      <c r="BJ409" s="9"/>
      <c r="CJ409"/>
      <c r="CK409"/>
    </row>
    <row r="410" spans="1:89">
      <c r="A410" s="9">
        <v>1015</v>
      </c>
      <c r="B410" s="9">
        <v>3.9</v>
      </c>
      <c r="C410" s="9">
        <v>247</v>
      </c>
      <c r="D410" s="9">
        <v>4</v>
      </c>
      <c r="E410" s="9">
        <v>2.1</v>
      </c>
      <c r="F410" s="9">
        <v>525.27200000000005</v>
      </c>
      <c r="G410" s="9">
        <v>0</v>
      </c>
      <c r="H410" s="9">
        <v>0</v>
      </c>
      <c r="I410" s="9">
        <v>7.3</v>
      </c>
      <c r="J410" s="9">
        <v>73</v>
      </c>
      <c r="K410" s="158">
        <v>0.27847222222222201</v>
      </c>
      <c r="L410" s="9"/>
      <c r="M410" s="9"/>
      <c r="N410" s="9"/>
      <c r="O410" s="9"/>
      <c r="P410" s="278" t="str">
        <f t="shared" si="15"/>
        <v/>
      </c>
      <c r="Q410" s="276" t="str">
        <f t="shared" si="16"/>
        <v/>
      </c>
      <c r="R410" s="9"/>
      <c r="S410" s="9"/>
      <c r="U410" s="367"/>
      <c r="AS410" s="9"/>
      <c r="AT410" s="9"/>
      <c r="AU410" s="426"/>
      <c r="AW410" s="9"/>
      <c r="AX410" s="470"/>
      <c r="AY410" s="467"/>
      <c r="BG410" s="373"/>
      <c r="BH410" s="373"/>
      <c r="BI410" s="9"/>
      <c r="BJ410" s="9"/>
      <c r="CJ410"/>
      <c r="CK410"/>
    </row>
    <row r="411" spans="1:89">
      <c r="A411" s="9">
        <v>1015</v>
      </c>
      <c r="B411" s="9">
        <v>5.6</v>
      </c>
      <c r="C411" s="9">
        <v>292</v>
      </c>
      <c r="D411" s="9">
        <v>1.6</v>
      </c>
      <c r="E411" s="9">
        <v>2.4</v>
      </c>
      <c r="F411" s="9">
        <v>525.27200000000005</v>
      </c>
      <c r="G411" s="9">
        <v>0</v>
      </c>
      <c r="H411" s="9">
        <v>0</v>
      </c>
      <c r="I411" s="9">
        <v>7.3</v>
      </c>
      <c r="J411" s="9">
        <v>73</v>
      </c>
      <c r="K411" s="158">
        <v>0.27916666666666701</v>
      </c>
      <c r="L411" s="9"/>
      <c r="M411" s="9"/>
      <c r="N411" s="9"/>
      <c r="O411" s="9"/>
      <c r="P411" s="278" t="str">
        <f t="shared" si="15"/>
        <v/>
      </c>
      <c r="Q411" s="276" t="str">
        <f t="shared" si="16"/>
        <v/>
      </c>
      <c r="R411" s="9"/>
      <c r="S411" s="9"/>
      <c r="U411" s="367"/>
      <c r="AS411" s="9"/>
      <c r="AT411" s="9"/>
      <c r="AU411" s="426"/>
      <c r="AW411" s="9"/>
      <c r="AX411" s="470"/>
      <c r="AY411" s="467"/>
      <c r="BG411" s="373"/>
      <c r="BH411" s="373"/>
      <c r="BI411" s="9"/>
      <c r="BJ411" s="9"/>
      <c r="CJ411"/>
      <c r="CK411"/>
    </row>
    <row r="412" spans="1:89">
      <c r="A412" s="9">
        <v>1015</v>
      </c>
      <c r="B412" s="9">
        <v>5.6</v>
      </c>
      <c r="C412" s="9">
        <v>292</v>
      </c>
      <c r="D412" s="9">
        <v>1.4</v>
      </c>
      <c r="E412" s="9">
        <v>1.2</v>
      </c>
      <c r="F412" s="9">
        <v>525.27200000000005</v>
      </c>
      <c r="G412" s="9">
        <v>0</v>
      </c>
      <c r="H412" s="9">
        <v>0</v>
      </c>
      <c r="I412" s="9">
        <v>7.2</v>
      </c>
      <c r="J412" s="9">
        <v>73</v>
      </c>
      <c r="K412" s="158">
        <v>0.27986111111111101</v>
      </c>
      <c r="L412" s="9"/>
      <c r="M412" s="9"/>
      <c r="N412" s="9"/>
      <c r="O412" s="9"/>
      <c r="P412" s="278" t="str">
        <f t="shared" si="15"/>
        <v/>
      </c>
      <c r="Q412" s="276" t="str">
        <f t="shared" si="16"/>
        <v/>
      </c>
      <c r="R412" s="9"/>
      <c r="S412" s="9"/>
      <c r="U412" s="367"/>
      <c r="AS412" s="9"/>
      <c r="AT412" s="9"/>
      <c r="AU412" s="426"/>
      <c r="AW412" s="9"/>
      <c r="AX412" s="470"/>
      <c r="AY412" s="467"/>
      <c r="BG412" s="373"/>
      <c r="BH412" s="373"/>
      <c r="BI412" s="9"/>
      <c r="BJ412" s="9"/>
      <c r="CJ412"/>
      <c r="CK412"/>
    </row>
    <row r="413" spans="1:89">
      <c r="A413" s="9">
        <v>1015</v>
      </c>
      <c r="B413" s="9">
        <v>5.6</v>
      </c>
      <c r="C413" s="9">
        <v>315</v>
      </c>
      <c r="D413" s="9">
        <v>1.7</v>
      </c>
      <c r="E413" s="9">
        <v>1.7</v>
      </c>
      <c r="F413" s="9">
        <v>525.27200000000005</v>
      </c>
      <c r="G413" s="9">
        <v>0</v>
      </c>
      <c r="H413" s="9">
        <v>0</v>
      </c>
      <c r="I413" s="9">
        <v>7.2</v>
      </c>
      <c r="J413" s="9">
        <v>73</v>
      </c>
      <c r="K413" s="158">
        <v>0.280555555555556</v>
      </c>
      <c r="L413" s="9"/>
      <c r="M413" s="9"/>
      <c r="N413" s="9"/>
      <c r="O413" s="9"/>
      <c r="P413" s="278" t="str">
        <f t="shared" si="15"/>
        <v/>
      </c>
      <c r="Q413" s="276" t="str">
        <f t="shared" si="16"/>
        <v/>
      </c>
      <c r="R413" s="9"/>
      <c r="S413" s="9"/>
      <c r="U413" s="367"/>
      <c r="AS413" s="9"/>
      <c r="AT413" s="9"/>
      <c r="AU413" s="426"/>
      <c r="AW413" s="9"/>
      <c r="AX413" s="470"/>
      <c r="AY413" s="467"/>
      <c r="BG413" s="373"/>
      <c r="BH413" s="373"/>
      <c r="BI413" s="9"/>
      <c r="BJ413" s="9"/>
      <c r="CJ413"/>
      <c r="CK413"/>
    </row>
    <row r="414" spans="1:89">
      <c r="A414" s="9">
        <v>1015</v>
      </c>
      <c r="B414" s="9">
        <v>5.6</v>
      </c>
      <c r="C414" s="9">
        <v>315</v>
      </c>
      <c r="D414" s="9">
        <v>1.6</v>
      </c>
      <c r="E414" s="9">
        <v>1.6</v>
      </c>
      <c r="F414" s="9">
        <v>525.27200000000005</v>
      </c>
      <c r="G414" s="9">
        <v>0</v>
      </c>
      <c r="H414" s="9">
        <v>0</v>
      </c>
      <c r="I414" s="9">
        <v>7.2</v>
      </c>
      <c r="J414" s="9">
        <v>73</v>
      </c>
      <c r="K414" s="158">
        <v>0.28125</v>
      </c>
      <c r="L414" s="9"/>
      <c r="M414" s="9"/>
      <c r="N414" s="9"/>
      <c r="O414" s="9"/>
      <c r="P414" s="278" t="str">
        <f t="shared" si="15"/>
        <v/>
      </c>
      <c r="Q414" s="276" t="str">
        <f t="shared" si="16"/>
        <v/>
      </c>
      <c r="R414" s="9"/>
      <c r="S414" s="9"/>
      <c r="U414" s="367"/>
      <c r="AS414" s="9"/>
      <c r="AT414" s="9"/>
      <c r="AU414" s="426"/>
      <c r="AW414" s="9"/>
      <c r="AX414" s="470"/>
      <c r="AY414" s="467"/>
      <c r="BG414" s="373"/>
      <c r="BH414" s="373"/>
      <c r="BI414" s="9"/>
      <c r="BJ414" s="9"/>
      <c r="CJ414"/>
      <c r="CK414"/>
    </row>
    <row r="415" spans="1:89">
      <c r="A415" s="9">
        <v>1015</v>
      </c>
      <c r="B415" s="9">
        <v>5.6</v>
      </c>
      <c r="C415" s="9">
        <v>270</v>
      </c>
      <c r="D415" s="9">
        <v>1.6</v>
      </c>
      <c r="E415" s="9">
        <v>1.4</v>
      </c>
      <c r="F415" s="9">
        <v>525.27200000000005</v>
      </c>
      <c r="G415" s="9">
        <v>0</v>
      </c>
      <c r="H415" s="9">
        <v>0</v>
      </c>
      <c r="I415" s="9">
        <v>7.2</v>
      </c>
      <c r="J415" s="9">
        <v>73</v>
      </c>
      <c r="K415" s="158">
        <v>0.281944444444444</v>
      </c>
      <c r="L415" s="9"/>
      <c r="M415" s="9"/>
      <c r="N415" s="9"/>
      <c r="O415" s="9"/>
      <c r="P415" s="278" t="str">
        <f t="shared" si="15"/>
        <v/>
      </c>
      <c r="Q415" s="276" t="str">
        <f t="shared" si="16"/>
        <v/>
      </c>
      <c r="R415" s="9"/>
      <c r="S415" s="9"/>
      <c r="U415" s="367"/>
      <c r="AS415" s="9"/>
      <c r="AT415" s="9"/>
      <c r="AU415" s="426"/>
      <c r="AW415" s="9"/>
      <c r="AX415" s="470"/>
      <c r="AY415" s="467"/>
      <c r="BG415" s="373"/>
      <c r="BH415" s="373"/>
      <c r="BI415" s="9"/>
      <c r="BJ415" s="9"/>
      <c r="CJ415"/>
      <c r="CK415"/>
    </row>
    <row r="416" spans="1:89">
      <c r="A416" s="9">
        <v>1015</v>
      </c>
      <c r="B416" s="9">
        <v>4.4000000000000004</v>
      </c>
      <c r="C416" s="9">
        <v>337</v>
      </c>
      <c r="D416" s="9">
        <v>2.8</v>
      </c>
      <c r="E416" s="9">
        <v>2.5</v>
      </c>
      <c r="F416" s="9">
        <v>525.27200000000005</v>
      </c>
      <c r="G416" s="9">
        <v>0</v>
      </c>
      <c r="H416" s="9">
        <v>0</v>
      </c>
      <c r="I416" s="9">
        <v>7.2</v>
      </c>
      <c r="J416" s="9">
        <v>73</v>
      </c>
      <c r="K416" s="158">
        <v>0.28263888888888899</v>
      </c>
      <c r="L416" s="9"/>
      <c r="M416" s="9"/>
      <c r="N416" s="9"/>
      <c r="O416" s="9"/>
      <c r="P416" s="278" t="str">
        <f t="shared" si="15"/>
        <v/>
      </c>
      <c r="Q416" s="276" t="str">
        <f t="shared" si="16"/>
        <v/>
      </c>
      <c r="R416" s="9"/>
      <c r="S416" s="9"/>
      <c r="U416" s="367"/>
      <c r="AS416" s="9"/>
      <c r="AT416" s="9"/>
      <c r="AU416" s="426"/>
      <c r="AW416" s="9"/>
      <c r="AX416" s="470"/>
      <c r="AY416" s="467"/>
      <c r="BG416" s="373"/>
      <c r="BH416" s="373"/>
      <c r="BI416" s="9"/>
      <c r="BJ416" s="9"/>
      <c r="CJ416"/>
      <c r="CK416"/>
    </row>
    <row r="417" spans="1:89">
      <c r="A417" s="9">
        <v>1015</v>
      </c>
      <c r="B417" s="9">
        <v>5.6</v>
      </c>
      <c r="C417" s="9">
        <v>337</v>
      </c>
      <c r="D417" s="9">
        <v>1.7</v>
      </c>
      <c r="E417" s="9">
        <v>1.7</v>
      </c>
      <c r="F417" s="9">
        <v>525.27200000000005</v>
      </c>
      <c r="G417" s="9">
        <v>0</v>
      </c>
      <c r="H417" s="9">
        <v>0</v>
      </c>
      <c r="I417" s="9">
        <v>7.2</v>
      </c>
      <c r="J417" s="9">
        <v>73</v>
      </c>
      <c r="K417" s="158">
        <v>0.28333333333333299</v>
      </c>
      <c r="L417" s="9"/>
      <c r="M417" s="9"/>
      <c r="N417" s="9"/>
      <c r="O417" s="9"/>
      <c r="P417" s="278" t="str">
        <f t="shared" si="15"/>
        <v/>
      </c>
      <c r="Q417" s="276" t="str">
        <f t="shared" si="16"/>
        <v/>
      </c>
      <c r="R417" s="9"/>
      <c r="S417" s="9"/>
      <c r="U417" s="367"/>
      <c r="AS417" s="9"/>
      <c r="AT417" s="9"/>
      <c r="AU417" s="426"/>
      <c r="AW417" s="9"/>
      <c r="AX417" s="470"/>
      <c r="AY417" s="467"/>
      <c r="BG417" s="373"/>
      <c r="BH417" s="373"/>
      <c r="BI417" s="9"/>
      <c r="BJ417" s="9"/>
      <c r="CJ417"/>
      <c r="CK417"/>
    </row>
    <row r="418" spans="1:89">
      <c r="A418" s="9">
        <v>1015</v>
      </c>
      <c r="B418" s="9">
        <v>5.6</v>
      </c>
      <c r="C418" s="9">
        <v>337</v>
      </c>
      <c r="D418" s="9">
        <v>1.4</v>
      </c>
      <c r="E418" s="9">
        <v>1.1000000000000001</v>
      </c>
      <c r="F418" s="9">
        <v>525.27200000000005</v>
      </c>
      <c r="G418" s="9">
        <v>0</v>
      </c>
      <c r="H418" s="9">
        <v>0</v>
      </c>
      <c r="I418" s="9">
        <v>7.2</v>
      </c>
      <c r="J418" s="9">
        <v>73</v>
      </c>
      <c r="K418" s="158">
        <v>0.28402777777777799</v>
      </c>
      <c r="L418" s="9"/>
      <c r="M418" s="9"/>
      <c r="N418" s="9"/>
      <c r="O418" s="9"/>
      <c r="P418" s="278" t="str">
        <f t="shared" si="15"/>
        <v/>
      </c>
      <c r="Q418" s="276" t="str">
        <f t="shared" si="16"/>
        <v/>
      </c>
      <c r="R418" s="9"/>
      <c r="S418" s="9"/>
      <c r="U418" s="367"/>
      <c r="AS418" s="9"/>
      <c r="AT418" s="9"/>
      <c r="AU418" s="426"/>
      <c r="AW418" s="9"/>
      <c r="AX418" s="470"/>
      <c r="AY418" s="467"/>
      <c r="BG418" s="373"/>
      <c r="BH418" s="373"/>
      <c r="BI418" s="9"/>
      <c r="BJ418" s="9"/>
      <c r="CJ418"/>
      <c r="CK418"/>
    </row>
    <row r="419" spans="1:89">
      <c r="A419" s="9">
        <v>1015</v>
      </c>
      <c r="B419" s="9">
        <v>4.4000000000000004</v>
      </c>
      <c r="C419" s="9">
        <v>292</v>
      </c>
      <c r="D419" s="9">
        <v>2.9</v>
      </c>
      <c r="E419" s="9">
        <v>1.6</v>
      </c>
      <c r="F419" s="9">
        <v>525.27200000000005</v>
      </c>
      <c r="G419" s="9">
        <v>0</v>
      </c>
      <c r="H419" s="9">
        <v>0</v>
      </c>
      <c r="I419" s="9">
        <v>7.2</v>
      </c>
      <c r="J419" s="9">
        <v>73</v>
      </c>
      <c r="K419" s="158">
        <v>0.28472222222222199</v>
      </c>
      <c r="L419" s="9"/>
      <c r="M419" s="9"/>
      <c r="N419" s="9"/>
      <c r="O419" s="9"/>
      <c r="P419" s="278" t="str">
        <f t="shared" si="15"/>
        <v/>
      </c>
      <c r="Q419" s="276" t="str">
        <f t="shared" si="16"/>
        <v/>
      </c>
      <c r="R419" s="9"/>
      <c r="S419" s="9"/>
      <c r="U419" s="367"/>
      <c r="AS419" s="9"/>
      <c r="AT419" s="9"/>
      <c r="AU419" s="426"/>
      <c r="AW419" s="9"/>
      <c r="AX419" s="470"/>
      <c r="AY419" s="467"/>
      <c r="BG419" s="373"/>
      <c r="BH419" s="373"/>
      <c r="BI419" s="9"/>
      <c r="BJ419" s="9"/>
      <c r="CJ419"/>
      <c r="CK419"/>
    </row>
    <row r="420" spans="1:89">
      <c r="A420" s="9">
        <v>1015</v>
      </c>
      <c r="B420" s="9">
        <v>4.4000000000000004</v>
      </c>
      <c r="C420" s="9">
        <v>292</v>
      </c>
      <c r="D420" s="9">
        <v>2.6</v>
      </c>
      <c r="E420" s="9">
        <v>2.9</v>
      </c>
      <c r="F420" s="9">
        <v>525.27200000000005</v>
      </c>
      <c r="G420" s="9">
        <v>0</v>
      </c>
      <c r="H420" s="9">
        <v>0</v>
      </c>
      <c r="I420" s="9">
        <v>7.2</v>
      </c>
      <c r="J420" s="9">
        <v>73</v>
      </c>
      <c r="K420" s="158">
        <v>0.28541666666666698</v>
      </c>
      <c r="L420" s="9"/>
      <c r="M420" s="9"/>
      <c r="N420" s="9"/>
      <c r="O420" s="9"/>
      <c r="P420" s="278" t="str">
        <f t="shared" si="15"/>
        <v/>
      </c>
      <c r="Q420" s="276" t="str">
        <f t="shared" si="16"/>
        <v/>
      </c>
      <c r="R420" s="9"/>
      <c r="S420" s="9"/>
      <c r="U420" s="367"/>
      <c r="AS420" s="9"/>
      <c r="AT420" s="9"/>
      <c r="AU420" s="426"/>
      <c r="AW420" s="9"/>
      <c r="AX420" s="470"/>
      <c r="AY420" s="467"/>
      <c r="BG420" s="373"/>
      <c r="BH420" s="373"/>
      <c r="BI420" s="9"/>
      <c r="BJ420" s="9"/>
      <c r="CJ420"/>
      <c r="CK420"/>
    </row>
    <row r="421" spans="1:89">
      <c r="A421" s="9">
        <v>1015</v>
      </c>
      <c r="B421" s="9">
        <v>5.6</v>
      </c>
      <c r="C421" s="9">
        <v>337</v>
      </c>
      <c r="D421" s="9">
        <v>1.7</v>
      </c>
      <c r="E421" s="9">
        <v>2.2000000000000002</v>
      </c>
      <c r="F421" s="9">
        <v>525.27200000000005</v>
      </c>
      <c r="G421" s="9">
        <v>0</v>
      </c>
      <c r="H421" s="9">
        <v>0</v>
      </c>
      <c r="I421" s="9">
        <v>7.2</v>
      </c>
      <c r="J421" s="9">
        <v>73</v>
      </c>
      <c r="K421" s="158">
        <v>0.28611111111111098</v>
      </c>
      <c r="L421" s="9"/>
      <c r="M421" s="9"/>
      <c r="N421" s="9"/>
      <c r="O421" s="9"/>
      <c r="P421" s="278" t="str">
        <f t="shared" si="15"/>
        <v/>
      </c>
      <c r="Q421" s="276" t="str">
        <f t="shared" si="16"/>
        <v/>
      </c>
      <c r="R421" s="9"/>
      <c r="S421" s="9"/>
      <c r="U421" s="367"/>
      <c r="AS421" s="9"/>
      <c r="AT421" s="9"/>
      <c r="AU421" s="426"/>
      <c r="AW421" s="9"/>
      <c r="AX421" s="470"/>
      <c r="AY421" s="467"/>
      <c r="BG421" s="373"/>
      <c r="BH421" s="373"/>
      <c r="BI421" s="9"/>
      <c r="BJ421" s="9"/>
      <c r="CJ421"/>
      <c r="CK421"/>
    </row>
    <row r="422" spans="1:89">
      <c r="A422" s="9">
        <v>1015</v>
      </c>
      <c r="B422" s="9">
        <v>5.6</v>
      </c>
      <c r="C422" s="9">
        <v>292</v>
      </c>
      <c r="D422" s="9">
        <v>1.6</v>
      </c>
      <c r="E422" s="9">
        <v>2.5</v>
      </c>
      <c r="F422" s="9">
        <v>525.27200000000005</v>
      </c>
      <c r="G422" s="9">
        <v>0</v>
      </c>
      <c r="H422" s="9">
        <v>0</v>
      </c>
      <c r="I422" s="9">
        <v>7.2</v>
      </c>
      <c r="J422" s="9">
        <v>73</v>
      </c>
      <c r="K422" s="158">
        <v>0.28680555555555598</v>
      </c>
      <c r="L422" s="9"/>
      <c r="M422" s="9"/>
      <c r="N422" s="9"/>
      <c r="O422" s="9"/>
      <c r="P422" s="278" t="str">
        <f t="shared" si="15"/>
        <v/>
      </c>
      <c r="Q422" s="276" t="str">
        <f t="shared" si="16"/>
        <v/>
      </c>
      <c r="R422" s="9"/>
      <c r="S422" s="9"/>
      <c r="U422" s="367"/>
      <c r="AS422" s="9"/>
      <c r="AT422" s="9"/>
      <c r="AU422" s="426"/>
      <c r="AW422" s="9"/>
      <c r="AX422" s="470"/>
      <c r="AY422" s="467"/>
      <c r="BG422" s="373"/>
      <c r="BH422" s="373"/>
      <c r="BI422" s="9"/>
      <c r="BJ422" s="9"/>
      <c r="CJ422"/>
      <c r="CK422"/>
    </row>
    <row r="423" spans="1:89">
      <c r="A423" s="9">
        <v>1015</v>
      </c>
      <c r="B423" s="9">
        <v>5.6</v>
      </c>
      <c r="C423" s="9">
        <v>337</v>
      </c>
      <c r="D423" s="9">
        <v>1.6</v>
      </c>
      <c r="E423" s="9">
        <v>1.6</v>
      </c>
      <c r="F423" s="9">
        <v>525.27200000000005</v>
      </c>
      <c r="G423" s="9">
        <v>0</v>
      </c>
      <c r="H423" s="9">
        <v>0</v>
      </c>
      <c r="I423" s="9">
        <v>7.2</v>
      </c>
      <c r="J423" s="9">
        <v>73</v>
      </c>
      <c r="K423" s="158">
        <v>0.28749999999999998</v>
      </c>
      <c r="L423" s="9"/>
      <c r="M423" s="9"/>
      <c r="N423" s="9"/>
      <c r="O423" s="9"/>
      <c r="P423" s="278" t="str">
        <f t="shared" si="15"/>
        <v/>
      </c>
      <c r="Q423" s="276" t="str">
        <f t="shared" si="16"/>
        <v/>
      </c>
      <c r="R423" s="9"/>
      <c r="S423" s="9"/>
      <c r="U423" s="367"/>
      <c r="AS423" s="9"/>
      <c r="AT423" s="9"/>
      <c r="AU423" s="426"/>
      <c r="AW423" s="9"/>
      <c r="AX423" s="470"/>
      <c r="AY423" s="467"/>
      <c r="BG423" s="373"/>
      <c r="BH423" s="373"/>
      <c r="BI423" s="9"/>
      <c r="BJ423" s="9"/>
      <c r="CJ423"/>
      <c r="CK423"/>
    </row>
    <row r="424" spans="1:89">
      <c r="A424" s="9">
        <v>1015</v>
      </c>
      <c r="B424" s="9">
        <v>5.6</v>
      </c>
      <c r="C424" s="9">
        <v>270</v>
      </c>
      <c r="D424" s="9">
        <v>1.6</v>
      </c>
      <c r="E424" s="9">
        <v>1.7</v>
      </c>
      <c r="F424" s="9">
        <v>525.27200000000005</v>
      </c>
      <c r="G424" s="9">
        <v>0</v>
      </c>
      <c r="H424" s="9">
        <v>0</v>
      </c>
      <c r="I424" s="9">
        <v>7.2</v>
      </c>
      <c r="J424" s="9">
        <v>73</v>
      </c>
      <c r="K424" s="158">
        <v>0.28819444444444398</v>
      </c>
      <c r="L424" s="9"/>
      <c r="M424" s="9"/>
      <c r="N424" s="9"/>
      <c r="O424" s="9"/>
      <c r="P424" s="278" t="str">
        <f t="shared" si="15"/>
        <v/>
      </c>
      <c r="Q424" s="276" t="str">
        <f t="shared" si="16"/>
        <v/>
      </c>
      <c r="R424" s="9"/>
      <c r="S424" s="9"/>
      <c r="U424" s="367"/>
      <c r="AS424" s="9"/>
      <c r="AT424" s="9"/>
      <c r="AU424" s="426"/>
      <c r="AW424" s="9"/>
      <c r="AX424" s="470"/>
      <c r="AY424" s="467"/>
      <c r="BG424" s="373"/>
      <c r="BH424" s="373"/>
      <c r="BI424" s="9"/>
      <c r="BJ424" s="9"/>
      <c r="CJ424"/>
      <c r="CK424"/>
    </row>
    <row r="425" spans="1:89">
      <c r="A425" s="9">
        <v>1015</v>
      </c>
      <c r="B425" s="9">
        <v>5.6</v>
      </c>
      <c r="C425" s="9">
        <v>0</v>
      </c>
      <c r="D425" s="9">
        <v>1.9</v>
      </c>
      <c r="E425" s="9">
        <v>2.2999999999999998</v>
      </c>
      <c r="F425" s="9">
        <v>525.27200000000005</v>
      </c>
      <c r="G425" s="9">
        <v>0</v>
      </c>
      <c r="H425" s="9">
        <v>0</v>
      </c>
      <c r="I425" s="9">
        <v>7.2</v>
      </c>
      <c r="J425" s="9">
        <v>73</v>
      </c>
      <c r="K425" s="158">
        <v>0.28888888888888897</v>
      </c>
      <c r="L425" s="9"/>
      <c r="M425" s="9"/>
      <c r="N425" s="9"/>
      <c r="O425" s="9"/>
      <c r="P425" s="278" t="str">
        <f t="shared" si="15"/>
        <v/>
      </c>
      <c r="Q425" s="276" t="str">
        <f t="shared" si="16"/>
        <v/>
      </c>
      <c r="R425" s="9"/>
      <c r="S425" s="9"/>
      <c r="U425" s="367"/>
      <c r="AS425" s="9"/>
      <c r="AT425" s="9"/>
      <c r="AU425" s="426"/>
      <c r="AW425" s="9"/>
      <c r="AX425" s="470"/>
      <c r="AY425" s="467"/>
      <c r="BG425" s="373"/>
      <c r="BH425" s="373"/>
      <c r="BI425" s="9"/>
      <c r="BJ425" s="9"/>
      <c r="CJ425"/>
      <c r="CK425"/>
    </row>
    <row r="426" spans="1:89">
      <c r="A426" s="9">
        <v>1015</v>
      </c>
      <c r="B426" s="9">
        <v>5.6</v>
      </c>
      <c r="C426" s="9">
        <v>292</v>
      </c>
      <c r="D426" s="9">
        <v>1.7</v>
      </c>
      <c r="E426" s="9">
        <v>1.9</v>
      </c>
      <c r="F426" s="9">
        <v>525.27200000000005</v>
      </c>
      <c r="G426" s="9">
        <v>0</v>
      </c>
      <c r="H426" s="9">
        <v>0</v>
      </c>
      <c r="I426" s="9">
        <v>7.1</v>
      </c>
      <c r="J426" s="9">
        <v>73</v>
      </c>
      <c r="K426" s="158">
        <v>0.28958333333333303</v>
      </c>
      <c r="L426" s="9"/>
      <c r="M426" s="9"/>
      <c r="N426" s="9"/>
      <c r="O426" s="9"/>
      <c r="P426" s="278" t="str">
        <f t="shared" si="15"/>
        <v/>
      </c>
      <c r="Q426" s="276" t="str">
        <f t="shared" si="16"/>
        <v/>
      </c>
      <c r="R426" s="9"/>
      <c r="S426" s="9"/>
      <c r="U426" s="367"/>
      <c r="AS426" s="9"/>
      <c r="AT426" s="9"/>
      <c r="AU426" s="426"/>
      <c r="AW426" s="9"/>
      <c r="AX426" s="470"/>
      <c r="AY426" s="467"/>
      <c r="BG426" s="373"/>
      <c r="BH426" s="373"/>
      <c r="BI426" s="9"/>
      <c r="BJ426" s="9"/>
      <c r="CJ426"/>
      <c r="CK426"/>
    </row>
    <row r="427" spans="1:89">
      <c r="A427" s="9">
        <v>1015</v>
      </c>
      <c r="B427" s="9">
        <v>5</v>
      </c>
      <c r="C427" s="9">
        <v>315</v>
      </c>
      <c r="D427" s="9">
        <v>2.2000000000000002</v>
      </c>
      <c r="E427" s="9">
        <v>2.2000000000000002</v>
      </c>
      <c r="F427" s="9">
        <v>525.27200000000005</v>
      </c>
      <c r="G427" s="9">
        <v>0</v>
      </c>
      <c r="H427" s="9">
        <v>0</v>
      </c>
      <c r="I427" s="9">
        <v>7.1</v>
      </c>
      <c r="J427" s="9">
        <v>73</v>
      </c>
      <c r="K427" s="158">
        <v>0.29027777777777802</v>
      </c>
      <c r="L427" s="9"/>
      <c r="M427" s="9"/>
      <c r="N427" s="9"/>
      <c r="O427" s="9"/>
      <c r="P427" s="278" t="str">
        <f t="shared" si="15"/>
        <v/>
      </c>
      <c r="Q427" s="276" t="str">
        <f t="shared" si="16"/>
        <v/>
      </c>
      <c r="R427" s="9"/>
      <c r="S427" s="9"/>
      <c r="U427" s="367"/>
      <c r="AS427" s="9"/>
      <c r="AT427" s="9"/>
      <c r="AU427" s="426"/>
      <c r="AW427" s="9"/>
      <c r="AX427" s="470"/>
      <c r="AY427" s="467"/>
      <c r="BG427" s="373"/>
      <c r="BH427" s="373"/>
      <c r="BI427" s="9"/>
      <c r="BJ427" s="9"/>
      <c r="CJ427"/>
      <c r="CK427"/>
    </row>
    <row r="428" spans="1:89">
      <c r="A428" s="9">
        <v>1015</v>
      </c>
      <c r="B428" s="9" t="s">
        <v>383</v>
      </c>
      <c r="C428" s="9">
        <v>292</v>
      </c>
      <c r="D428" s="9">
        <v>1.2</v>
      </c>
      <c r="E428" s="9">
        <v>1.5</v>
      </c>
      <c r="F428" s="9">
        <v>525.27200000000005</v>
      </c>
      <c r="G428" s="9">
        <v>0</v>
      </c>
      <c r="H428" s="9">
        <v>0</v>
      </c>
      <c r="I428" s="9">
        <v>7.1</v>
      </c>
      <c r="J428" s="9">
        <v>73</v>
      </c>
      <c r="K428" s="158">
        <v>0.29097222222222202</v>
      </c>
      <c r="L428" s="9"/>
      <c r="M428" s="9"/>
      <c r="N428" s="9"/>
      <c r="O428" s="9"/>
      <c r="P428" s="278" t="str">
        <f t="shared" si="15"/>
        <v/>
      </c>
      <c r="Q428" s="276" t="str">
        <f t="shared" si="16"/>
        <v/>
      </c>
      <c r="R428" s="9"/>
      <c r="S428" s="9"/>
      <c r="U428" s="367"/>
      <c r="AS428" s="9"/>
      <c r="AT428" s="9"/>
      <c r="AU428" s="426"/>
      <c r="AW428" s="9"/>
      <c r="AX428" s="470"/>
      <c r="AY428" s="467"/>
      <c r="BG428" s="373"/>
      <c r="BH428" s="373"/>
      <c r="BI428" s="9"/>
      <c r="BJ428" s="9"/>
      <c r="CJ428"/>
      <c r="CK428"/>
    </row>
    <row r="429" spans="1:89">
      <c r="A429" s="9">
        <v>1015</v>
      </c>
      <c r="B429" s="9">
        <v>4.4000000000000004</v>
      </c>
      <c r="C429" s="9">
        <v>315</v>
      </c>
      <c r="D429" s="9">
        <v>3</v>
      </c>
      <c r="E429" s="9">
        <v>3.1</v>
      </c>
      <c r="F429" s="9">
        <v>525.27200000000005</v>
      </c>
      <c r="G429" s="9">
        <v>0</v>
      </c>
      <c r="H429" s="9">
        <v>0</v>
      </c>
      <c r="I429" s="9">
        <v>7.1</v>
      </c>
      <c r="J429" s="9">
        <v>73</v>
      </c>
      <c r="K429" s="158">
        <v>0.29166666666666702</v>
      </c>
      <c r="L429" s="9"/>
      <c r="M429" s="9"/>
      <c r="N429" s="9"/>
      <c r="O429" s="9"/>
      <c r="P429" s="278" t="str">
        <f t="shared" si="15"/>
        <v/>
      </c>
      <c r="Q429" s="276" t="str">
        <f t="shared" si="16"/>
        <v/>
      </c>
      <c r="R429" s="9"/>
      <c r="S429" s="9"/>
      <c r="U429" s="367"/>
      <c r="AS429" s="9"/>
      <c r="AT429" s="9"/>
      <c r="AU429" s="426"/>
      <c r="AW429" s="9"/>
      <c r="AX429" s="470"/>
      <c r="AY429" s="467"/>
      <c r="BG429" s="373"/>
      <c r="BH429" s="373"/>
      <c r="BI429" s="9"/>
      <c r="BJ429" s="9"/>
      <c r="CJ429"/>
      <c r="CK429"/>
    </row>
    <row r="430" spans="1:89">
      <c r="A430" s="9">
        <v>1015</v>
      </c>
      <c r="B430" s="9">
        <v>5.6</v>
      </c>
      <c r="C430" s="9">
        <v>292</v>
      </c>
      <c r="D430" s="9">
        <v>1.7</v>
      </c>
      <c r="E430" s="9">
        <v>2.1</v>
      </c>
      <c r="F430" s="9">
        <v>525.27200000000005</v>
      </c>
      <c r="G430" s="9">
        <v>0</v>
      </c>
      <c r="H430" s="9">
        <v>0</v>
      </c>
      <c r="I430" s="9">
        <v>7.1</v>
      </c>
      <c r="J430" s="9">
        <v>73</v>
      </c>
      <c r="K430" s="158">
        <v>0.29236111111111102</v>
      </c>
      <c r="L430" s="9"/>
      <c r="M430" s="9"/>
      <c r="N430" s="9"/>
      <c r="O430" s="9"/>
      <c r="P430" s="278" t="str">
        <f t="shared" si="15"/>
        <v/>
      </c>
      <c r="Q430" s="276" t="str">
        <f t="shared" si="16"/>
        <v/>
      </c>
      <c r="R430" s="9"/>
      <c r="S430" s="9"/>
      <c r="U430" s="367"/>
      <c r="AS430" s="9"/>
      <c r="AT430" s="9"/>
      <c r="AU430" s="426"/>
      <c r="AW430" s="9"/>
      <c r="AX430" s="470"/>
      <c r="AY430" s="467"/>
      <c r="BG430" s="373"/>
      <c r="BH430" s="373"/>
      <c r="BI430" s="9"/>
      <c r="BJ430" s="9"/>
      <c r="CJ430"/>
      <c r="CK430"/>
    </row>
    <row r="431" spans="1:89">
      <c r="A431" s="9">
        <v>1015</v>
      </c>
      <c r="B431" s="9">
        <v>5</v>
      </c>
      <c r="C431" s="9">
        <v>292</v>
      </c>
      <c r="D431" s="9">
        <v>1.9</v>
      </c>
      <c r="E431" s="9">
        <v>2</v>
      </c>
      <c r="F431" s="9">
        <v>525.27200000000005</v>
      </c>
      <c r="G431" s="9">
        <v>0</v>
      </c>
      <c r="H431" s="9">
        <v>0</v>
      </c>
      <c r="I431" s="9">
        <v>7.1</v>
      </c>
      <c r="J431" s="9">
        <v>73</v>
      </c>
      <c r="K431" s="158">
        <v>0.29305555555555601</v>
      </c>
      <c r="L431" s="9"/>
      <c r="M431" s="9"/>
      <c r="N431" s="9"/>
      <c r="O431" s="9"/>
      <c r="P431" s="278" t="str">
        <f t="shared" si="15"/>
        <v/>
      </c>
      <c r="Q431" s="276" t="str">
        <f t="shared" si="16"/>
        <v/>
      </c>
      <c r="R431" s="9"/>
      <c r="S431" s="9"/>
      <c r="U431" s="367"/>
      <c r="AS431" s="9"/>
      <c r="AT431" s="9"/>
      <c r="AU431" s="426"/>
      <c r="AW431" s="9"/>
      <c r="AX431" s="470"/>
      <c r="AY431" s="467"/>
      <c r="BG431" s="373"/>
      <c r="BH431" s="373"/>
      <c r="BI431" s="9"/>
      <c r="BJ431" s="9"/>
      <c r="CJ431"/>
      <c r="CK431"/>
    </row>
    <row r="432" spans="1:89">
      <c r="A432" s="9">
        <v>1014</v>
      </c>
      <c r="B432" s="9">
        <v>4.4000000000000004</v>
      </c>
      <c r="C432" s="9">
        <v>292</v>
      </c>
      <c r="D432" s="9">
        <v>2.6</v>
      </c>
      <c r="E432" s="9">
        <v>1.7</v>
      </c>
      <c r="F432" s="9">
        <v>525.27200000000005</v>
      </c>
      <c r="G432" s="9">
        <v>0</v>
      </c>
      <c r="H432" s="9">
        <v>0</v>
      </c>
      <c r="I432" s="9">
        <v>7.1</v>
      </c>
      <c r="J432" s="9">
        <v>73</v>
      </c>
      <c r="K432" s="158">
        <v>0.29375000000000001</v>
      </c>
      <c r="L432" s="9"/>
      <c r="M432" s="9"/>
      <c r="N432" s="9"/>
      <c r="O432" s="9"/>
      <c r="P432" s="278" t="str">
        <f t="shared" si="15"/>
        <v/>
      </c>
      <c r="Q432" s="276" t="str">
        <f t="shared" si="16"/>
        <v/>
      </c>
      <c r="R432" s="9"/>
      <c r="S432" s="9"/>
      <c r="U432" s="367"/>
      <c r="AS432" s="9"/>
      <c r="AT432" s="9"/>
      <c r="AU432" s="426"/>
      <c r="AW432" s="9"/>
      <c r="AX432" s="470"/>
      <c r="AY432" s="467"/>
      <c r="BG432" s="373"/>
      <c r="BH432" s="373"/>
      <c r="BI432" s="9"/>
      <c r="BJ432" s="9"/>
      <c r="CJ432"/>
      <c r="CK432"/>
    </row>
    <row r="433" spans="1:89">
      <c r="A433" s="9">
        <v>1014</v>
      </c>
      <c r="B433" s="9">
        <v>3.9</v>
      </c>
      <c r="C433" s="9">
        <v>292</v>
      </c>
      <c r="D433" s="9">
        <v>3.8</v>
      </c>
      <c r="E433" s="9">
        <v>2.7</v>
      </c>
      <c r="F433" s="9">
        <v>525.27200000000005</v>
      </c>
      <c r="G433" s="9">
        <v>0</v>
      </c>
      <c r="H433" s="9">
        <v>0</v>
      </c>
      <c r="I433" s="9">
        <v>7.1</v>
      </c>
      <c r="J433" s="9">
        <v>73</v>
      </c>
      <c r="K433" s="158">
        <v>0.29444444444444401</v>
      </c>
      <c r="L433" s="9"/>
      <c r="M433" s="9"/>
      <c r="N433" s="9"/>
      <c r="O433" s="9"/>
      <c r="P433" s="278" t="str">
        <f t="shared" si="15"/>
        <v/>
      </c>
      <c r="Q433" s="276" t="str">
        <f t="shared" si="16"/>
        <v/>
      </c>
      <c r="R433" s="9"/>
      <c r="S433" s="9"/>
      <c r="U433" s="367"/>
      <c r="AS433" s="9"/>
      <c r="AT433" s="9"/>
      <c r="AU433" s="426"/>
      <c r="AW433" s="9"/>
      <c r="AX433" s="470"/>
      <c r="AY433" s="467"/>
      <c r="BG433" s="373"/>
      <c r="BH433" s="373"/>
      <c r="BI433" s="9"/>
      <c r="BJ433" s="9"/>
      <c r="CJ433"/>
      <c r="CK433"/>
    </row>
    <row r="434" spans="1:89">
      <c r="A434" s="9">
        <v>1014</v>
      </c>
      <c r="B434" s="9">
        <v>5.6</v>
      </c>
      <c r="C434" s="9">
        <v>337</v>
      </c>
      <c r="D434" s="9">
        <v>1.7</v>
      </c>
      <c r="E434" s="9">
        <v>2</v>
      </c>
      <c r="F434" s="9">
        <v>525.27200000000005</v>
      </c>
      <c r="G434" s="9">
        <v>0</v>
      </c>
      <c r="H434" s="9">
        <v>0</v>
      </c>
      <c r="I434" s="9">
        <v>7.1</v>
      </c>
      <c r="J434" s="9">
        <v>73</v>
      </c>
      <c r="K434" s="158">
        <v>0.29513888888888901</v>
      </c>
      <c r="L434" s="9"/>
      <c r="M434" s="9"/>
      <c r="N434" s="9"/>
      <c r="O434" s="9"/>
      <c r="P434" s="278" t="str">
        <f t="shared" si="15"/>
        <v/>
      </c>
      <c r="Q434" s="276" t="str">
        <f t="shared" si="16"/>
        <v/>
      </c>
      <c r="R434" s="9"/>
      <c r="S434" s="9"/>
      <c r="U434" s="367"/>
      <c r="AS434" s="9"/>
      <c r="AT434" s="9"/>
      <c r="AU434" s="426"/>
      <c r="AW434" s="9"/>
      <c r="AX434" s="470"/>
      <c r="AY434" s="467"/>
      <c r="BG434" s="373"/>
      <c r="BH434" s="373"/>
      <c r="BI434" s="9"/>
      <c r="BJ434" s="9"/>
      <c r="CJ434"/>
      <c r="CK434"/>
    </row>
    <row r="435" spans="1:89">
      <c r="A435" s="9">
        <v>1014</v>
      </c>
      <c r="B435" s="9" t="s">
        <v>383</v>
      </c>
      <c r="C435" s="9">
        <v>315</v>
      </c>
      <c r="D435" s="9">
        <v>0.9</v>
      </c>
      <c r="E435" s="9">
        <v>1.4</v>
      </c>
      <c r="F435" s="9">
        <v>525.27200000000005</v>
      </c>
      <c r="G435" s="9">
        <v>0</v>
      </c>
      <c r="H435" s="9">
        <v>0</v>
      </c>
      <c r="I435" s="9">
        <v>7.1</v>
      </c>
      <c r="J435" s="9">
        <v>73</v>
      </c>
      <c r="K435" s="158">
        <v>0.295833333333333</v>
      </c>
      <c r="L435" s="9"/>
      <c r="M435" s="9"/>
      <c r="N435" s="9"/>
      <c r="O435" s="9"/>
      <c r="P435" s="278">
        <f t="shared" si="15"/>
        <v>60</v>
      </c>
      <c r="Q435" s="276" t="str">
        <f t="shared" si="16"/>
        <v/>
      </c>
      <c r="R435" s="9"/>
      <c r="S435" s="9"/>
      <c r="U435" s="367"/>
      <c r="AS435" s="9"/>
      <c r="AT435" s="9"/>
      <c r="AU435" s="426"/>
      <c r="AW435" s="9"/>
      <c r="AX435" s="470"/>
      <c r="AY435" s="467"/>
      <c r="BG435" s="373"/>
      <c r="BH435" s="373"/>
      <c r="BI435" s="9"/>
      <c r="BJ435" s="9"/>
      <c r="CJ435"/>
      <c r="CK435"/>
    </row>
    <row r="436" spans="1:89">
      <c r="A436" s="9">
        <v>1014</v>
      </c>
      <c r="B436" s="9">
        <v>5</v>
      </c>
      <c r="C436" s="9">
        <v>292</v>
      </c>
      <c r="D436" s="9">
        <v>2.2000000000000002</v>
      </c>
      <c r="E436" s="9">
        <v>2.4</v>
      </c>
      <c r="F436" s="9">
        <v>525.27200000000005</v>
      </c>
      <c r="G436" s="9">
        <v>0</v>
      </c>
      <c r="H436" s="9">
        <v>0</v>
      </c>
      <c r="I436" s="9">
        <v>7.1</v>
      </c>
      <c r="J436" s="9">
        <v>73</v>
      </c>
      <c r="K436" s="158">
        <v>0.296527777777778</v>
      </c>
      <c r="L436" s="9"/>
      <c r="M436" s="9"/>
      <c r="N436" s="9"/>
      <c r="O436" s="9"/>
      <c r="P436" s="278" t="str">
        <f t="shared" si="15"/>
        <v/>
      </c>
      <c r="Q436" s="276" t="str">
        <f t="shared" si="16"/>
        <v/>
      </c>
      <c r="R436" s="9"/>
      <c r="S436" s="9"/>
      <c r="U436" s="367"/>
      <c r="AS436" s="9"/>
      <c r="AT436" s="9"/>
      <c r="AU436" s="426"/>
      <c r="AW436" s="9"/>
      <c r="AX436" s="470"/>
      <c r="AY436" s="467"/>
      <c r="BG436" s="373"/>
      <c r="BH436" s="373"/>
      <c r="BI436" s="9"/>
      <c r="BJ436" s="9"/>
      <c r="CJ436"/>
      <c r="CK436"/>
    </row>
    <row r="437" spans="1:89">
      <c r="A437" s="9">
        <v>1014</v>
      </c>
      <c r="B437" s="9">
        <v>5.6</v>
      </c>
      <c r="C437" s="9">
        <v>292</v>
      </c>
      <c r="D437" s="9">
        <v>1.5</v>
      </c>
      <c r="E437" s="9">
        <v>1.4</v>
      </c>
      <c r="F437" s="9">
        <v>525.27200000000005</v>
      </c>
      <c r="G437" s="9">
        <v>0</v>
      </c>
      <c r="H437" s="9">
        <v>0</v>
      </c>
      <c r="I437" s="9">
        <v>7.1</v>
      </c>
      <c r="J437" s="9">
        <v>73</v>
      </c>
      <c r="K437" s="158">
        <v>0.297222222222222</v>
      </c>
      <c r="L437" s="9"/>
      <c r="M437" s="9"/>
      <c r="N437" s="9"/>
      <c r="O437" s="9"/>
      <c r="P437" s="278" t="str">
        <f t="shared" si="15"/>
        <v/>
      </c>
      <c r="Q437" s="276" t="str">
        <f t="shared" si="16"/>
        <v/>
      </c>
      <c r="R437" s="9"/>
      <c r="S437" s="9"/>
      <c r="U437" s="367"/>
      <c r="AS437" s="9"/>
      <c r="AT437" s="9"/>
      <c r="AU437" s="426"/>
      <c r="AW437" s="9"/>
      <c r="AX437" s="470"/>
      <c r="AY437" s="467"/>
      <c r="BG437" s="373"/>
      <c r="BH437" s="373"/>
      <c r="BI437" s="9"/>
      <c r="BJ437" s="9"/>
      <c r="CJ437"/>
      <c r="CK437"/>
    </row>
    <row r="438" spans="1:89">
      <c r="A438" s="9">
        <v>1014</v>
      </c>
      <c r="B438" s="9">
        <v>5</v>
      </c>
      <c r="C438" s="9">
        <v>315</v>
      </c>
      <c r="D438" s="9">
        <v>1.9</v>
      </c>
      <c r="E438" s="9">
        <v>1.9</v>
      </c>
      <c r="F438" s="9">
        <v>525.27200000000005</v>
      </c>
      <c r="G438" s="9">
        <v>0</v>
      </c>
      <c r="H438" s="9">
        <v>0</v>
      </c>
      <c r="I438" s="9">
        <v>7</v>
      </c>
      <c r="J438" s="9">
        <v>73</v>
      </c>
      <c r="K438" s="158">
        <v>0.297916666666667</v>
      </c>
      <c r="L438" s="9"/>
      <c r="M438" s="9"/>
      <c r="N438" s="9"/>
      <c r="O438" s="9"/>
      <c r="P438" s="278" t="str">
        <f t="shared" si="15"/>
        <v/>
      </c>
      <c r="Q438" s="276" t="str">
        <f t="shared" si="16"/>
        <v/>
      </c>
      <c r="R438" s="9"/>
      <c r="S438" s="9"/>
      <c r="U438" s="367"/>
      <c r="AS438" s="9"/>
      <c r="AT438" s="9"/>
      <c r="AU438" s="426"/>
      <c r="AW438" s="9"/>
      <c r="AX438" s="470"/>
      <c r="AY438" s="467"/>
      <c r="BG438" s="373"/>
      <c r="BH438" s="373"/>
      <c r="BI438" s="9"/>
      <c r="BJ438" s="9"/>
      <c r="CJ438"/>
      <c r="CK438"/>
    </row>
    <row r="439" spans="1:89">
      <c r="A439" s="9">
        <v>1014</v>
      </c>
      <c r="B439" s="9">
        <v>4.4000000000000004</v>
      </c>
      <c r="C439" s="9">
        <v>315</v>
      </c>
      <c r="D439" s="9">
        <v>3.4</v>
      </c>
      <c r="E439" s="9">
        <v>2.8</v>
      </c>
      <c r="F439" s="9">
        <v>525.27200000000005</v>
      </c>
      <c r="G439" s="9">
        <v>0</v>
      </c>
      <c r="H439" s="9">
        <v>0</v>
      </c>
      <c r="I439" s="9">
        <v>7</v>
      </c>
      <c r="J439" s="9">
        <v>73</v>
      </c>
      <c r="K439" s="158">
        <v>0.29861111111111099</v>
      </c>
      <c r="L439" s="9"/>
      <c r="M439" s="9"/>
      <c r="N439" s="9"/>
      <c r="O439" s="9"/>
      <c r="P439" s="278" t="str">
        <f t="shared" si="15"/>
        <v/>
      </c>
      <c r="Q439" s="276" t="str">
        <f t="shared" si="16"/>
        <v/>
      </c>
      <c r="R439" s="9"/>
      <c r="S439" s="9"/>
      <c r="U439" s="367"/>
      <c r="AS439" s="9"/>
      <c r="AT439" s="9"/>
      <c r="AU439" s="426"/>
      <c r="AW439" s="9"/>
      <c r="AX439" s="470"/>
      <c r="AY439" s="467"/>
      <c r="BG439" s="373"/>
      <c r="BH439" s="373"/>
      <c r="BI439" s="9"/>
      <c r="BJ439" s="9"/>
      <c r="CJ439"/>
      <c r="CK439"/>
    </row>
    <row r="440" spans="1:89">
      <c r="A440" s="9">
        <v>1014</v>
      </c>
      <c r="B440" s="9">
        <v>5.6</v>
      </c>
      <c r="C440" s="9">
        <v>337</v>
      </c>
      <c r="D440" s="9">
        <v>1.8</v>
      </c>
      <c r="E440" s="9">
        <v>1.7</v>
      </c>
      <c r="F440" s="9">
        <v>525.27200000000005</v>
      </c>
      <c r="G440" s="9">
        <v>0</v>
      </c>
      <c r="H440" s="9">
        <v>0</v>
      </c>
      <c r="I440" s="9">
        <v>7</v>
      </c>
      <c r="J440" s="9">
        <v>73</v>
      </c>
      <c r="K440" s="158">
        <v>0.29930555555555599</v>
      </c>
      <c r="L440" s="9"/>
      <c r="M440" s="9"/>
      <c r="N440" s="9"/>
      <c r="O440" s="9"/>
      <c r="P440" s="278" t="str">
        <f t="shared" si="15"/>
        <v/>
      </c>
      <c r="Q440" s="276" t="str">
        <f t="shared" si="16"/>
        <v/>
      </c>
      <c r="R440" s="9"/>
      <c r="S440" s="9"/>
      <c r="U440" s="367"/>
      <c r="AS440" s="9"/>
      <c r="AT440" s="9"/>
      <c r="AU440" s="426"/>
      <c r="AW440" s="9"/>
      <c r="AX440" s="470"/>
      <c r="AY440" s="467"/>
      <c r="BG440" s="373"/>
      <c r="BH440" s="373"/>
      <c r="BI440" s="9"/>
      <c r="BJ440" s="9"/>
      <c r="CJ440"/>
      <c r="CK440"/>
    </row>
    <row r="441" spans="1:89">
      <c r="A441" s="9">
        <v>1014</v>
      </c>
      <c r="B441" s="9">
        <v>5</v>
      </c>
      <c r="C441" s="9">
        <v>292</v>
      </c>
      <c r="D441" s="9">
        <v>1.9</v>
      </c>
      <c r="E441" s="9">
        <v>1.5</v>
      </c>
      <c r="F441" s="9">
        <v>525.27200000000005</v>
      </c>
      <c r="G441" s="9">
        <v>0</v>
      </c>
      <c r="H441" s="9">
        <v>0</v>
      </c>
      <c r="I441" s="9">
        <v>7</v>
      </c>
      <c r="J441" s="9">
        <v>73</v>
      </c>
      <c r="K441" s="158">
        <v>0.3</v>
      </c>
      <c r="L441" s="9"/>
      <c r="M441" s="9"/>
      <c r="N441" s="9"/>
      <c r="O441" s="9"/>
      <c r="P441" s="278" t="str">
        <f t="shared" si="15"/>
        <v/>
      </c>
      <c r="Q441" s="276" t="str">
        <f t="shared" si="16"/>
        <v/>
      </c>
      <c r="R441" s="9"/>
      <c r="S441" s="9"/>
      <c r="U441" s="367"/>
      <c r="AS441" s="9"/>
      <c r="AT441" s="9"/>
      <c r="AU441" s="426"/>
      <c r="AW441" s="9"/>
      <c r="AX441" s="470"/>
      <c r="AY441" s="467"/>
      <c r="BG441" s="373"/>
      <c r="BH441" s="373"/>
      <c r="BI441" s="9"/>
      <c r="BJ441" s="9"/>
      <c r="CJ441"/>
      <c r="CK441"/>
    </row>
    <row r="442" spans="1:89">
      <c r="A442" s="9">
        <v>1014</v>
      </c>
      <c r="B442" s="9">
        <v>5</v>
      </c>
      <c r="C442" s="9">
        <v>337</v>
      </c>
      <c r="D442" s="9">
        <v>2</v>
      </c>
      <c r="E442" s="9">
        <v>1.4</v>
      </c>
      <c r="F442" s="9">
        <v>525.27200000000005</v>
      </c>
      <c r="G442" s="9">
        <v>0</v>
      </c>
      <c r="H442" s="9">
        <v>0</v>
      </c>
      <c r="I442" s="9">
        <v>7</v>
      </c>
      <c r="J442" s="9">
        <v>73</v>
      </c>
      <c r="K442" s="158">
        <v>0.30069444444444399</v>
      </c>
      <c r="L442" s="9"/>
      <c r="M442" s="9"/>
      <c r="N442" s="9"/>
      <c r="O442" s="9"/>
      <c r="P442" s="278" t="str">
        <f t="shared" si="15"/>
        <v/>
      </c>
      <c r="Q442" s="276" t="str">
        <f t="shared" si="16"/>
        <v/>
      </c>
      <c r="R442" s="9"/>
      <c r="S442" s="9"/>
      <c r="U442" s="367"/>
      <c r="AS442" s="9"/>
      <c r="AT442" s="9"/>
      <c r="AU442" s="426"/>
      <c r="AW442" s="9"/>
      <c r="AX442" s="470"/>
      <c r="AY442" s="467"/>
      <c r="BG442" s="373"/>
      <c r="BH442" s="373"/>
      <c r="BI442" s="9"/>
      <c r="BJ442" s="9"/>
      <c r="CJ442"/>
      <c r="CK442"/>
    </row>
    <row r="443" spans="1:89">
      <c r="A443" s="9">
        <v>1014</v>
      </c>
      <c r="B443" s="9" t="s">
        <v>383</v>
      </c>
      <c r="C443" s="9">
        <v>292</v>
      </c>
      <c r="D443" s="9">
        <v>1.3</v>
      </c>
      <c r="E443" s="9">
        <v>1.8</v>
      </c>
      <c r="F443" s="9">
        <v>525.27200000000005</v>
      </c>
      <c r="G443" s="9">
        <v>0</v>
      </c>
      <c r="H443" s="9">
        <v>0</v>
      </c>
      <c r="I443" s="9">
        <v>7</v>
      </c>
      <c r="J443" s="9">
        <v>73</v>
      </c>
      <c r="K443" s="158">
        <v>0.30138888888888898</v>
      </c>
      <c r="L443" s="9"/>
      <c r="M443" s="9"/>
      <c r="N443" s="9"/>
      <c r="O443" s="9"/>
      <c r="P443" s="278" t="str">
        <f t="shared" si="15"/>
        <v/>
      </c>
      <c r="Q443" s="276" t="str">
        <f t="shared" si="16"/>
        <v/>
      </c>
      <c r="R443" s="9"/>
      <c r="S443" s="9"/>
      <c r="U443" s="367"/>
      <c r="AS443" s="9"/>
      <c r="AT443" s="9"/>
      <c r="AU443" s="426"/>
      <c r="AW443" s="9"/>
      <c r="AX443" s="470"/>
      <c r="AY443" s="467"/>
      <c r="BG443" s="373"/>
      <c r="BH443" s="373"/>
      <c r="BI443" s="9"/>
      <c r="BJ443" s="9"/>
      <c r="CJ443"/>
      <c r="CK443"/>
    </row>
    <row r="444" spans="1:89">
      <c r="A444" s="9">
        <v>1014</v>
      </c>
      <c r="B444" s="9" t="s">
        <v>383</v>
      </c>
      <c r="C444" s="9">
        <v>270</v>
      </c>
      <c r="D444" s="9">
        <v>1.3</v>
      </c>
      <c r="E444" s="9">
        <v>1.3</v>
      </c>
      <c r="F444" s="9">
        <v>525.27200000000005</v>
      </c>
      <c r="G444" s="9">
        <v>0</v>
      </c>
      <c r="H444" s="9">
        <v>0</v>
      </c>
      <c r="I444" s="9">
        <v>7</v>
      </c>
      <c r="J444" s="9">
        <v>73</v>
      </c>
      <c r="K444" s="158">
        <v>0.30208333333333298</v>
      </c>
      <c r="L444" s="9"/>
      <c r="M444" s="9"/>
      <c r="N444" s="9"/>
      <c r="O444" s="9"/>
      <c r="P444" s="278" t="str">
        <f t="shared" si="15"/>
        <v/>
      </c>
      <c r="Q444" s="276" t="str">
        <f t="shared" si="16"/>
        <v/>
      </c>
      <c r="R444" s="9"/>
      <c r="S444" s="9"/>
      <c r="U444" s="367"/>
      <c r="AS444" s="9"/>
      <c r="AT444" s="9"/>
      <c r="AU444" s="426"/>
      <c r="AW444" s="9"/>
      <c r="AX444" s="470"/>
      <c r="AY444" s="467"/>
      <c r="BG444" s="373"/>
      <c r="BH444" s="373"/>
      <c r="BI444" s="9"/>
      <c r="BJ444" s="9"/>
      <c r="CJ444"/>
      <c r="CK444"/>
    </row>
    <row r="445" spans="1:89">
      <c r="A445" s="9">
        <v>1014</v>
      </c>
      <c r="B445" s="9" t="s">
        <v>383</v>
      </c>
      <c r="C445" s="9">
        <v>337</v>
      </c>
      <c r="D445" s="9">
        <v>1.2</v>
      </c>
      <c r="E445" s="9">
        <v>1.5</v>
      </c>
      <c r="F445" s="9">
        <v>525.27200000000005</v>
      </c>
      <c r="G445" s="9">
        <v>0</v>
      </c>
      <c r="H445" s="9">
        <v>0</v>
      </c>
      <c r="I445" s="9">
        <v>7</v>
      </c>
      <c r="J445" s="9">
        <v>73</v>
      </c>
      <c r="K445" s="158">
        <v>0.30277777777777798</v>
      </c>
      <c r="L445" s="9"/>
      <c r="M445" s="9"/>
      <c r="N445" s="9"/>
      <c r="O445" s="9"/>
      <c r="P445" s="278" t="str">
        <f t="shared" si="15"/>
        <v/>
      </c>
      <c r="Q445" s="276" t="str">
        <f t="shared" si="16"/>
        <v/>
      </c>
      <c r="R445" s="9"/>
      <c r="S445" s="9"/>
      <c r="U445" s="367"/>
      <c r="AS445" s="9"/>
      <c r="AT445" s="9"/>
      <c r="AU445" s="426"/>
      <c r="AW445" s="9"/>
      <c r="AX445" s="470"/>
      <c r="AY445" s="467"/>
      <c r="BG445" s="373"/>
      <c r="BH445" s="373"/>
      <c r="BI445" s="9"/>
      <c r="BJ445" s="9"/>
      <c r="CJ445"/>
      <c r="CK445"/>
    </row>
    <row r="446" spans="1:89">
      <c r="A446" s="9">
        <v>1014</v>
      </c>
      <c r="B446" s="9">
        <v>3.9</v>
      </c>
      <c r="C446" s="9">
        <v>315</v>
      </c>
      <c r="D446" s="9">
        <v>3.4</v>
      </c>
      <c r="E446" s="9">
        <v>2</v>
      </c>
      <c r="F446" s="9">
        <v>525.27200000000005</v>
      </c>
      <c r="G446" s="9">
        <v>0</v>
      </c>
      <c r="H446" s="9">
        <v>0</v>
      </c>
      <c r="I446" s="9">
        <v>7</v>
      </c>
      <c r="J446" s="9">
        <v>73</v>
      </c>
      <c r="K446" s="158">
        <v>0.30347222222222198</v>
      </c>
      <c r="L446" s="9"/>
      <c r="M446" s="9"/>
      <c r="N446" s="9"/>
      <c r="O446" s="9"/>
      <c r="P446" s="278" t="str">
        <f t="shared" si="15"/>
        <v/>
      </c>
      <c r="Q446" s="276" t="str">
        <f t="shared" si="16"/>
        <v/>
      </c>
      <c r="R446" s="9"/>
      <c r="S446" s="9"/>
      <c r="U446" s="367"/>
      <c r="AS446" s="9"/>
      <c r="AT446" s="9"/>
      <c r="AU446" s="426"/>
      <c r="AW446" s="9"/>
      <c r="AX446" s="470"/>
      <c r="AY446" s="467"/>
      <c r="BG446" s="373"/>
      <c r="BH446" s="373"/>
      <c r="BI446" s="9"/>
      <c r="BJ446" s="9"/>
      <c r="CJ446"/>
      <c r="CK446"/>
    </row>
    <row r="447" spans="1:89">
      <c r="A447" s="9">
        <v>1014</v>
      </c>
      <c r="B447" s="9">
        <v>4.4000000000000004</v>
      </c>
      <c r="C447" s="9">
        <v>292</v>
      </c>
      <c r="D447" s="9">
        <v>3.1</v>
      </c>
      <c r="E447" s="9">
        <v>3.1</v>
      </c>
      <c r="F447" s="9">
        <v>525.27200000000005</v>
      </c>
      <c r="G447" s="9">
        <v>0</v>
      </c>
      <c r="H447" s="9">
        <v>0</v>
      </c>
      <c r="I447" s="9">
        <v>7</v>
      </c>
      <c r="J447" s="9">
        <v>73</v>
      </c>
      <c r="K447" s="158">
        <v>0.30416666666666697</v>
      </c>
      <c r="L447" s="9"/>
      <c r="M447" s="9"/>
      <c r="N447" s="9"/>
      <c r="O447" s="9"/>
      <c r="P447" s="278" t="str">
        <f t="shared" si="15"/>
        <v/>
      </c>
      <c r="Q447" s="276" t="str">
        <f t="shared" si="16"/>
        <v/>
      </c>
      <c r="R447" s="9"/>
      <c r="S447" s="9"/>
      <c r="U447" s="367"/>
      <c r="AS447" s="9"/>
      <c r="AT447" s="9"/>
      <c r="AU447" s="426"/>
      <c r="AW447" s="9"/>
      <c r="AX447" s="470"/>
      <c r="AY447" s="467"/>
      <c r="BG447" s="373"/>
      <c r="BH447" s="373"/>
      <c r="BI447" s="9"/>
      <c r="BJ447" s="9"/>
      <c r="CJ447"/>
      <c r="CK447"/>
    </row>
    <row r="448" spans="1:89">
      <c r="A448" s="9">
        <v>1014</v>
      </c>
      <c r="B448" s="9">
        <v>5.6</v>
      </c>
      <c r="C448" s="9">
        <v>337</v>
      </c>
      <c r="D448" s="9">
        <v>1.8</v>
      </c>
      <c r="E448" s="9">
        <v>2.2000000000000002</v>
      </c>
      <c r="F448" s="9">
        <v>525.27200000000005</v>
      </c>
      <c r="G448" s="9">
        <v>0</v>
      </c>
      <c r="H448" s="9">
        <v>0</v>
      </c>
      <c r="I448" s="9">
        <v>7</v>
      </c>
      <c r="J448" s="9">
        <v>73</v>
      </c>
      <c r="K448" s="158">
        <v>0.30486111111111103</v>
      </c>
      <c r="L448" s="9"/>
      <c r="M448" s="9"/>
      <c r="N448" s="9"/>
      <c r="O448" s="9"/>
      <c r="P448" s="278" t="str">
        <f t="shared" si="15"/>
        <v/>
      </c>
      <c r="Q448" s="276" t="str">
        <f t="shared" si="16"/>
        <v/>
      </c>
      <c r="R448" s="9"/>
      <c r="S448" s="9"/>
      <c r="U448" s="367"/>
      <c r="AS448" s="9"/>
      <c r="AT448" s="9"/>
      <c r="AU448" s="426"/>
      <c r="AW448" s="9"/>
      <c r="AX448" s="470"/>
      <c r="AY448" s="467"/>
      <c r="BG448" s="373"/>
      <c r="BH448" s="373"/>
      <c r="BI448" s="9"/>
      <c r="BJ448" s="9"/>
      <c r="CJ448"/>
      <c r="CK448"/>
    </row>
    <row r="449" spans="1:89">
      <c r="A449" s="9">
        <v>1014</v>
      </c>
      <c r="B449" s="9">
        <v>4.4000000000000004</v>
      </c>
      <c r="C449" s="9">
        <v>315</v>
      </c>
      <c r="D449" s="9">
        <v>2.7</v>
      </c>
      <c r="E449" s="9">
        <v>2</v>
      </c>
      <c r="F449" s="9">
        <v>525.27200000000005</v>
      </c>
      <c r="G449" s="9">
        <v>0</v>
      </c>
      <c r="H449" s="9">
        <v>0</v>
      </c>
      <c r="I449" s="9">
        <v>7</v>
      </c>
      <c r="J449" s="9">
        <v>73</v>
      </c>
      <c r="K449" s="158">
        <v>0.30555555555555602</v>
      </c>
      <c r="L449" s="9"/>
      <c r="M449" s="9"/>
      <c r="N449" s="9"/>
      <c r="O449" s="9"/>
      <c r="P449" s="278" t="str">
        <f t="shared" si="15"/>
        <v/>
      </c>
      <c r="Q449" s="276" t="str">
        <f t="shared" si="16"/>
        <v/>
      </c>
      <c r="R449" s="9"/>
      <c r="S449" s="9"/>
      <c r="U449" s="367"/>
      <c r="AS449" s="9"/>
      <c r="AT449" s="9"/>
      <c r="AU449" s="426"/>
      <c r="AW449" s="9"/>
      <c r="AX449" s="470"/>
      <c r="AY449" s="467"/>
      <c r="BG449" s="373"/>
      <c r="BH449" s="373"/>
      <c r="BI449" s="9"/>
      <c r="BJ449" s="9"/>
      <c r="CJ449"/>
      <c r="CK449"/>
    </row>
    <row r="450" spans="1:89">
      <c r="A450" s="9">
        <v>1014</v>
      </c>
      <c r="B450" s="9">
        <v>4.4000000000000004</v>
      </c>
      <c r="C450" s="9">
        <v>337</v>
      </c>
      <c r="D450" s="9">
        <v>2.8</v>
      </c>
      <c r="E450" s="9">
        <v>1.9</v>
      </c>
      <c r="F450" s="9">
        <v>525.27200000000005</v>
      </c>
      <c r="G450" s="9">
        <v>0</v>
      </c>
      <c r="H450" s="9">
        <v>0</v>
      </c>
      <c r="I450" s="9">
        <v>7</v>
      </c>
      <c r="J450" s="9">
        <v>73</v>
      </c>
      <c r="K450" s="158">
        <v>0.30625000000000002</v>
      </c>
      <c r="L450" s="9"/>
      <c r="M450" s="9"/>
      <c r="N450" s="9"/>
      <c r="O450" s="9"/>
      <c r="P450" s="278" t="str">
        <f t="shared" si="15"/>
        <v/>
      </c>
      <c r="Q450" s="276" t="str">
        <f t="shared" si="16"/>
        <v/>
      </c>
      <c r="R450" s="9"/>
      <c r="S450" s="9"/>
      <c r="U450" s="367"/>
      <c r="AS450" s="9"/>
      <c r="AT450" s="9"/>
      <c r="AU450" s="426"/>
      <c r="AW450" s="9"/>
      <c r="AX450" s="470"/>
      <c r="AY450" s="467"/>
      <c r="BG450" s="373"/>
      <c r="BH450" s="373"/>
      <c r="BI450" s="9"/>
      <c r="BJ450" s="9"/>
      <c r="CJ450"/>
      <c r="CK450"/>
    </row>
    <row r="451" spans="1:89">
      <c r="A451" s="9">
        <v>1014</v>
      </c>
      <c r="B451" s="9">
        <v>5</v>
      </c>
      <c r="C451" s="9">
        <v>292</v>
      </c>
      <c r="D451" s="9">
        <v>2.2000000000000002</v>
      </c>
      <c r="E451" s="9">
        <v>2.2000000000000002</v>
      </c>
      <c r="F451" s="9">
        <v>525.27200000000005</v>
      </c>
      <c r="G451" s="9">
        <v>0</v>
      </c>
      <c r="H451" s="9">
        <v>0</v>
      </c>
      <c r="I451" s="9">
        <v>7</v>
      </c>
      <c r="J451" s="9">
        <v>73</v>
      </c>
      <c r="K451" s="158">
        <v>0.30694444444444402</v>
      </c>
      <c r="L451" s="9"/>
      <c r="M451" s="9"/>
      <c r="N451" s="9"/>
      <c r="O451" s="9"/>
      <c r="P451" s="278" t="str">
        <f t="shared" si="15"/>
        <v/>
      </c>
      <c r="Q451" s="276" t="str">
        <f t="shared" si="16"/>
        <v/>
      </c>
      <c r="R451" s="9"/>
      <c r="S451" s="9"/>
      <c r="U451" s="367"/>
      <c r="AS451" s="9"/>
      <c r="AT451" s="9"/>
      <c r="AU451" s="426"/>
      <c r="AW451" s="9"/>
      <c r="AX451" s="470"/>
      <c r="AY451" s="467"/>
      <c r="BG451" s="373"/>
      <c r="BH451" s="373"/>
      <c r="BI451" s="9"/>
      <c r="BJ451" s="9"/>
      <c r="CJ451"/>
      <c r="CK451"/>
    </row>
    <row r="452" spans="1:89">
      <c r="A452" s="9">
        <v>1014</v>
      </c>
      <c r="B452" s="9">
        <v>5</v>
      </c>
      <c r="C452" s="9">
        <v>292</v>
      </c>
      <c r="D452" s="9">
        <v>2.2000000000000002</v>
      </c>
      <c r="E452" s="9">
        <v>1.6</v>
      </c>
      <c r="F452" s="9">
        <v>525.27200000000005</v>
      </c>
      <c r="G452" s="9">
        <v>0</v>
      </c>
      <c r="H452" s="9">
        <v>0</v>
      </c>
      <c r="I452" s="9">
        <v>7</v>
      </c>
      <c r="J452" s="9">
        <v>73</v>
      </c>
      <c r="K452" s="158">
        <v>0.30763888888888902</v>
      </c>
      <c r="L452" s="9"/>
      <c r="M452" s="9"/>
      <c r="N452" s="9"/>
      <c r="O452" s="9"/>
      <c r="P452" s="278" t="str">
        <f t="shared" si="15"/>
        <v/>
      </c>
      <c r="Q452" s="276" t="str">
        <f t="shared" si="16"/>
        <v/>
      </c>
      <c r="R452" s="9"/>
      <c r="S452" s="9"/>
      <c r="U452" s="367"/>
      <c r="AS452" s="9"/>
      <c r="AT452" s="9"/>
      <c r="AU452" s="426"/>
      <c r="AW452" s="9"/>
      <c r="AX452" s="470"/>
      <c r="AY452" s="467"/>
      <c r="BG452" s="373"/>
      <c r="BH452" s="373"/>
      <c r="BI452" s="9"/>
      <c r="BJ452" s="9"/>
      <c r="CJ452"/>
      <c r="CK452"/>
    </row>
    <row r="453" spans="1:89">
      <c r="A453" s="9">
        <v>1014</v>
      </c>
      <c r="B453" s="9">
        <v>5.6</v>
      </c>
      <c r="C453" s="9">
        <v>292</v>
      </c>
      <c r="D453" s="9">
        <v>1.4</v>
      </c>
      <c r="E453" s="9">
        <v>1.4</v>
      </c>
      <c r="F453" s="9">
        <v>525.27200000000005</v>
      </c>
      <c r="G453" s="9">
        <v>0</v>
      </c>
      <c r="H453" s="9">
        <v>0</v>
      </c>
      <c r="I453" s="9">
        <v>7</v>
      </c>
      <c r="J453" s="9">
        <v>73</v>
      </c>
      <c r="K453" s="158">
        <v>0.30833333333333302</v>
      </c>
      <c r="L453" s="9"/>
      <c r="M453" s="9"/>
      <c r="N453" s="9"/>
      <c r="O453" s="9"/>
      <c r="P453" s="278" t="str">
        <f t="shared" si="15"/>
        <v/>
      </c>
      <c r="Q453" s="276" t="str">
        <f t="shared" si="16"/>
        <v/>
      </c>
      <c r="R453" s="9"/>
      <c r="S453" s="9"/>
      <c r="U453" s="367"/>
      <c r="AS453" s="9"/>
      <c r="AT453" s="9"/>
      <c r="AU453" s="426"/>
      <c r="AW453" s="9"/>
      <c r="AX453" s="470"/>
      <c r="AY453" s="467"/>
      <c r="BG453" s="373"/>
      <c r="BH453" s="373"/>
      <c r="BI453" s="9"/>
      <c r="BJ453" s="9"/>
      <c r="CJ453"/>
      <c r="CK453"/>
    </row>
    <row r="454" spans="1:89">
      <c r="A454" s="9">
        <v>1014</v>
      </c>
      <c r="B454" s="9">
        <v>4.4000000000000004</v>
      </c>
      <c r="C454" s="9">
        <v>292</v>
      </c>
      <c r="D454" s="9">
        <v>2.2999999999999998</v>
      </c>
      <c r="E454" s="9">
        <v>2</v>
      </c>
      <c r="F454" s="9">
        <v>525.27200000000005</v>
      </c>
      <c r="G454" s="9">
        <v>0</v>
      </c>
      <c r="H454" s="9">
        <v>0</v>
      </c>
      <c r="I454" s="9">
        <v>7</v>
      </c>
      <c r="J454" s="9">
        <v>73</v>
      </c>
      <c r="K454" s="158">
        <v>0.30902777777777801</v>
      </c>
      <c r="L454" s="9"/>
      <c r="M454" s="9"/>
      <c r="N454" s="9"/>
      <c r="O454" s="9"/>
      <c r="P454" s="278" t="str">
        <f t="shared" si="15"/>
        <v/>
      </c>
      <c r="Q454" s="276" t="str">
        <f t="shared" si="16"/>
        <v/>
      </c>
      <c r="R454" s="9"/>
      <c r="S454" s="9"/>
      <c r="U454" s="367"/>
      <c r="AS454" s="9"/>
      <c r="AT454" s="9"/>
      <c r="AU454" s="426"/>
      <c r="AW454" s="9"/>
      <c r="AX454" s="470"/>
      <c r="AY454" s="467"/>
      <c r="BG454" s="373"/>
      <c r="BH454" s="373"/>
      <c r="BI454" s="9"/>
      <c r="BJ454" s="9"/>
      <c r="CJ454"/>
      <c r="CK454"/>
    </row>
    <row r="455" spans="1:89">
      <c r="A455" s="9">
        <v>1014</v>
      </c>
      <c r="B455" s="9" t="s">
        <v>383</v>
      </c>
      <c r="C455" s="9">
        <v>337</v>
      </c>
      <c r="D455" s="9">
        <v>1.3</v>
      </c>
      <c r="E455" s="9">
        <v>2.1</v>
      </c>
      <c r="F455" s="9">
        <v>525.27200000000005</v>
      </c>
      <c r="G455" s="9">
        <v>0</v>
      </c>
      <c r="H455" s="9">
        <v>0</v>
      </c>
      <c r="I455" s="9">
        <v>7</v>
      </c>
      <c r="J455" s="9">
        <v>73</v>
      </c>
      <c r="K455" s="158">
        <v>0.30972222222222201</v>
      </c>
      <c r="L455" s="9"/>
      <c r="M455" s="9"/>
      <c r="N455" s="9"/>
      <c r="O455" s="9"/>
      <c r="P455" s="278" t="str">
        <f t="shared" si="15"/>
        <v/>
      </c>
      <c r="Q455" s="276" t="str">
        <f t="shared" si="16"/>
        <v/>
      </c>
      <c r="R455" s="9"/>
      <c r="S455" s="9"/>
      <c r="U455" s="367"/>
      <c r="AS455" s="9"/>
      <c r="AT455" s="9"/>
      <c r="AU455" s="426"/>
      <c r="AW455" s="9"/>
      <c r="AX455" s="470"/>
      <c r="AY455" s="467"/>
      <c r="BG455" s="373"/>
      <c r="BH455" s="373"/>
      <c r="BI455" s="9"/>
      <c r="BJ455" s="9"/>
      <c r="CJ455"/>
      <c r="CK455"/>
    </row>
    <row r="456" spans="1:89">
      <c r="A456" s="9">
        <v>1014</v>
      </c>
      <c r="B456" s="9">
        <v>4.4000000000000004</v>
      </c>
      <c r="C456" s="9">
        <v>315</v>
      </c>
      <c r="D456" s="9">
        <v>2.5</v>
      </c>
      <c r="E456" s="9">
        <v>1.5</v>
      </c>
      <c r="F456" s="9">
        <v>525.27200000000005</v>
      </c>
      <c r="G456" s="9">
        <v>0</v>
      </c>
      <c r="H456" s="9">
        <v>0</v>
      </c>
      <c r="I456" s="9">
        <v>7</v>
      </c>
      <c r="J456" s="9">
        <v>73</v>
      </c>
      <c r="K456" s="158">
        <v>0.31041666666666701</v>
      </c>
      <c r="L456" s="9"/>
      <c r="M456" s="9"/>
      <c r="N456" s="9"/>
      <c r="O456" s="9"/>
      <c r="P456" s="278" t="str">
        <f t="shared" si="15"/>
        <v/>
      </c>
      <c r="Q456" s="276" t="str">
        <f t="shared" si="16"/>
        <v/>
      </c>
      <c r="R456" s="9"/>
      <c r="S456" s="9"/>
      <c r="U456" s="367"/>
      <c r="AS456" s="9"/>
      <c r="AT456" s="9"/>
      <c r="AU456" s="426"/>
      <c r="AW456" s="9"/>
      <c r="AX456" s="470"/>
      <c r="AY456" s="467"/>
      <c r="BG456" s="373"/>
      <c r="BH456" s="373"/>
      <c r="BI456" s="9"/>
      <c r="BJ456" s="9"/>
      <c r="CJ456"/>
      <c r="CK456"/>
    </row>
    <row r="457" spans="1:89">
      <c r="A457" s="9">
        <v>1014</v>
      </c>
      <c r="B457" s="9">
        <v>5.6</v>
      </c>
      <c r="C457" s="9">
        <v>292</v>
      </c>
      <c r="D457" s="9">
        <v>1.7</v>
      </c>
      <c r="E457" s="9">
        <v>2</v>
      </c>
      <c r="F457" s="9">
        <v>525.27200000000005</v>
      </c>
      <c r="G457" s="9">
        <v>0</v>
      </c>
      <c r="H457" s="9">
        <v>0</v>
      </c>
      <c r="I457" s="9">
        <v>7</v>
      </c>
      <c r="J457" s="9">
        <v>73</v>
      </c>
      <c r="K457" s="158">
        <v>0.31111111111111101</v>
      </c>
      <c r="L457" s="9"/>
      <c r="M457" s="9"/>
      <c r="N457" s="9"/>
      <c r="O457" s="9"/>
      <c r="P457" s="278" t="str">
        <f t="shared" si="15"/>
        <v/>
      </c>
      <c r="Q457" s="276" t="str">
        <f t="shared" si="16"/>
        <v/>
      </c>
      <c r="R457" s="9"/>
      <c r="S457" s="9"/>
      <c r="U457" s="367"/>
      <c r="AS457" s="9"/>
      <c r="AT457" s="9"/>
      <c r="AU457" s="426"/>
      <c r="AW457" s="9"/>
      <c r="AX457" s="470"/>
      <c r="AY457" s="467"/>
      <c r="BG457" s="373"/>
      <c r="BH457" s="373"/>
      <c r="BI457" s="9"/>
      <c r="BJ457" s="9"/>
      <c r="CJ457"/>
      <c r="CK457"/>
    </row>
    <row r="458" spans="1:89">
      <c r="A458" s="9">
        <v>1014</v>
      </c>
      <c r="B458" s="9">
        <v>4.4000000000000004</v>
      </c>
      <c r="C458" s="9">
        <v>247</v>
      </c>
      <c r="D458" s="9">
        <v>2.4</v>
      </c>
      <c r="E458" s="9">
        <v>1.7</v>
      </c>
      <c r="F458" s="9">
        <v>525.27200000000005</v>
      </c>
      <c r="G458" s="9">
        <v>0</v>
      </c>
      <c r="H458" s="9">
        <v>0</v>
      </c>
      <c r="I458" s="9">
        <v>7</v>
      </c>
      <c r="J458" s="9">
        <v>73</v>
      </c>
      <c r="K458" s="158">
        <v>0.311805555555556</v>
      </c>
      <c r="L458" s="9"/>
      <c r="M458" s="9"/>
      <c r="N458" s="9"/>
      <c r="O458" s="9"/>
      <c r="P458" s="278" t="str">
        <f t="shared" si="15"/>
        <v/>
      </c>
      <c r="Q458" s="276" t="str">
        <f t="shared" si="16"/>
        <v/>
      </c>
      <c r="R458" s="9"/>
      <c r="S458" s="9"/>
      <c r="U458" s="367"/>
      <c r="AS458" s="9"/>
      <c r="AT458" s="9"/>
      <c r="AU458" s="426"/>
      <c r="AW458" s="9"/>
      <c r="AX458" s="470"/>
      <c r="AY458" s="467"/>
      <c r="BG458" s="373"/>
      <c r="BH458" s="373"/>
      <c r="BI458" s="9"/>
      <c r="BJ458" s="9"/>
      <c r="CJ458"/>
      <c r="CK458"/>
    </row>
    <row r="459" spans="1:89">
      <c r="A459" s="9">
        <v>1014</v>
      </c>
      <c r="B459" s="9">
        <v>4.4000000000000004</v>
      </c>
      <c r="C459" s="9">
        <v>292</v>
      </c>
      <c r="D459" s="9">
        <v>2.2999999999999998</v>
      </c>
      <c r="E459" s="9">
        <v>1.6</v>
      </c>
      <c r="F459" s="9">
        <v>525.27200000000005</v>
      </c>
      <c r="G459" s="9">
        <v>0</v>
      </c>
      <c r="H459" s="9">
        <v>0</v>
      </c>
      <c r="I459" s="9">
        <v>7</v>
      </c>
      <c r="J459" s="9">
        <v>73</v>
      </c>
      <c r="K459" s="158">
        <v>0.3125</v>
      </c>
      <c r="L459" s="9"/>
      <c r="M459" s="9"/>
      <c r="N459" s="9"/>
      <c r="O459" s="9"/>
      <c r="P459" s="278" t="str">
        <f t="shared" ref="P459:P522" si="17">IF(D459&lt;1.1,60,"")</f>
        <v/>
      </c>
      <c r="Q459" s="276" t="str">
        <f t="shared" ref="Q459:Q522" si="18">IF(H459&gt;0,60,"")</f>
        <v/>
      </c>
      <c r="R459" s="9"/>
      <c r="S459" s="9"/>
      <c r="U459" s="367"/>
      <c r="AS459" s="9"/>
      <c r="AT459" s="9"/>
      <c r="AU459" s="426"/>
      <c r="AW459" s="9"/>
      <c r="AX459" s="470"/>
      <c r="AY459" s="467"/>
      <c r="BG459" s="373"/>
      <c r="BH459" s="373"/>
      <c r="BI459" s="9"/>
      <c r="BJ459" s="9"/>
      <c r="CJ459"/>
      <c r="CK459"/>
    </row>
    <row r="460" spans="1:89">
      <c r="A460" s="9">
        <v>1014</v>
      </c>
      <c r="B460" s="9">
        <v>5</v>
      </c>
      <c r="C460" s="9">
        <v>315</v>
      </c>
      <c r="D460" s="9">
        <v>1.9</v>
      </c>
      <c r="E460" s="9">
        <v>2</v>
      </c>
      <c r="F460" s="9">
        <v>525.27200000000005</v>
      </c>
      <c r="G460" s="9">
        <v>0</v>
      </c>
      <c r="H460" s="9">
        <v>0</v>
      </c>
      <c r="I460" s="9">
        <v>6.9</v>
      </c>
      <c r="J460" s="9">
        <v>73</v>
      </c>
      <c r="K460" s="158">
        <v>0.313194444444444</v>
      </c>
      <c r="L460" s="9"/>
      <c r="M460" s="9"/>
      <c r="N460" s="9"/>
      <c r="O460" s="9"/>
      <c r="P460" s="278" t="str">
        <f t="shared" si="17"/>
        <v/>
      </c>
      <c r="Q460" s="276" t="str">
        <f t="shared" si="18"/>
        <v/>
      </c>
      <c r="R460" s="9"/>
      <c r="S460" s="9"/>
      <c r="U460" s="367"/>
      <c r="AS460" s="9"/>
      <c r="AT460" s="9"/>
      <c r="AU460" s="426"/>
      <c r="AW460" s="9"/>
      <c r="AX460" s="470"/>
      <c r="AY460" s="467"/>
      <c r="BG460" s="373"/>
      <c r="BH460" s="373"/>
      <c r="BI460" s="9"/>
      <c r="BJ460" s="9"/>
      <c r="CJ460"/>
      <c r="CK460"/>
    </row>
    <row r="461" spans="1:89">
      <c r="A461" s="9">
        <v>1014</v>
      </c>
      <c r="B461" s="9">
        <v>4.4000000000000004</v>
      </c>
      <c r="C461" s="9">
        <v>315</v>
      </c>
      <c r="D461" s="9">
        <v>2.2999999999999998</v>
      </c>
      <c r="E461" s="9">
        <v>2.7</v>
      </c>
      <c r="F461" s="9">
        <v>525.27200000000005</v>
      </c>
      <c r="G461" s="9">
        <v>0</v>
      </c>
      <c r="H461" s="9">
        <v>0</v>
      </c>
      <c r="I461" s="9">
        <v>6.9</v>
      </c>
      <c r="J461" s="9">
        <v>73</v>
      </c>
      <c r="K461" s="158">
        <v>0.31388888888888899</v>
      </c>
      <c r="L461" s="9"/>
      <c r="M461" s="9"/>
      <c r="N461" s="9"/>
      <c r="O461" s="9"/>
      <c r="P461" s="278" t="str">
        <f t="shared" si="17"/>
        <v/>
      </c>
      <c r="Q461" s="276" t="str">
        <f t="shared" si="18"/>
        <v/>
      </c>
      <c r="R461" s="9"/>
      <c r="S461" s="9"/>
      <c r="U461" s="367"/>
      <c r="AS461" s="9"/>
      <c r="AT461" s="9"/>
      <c r="AU461" s="426"/>
      <c r="AW461" s="9"/>
      <c r="AX461" s="470"/>
      <c r="AY461" s="467"/>
      <c r="BG461" s="373"/>
      <c r="BH461" s="373"/>
      <c r="BI461" s="9"/>
      <c r="BJ461" s="9"/>
      <c r="CJ461"/>
      <c r="CK461"/>
    </row>
    <row r="462" spans="1:89">
      <c r="A462" s="9">
        <v>1015</v>
      </c>
      <c r="B462" s="9">
        <v>5.6</v>
      </c>
      <c r="C462" s="9">
        <v>337</v>
      </c>
      <c r="D462" s="9">
        <v>1.6</v>
      </c>
      <c r="E462" s="9">
        <v>2</v>
      </c>
      <c r="F462" s="9">
        <v>525.27200000000005</v>
      </c>
      <c r="G462" s="9">
        <v>0</v>
      </c>
      <c r="H462" s="9">
        <v>0</v>
      </c>
      <c r="I462" s="9">
        <v>6.9</v>
      </c>
      <c r="J462" s="9">
        <v>73</v>
      </c>
      <c r="K462" s="158">
        <v>0.31458333333333299</v>
      </c>
      <c r="L462" s="9"/>
      <c r="M462" s="9"/>
      <c r="N462" s="9"/>
      <c r="O462" s="9"/>
      <c r="P462" s="278" t="str">
        <f t="shared" si="17"/>
        <v/>
      </c>
      <c r="Q462" s="276" t="str">
        <f t="shared" si="18"/>
        <v/>
      </c>
      <c r="R462" s="9"/>
      <c r="S462" s="9"/>
      <c r="U462" s="367"/>
      <c r="AS462" s="9"/>
      <c r="AT462" s="9"/>
      <c r="AU462" s="426"/>
      <c r="AW462" s="9"/>
      <c r="AX462" s="470"/>
      <c r="AY462" s="467"/>
      <c r="BG462" s="373"/>
      <c r="BH462" s="373"/>
      <c r="BI462" s="9"/>
      <c r="BJ462" s="9"/>
      <c r="CJ462"/>
      <c r="CK462"/>
    </row>
    <row r="463" spans="1:89">
      <c r="A463" s="9">
        <v>1015</v>
      </c>
      <c r="B463" s="9">
        <v>5</v>
      </c>
      <c r="C463" s="9">
        <v>337</v>
      </c>
      <c r="D463" s="9">
        <v>2.2000000000000002</v>
      </c>
      <c r="E463" s="9">
        <v>2.1</v>
      </c>
      <c r="F463" s="9">
        <v>525.27200000000005</v>
      </c>
      <c r="G463" s="9">
        <v>0</v>
      </c>
      <c r="H463" s="9">
        <v>0</v>
      </c>
      <c r="I463" s="9">
        <v>6.9</v>
      </c>
      <c r="J463" s="9">
        <v>73</v>
      </c>
      <c r="K463" s="158">
        <v>0.31527777777777799</v>
      </c>
      <c r="L463" s="9"/>
      <c r="M463" s="9"/>
      <c r="N463" s="9"/>
      <c r="O463" s="9"/>
      <c r="P463" s="278" t="str">
        <f t="shared" si="17"/>
        <v/>
      </c>
      <c r="Q463" s="276" t="str">
        <f t="shared" si="18"/>
        <v/>
      </c>
      <c r="R463" s="9"/>
      <c r="S463" s="9"/>
      <c r="U463" s="367"/>
      <c r="AS463" s="9"/>
      <c r="AT463" s="9"/>
      <c r="AU463" s="426"/>
      <c r="AW463" s="9"/>
      <c r="AX463" s="470"/>
      <c r="AY463" s="467"/>
      <c r="BG463" s="373"/>
      <c r="BH463" s="373"/>
      <c r="BI463" s="9"/>
      <c r="BJ463" s="9"/>
      <c r="CJ463"/>
      <c r="CK463"/>
    </row>
    <row r="464" spans="1:89">
      <c r="A464" s="9">
        <v>1015</v>
      </c>
      <c r="B464" s="9">
        <v>2.8</v>
      </c>
      <c r="C464" s="9">
        <v>292</v>
      </c>
      <c r="D464" s="9">
        <v>5.3</v>
      </c>
      <c r="E464" s="9">
        <v>2.2000000000000002</v>
      </c>
      <c r="F464" s="9">
        <v>525.27200000000005</v>
      </c>
      <c r="G464" s="9">
        <v>0</v>
      </c>
      <c r="H464" s="9">
        <v>0</v>
      </c>
      <c r="I464" s="9">
        <v>6.9</v>
      </c>
      <c r="J464" s="9">
        <v>73</v>
      </c>
      <c r="K464" s="158">
        <v>0.31597222222222199</v>
      </c>
      <c r="L464" s="9"/>
      <c r="M464" s="9"/>
      <c r="N464" s="9"/>
      <c r="O464" s="9"/>
      <c r="P464" s="278" t="str">
        <f t="shared" si="17"/>
        <v/>
      </c>
      <c r="Q464" s="276" t="str">
        <f t="shared" si="18"/>
        <v/>
      </c>
      <c r="R464" s="9"/>
      <c r="S464" s="9"/>
      <c r="U464" s="367"/>
      <c r="AS464" s="9"/>
      <c r="AT464" s="9"/>
      <c r="AU464" s="426"/>
      <c r="AW464" s="9"/>
      <c r="AX464" s="470"/>
      <c r="AY464" s="467"/>
      <c r="BG464" s="373"/>
      <c r="BH464" s="373"/>
      <c r="BI464" s="9"/>
      <c r="BJ464" s="9"/>
      <c r="CJ464"/>
      <c r="CK464"/>
    </row>
    <row r="465" spans="1:89">
      <c r="A465" s="9">
        <v>1015</v>
      </c>
      <c r="B465" s="9">
        <v>4.4000000000000004</v>
      </c>
      <c r="C465" s="9">
        <v>337</v>
      </c>
      <c r="D465" s="9">
        <v>2.5</v>
      </c>
      <c r="E465" s="9">
        <v>2</v>
      </c>
      <c r="F465" s="9">
        <v>525.27200000000005</v>
      </c>
      <c r="G465" s="9">
        <v>0</v>
      </c>
      <c r="H465" s="9">
        <v>0</v>
      </c>
      <c r="I465" s="9">
        <v>6.9</v>
      </c>
      <c r="J465" s="9">
        <v>73</v>
      </c>
      <c r="K465" s="158">
        <v>0.31666666666666698</v>
      </c>
      <c r="L465" s="9"/>
      <c r="M465" s="9"/>
      <c r="N465" s="9"/>
      <c r="O465" s="9"/>
      <c r="P465" s="278" t="str">
        <f t="shared" si="17"/>
        <v/>
      </c>
      <c r="Q465" s="276" t="str">
        <f t="shared" si="18"/>
        <v/>
      </c>
      <c r="R465" s="9"/>
      <c r="S465" s="9"/>
      <c r="U465" s="367"/>
      <c r="AS465" s="9"/>
      <c r="AT465" s="9"/>
      <c r="AU465" s="426"/>
      <c r="AW465" s="9"/>
      <c r="AX465" s="470"/>
      <c r="AY465" s="467"/>
      <c r="BG465" s="373"/>
      <c r="BH465" s="373"/>
      <c r="BI465" s="9"/>
      <c r="BJ465" s="9"/>
      <c r="CJ465"/>
      <c r="CK465"/>
    </row>
    <row r="466" spans="1:89">
      <c r="A466" s="9">
        <v>1015</v>
      </c>
      <c r="B466" s="9" t="s">
        <v>383</v>
      </c>
      <c r="C466" s="9">
        <v>292</v>
      </c>
      <c r="D466" s="9">
        <v>1.1000000000000001</v>
      </c>
      <c r="E466" s="9">
        <v>1.5</v>
      </c>
      <c r="F466" s="9">
        <v>525.27200000000005</v>
      </c>
      <c r="G466" s="9">
        <v>0</v>
      </c>
      <c r="H466" s="9">
        <v>0</v>
      </c>
      <c r="I466" s="9">
        <v>6.8</v>
      </c>
      <c r="J466" s="9">
        <v>73</v>
      </c>
      <c r="K466" s="158">
        <v>0.31736111111111098</v>
      </c>
      <c r="L466" s="9"/>
      <c r="M466" s="9"/>
      <c r="N466" s="9"/>
      <c r="O466" s="9"/>
      <c r="P466" s="278" t="str">
        <f t="shared" si="17"/>
        <v/>
      </c>
      <c r="Q466" s="276" t="str">
        <f t="shared" si="18"/>
        <v/>
      </c>
      <c r="R466" s="9"/>
      <c r="S466" s="9"/>
      <c r="U466" s="367"/>
      <c r="AS466" s="9"/>
      <c r="AT466" s="9"/>
      <c r="AU466" s="426"/>
      <c r="AW466" s="9"/>
      <c r="AX466" s="470"/>
      <c r="AY466" s="467"/>
      <c r="BG466" s="373"/>
      <c r="BH466" s="373"/>
      <c r="BI466" s="9"/>
      <c r="BJ466" s="9"/>
      <c r="CJ466"/>
      <c r="CK466"/>
    </row>
    <row r="467" spans="1:89">
      <c r="A467" s="9">
        <v>1015</v>
      </c>
      <c r="B467" s="9">
        <v>5</v>
      </c>
      <c r="C467" s="9">
        <v>270</v>
      </c>
      <c r="D467" s="9">
        <v>1.7</v>
      </c>
      <c r="E467" s="9">
        <v>1.3</v>
      </c>
      <c r="F467" s="9">
        <v>525.27200000000005</v>
      </c>
      <c r="G467" s="9">
        <v>0</v>
      </c>
      <c r="H467" s="9">
        <v>0</v>
      </c>
      <c r="I467" s="9">
        <v>6.8</v>
      </c>
      <c r="J467" s="9">
        <v>73</v>
      </c>
      <c r="K467" s="158">
        <v>0.31805555555555598</v>
      </c>
      <c r="L467" s="9"/>
      <c r="M467" s="9"/>
      <c r="N467" s="9"/>
      <c r="O467" s="9"/>
      <c r="P467" s="278" t="str">
        <f t="shared" si="17"/>
        <v/>
      </c>
      <c r="Q467" s="276" t="str">
        <f t="shared" si="18"/>
        <v/>
      </c>
      <c r="R467" s="9"/>
      <c r="S467" s="9"/>
      <c r="U467" s="367"/>
      <c r="AS467" s="9"/>
      <c r="AT467" s="9"/>
      <c r="AU467" s="426"/>
      <c r="AW467" s="9"/>
      <c r="AX467" s="470"/>
      <c r="AY467" s="467"/>
      <c r="BG467" s="373"/>
      <c r="BH467" s="373"/>
      <c r="BI467" s="9"/>
      <c r="BJ467" s="9"/>
      <c r="CJ467"/>
      <c r="CK467"/>
    </row>
    <row r="468" spans="1:89">
      <c r="A468" s="9">
        <v>1015</v>
      </c>
      <c r="B468" s="9">
        <v>5.6</v>
      </c>
      <c r="C468" s="9">
        <v>292</v>
      </c>
      <c r="D468" s="9">
        <v>1.5</v>
      </c>
      <c r="E468" s="9">
        <v>1.8</v>
      </c>
      <c r="F468" s="9">
        <v>525.27200000000005</v>
      </c>
      <c r="G468" s="9">
        <v>0</v>
      </c>
      <c r="H468" s="9">
        <v>0</v>
      </c>
      <c r="I468" s="9">
        <v>6.8</v>
      </c>
      <c r="J468" s="9">
        <v>73</v>
      </c>
      <c r="K468" s="158">
        <v>0.31874999999999998</v>
      </c>
      <c r="L468" s="9"/>
      <c r="M468" s="9"/>
      <c r="N468" s="9"/>
      <c r="O468" s="9"/>
      <c r="P468" s="278" t="str">
        <f t="shared" si="17"/>
        <v/>
      </c>
      <c r="Q468" s="276" t="str">
        <f t="shared" si="18"/>
        <v/>
      </c>
      <c r="R468" s="9"/>
      <c r="S468" s="9"/>
      <c r="U468" s="367"/>
      <c r="AS468" s="9"/>
      <c r="AT468" s="9"/>
      <c r="AU468" s="426"/>
      <c r="AW468" s="9"/>
      <c r="AX468" s="470"/>
      <c r="AY468" s="467"/>
      <c r="BG468" s="373"/>
      <c r="BH468" s="373"/>
      <c r="BI468" s="9"/>
      <c r="BJ468" s="9"/>
      <c r="CJ468"/>
      <c r="CK468"/>
    </row>
    <row r="469" spans="1:89">
      <c r="A469" s="9">
        <v>1015</v>
      </c>
      <c r="B469" s="9">
        <v>5.6</v>
      </c>
      <c r="C469" s="9">
        <v>292</v>
      </c>
      <c r="D469" s="9">
        <v>1.5</v>
      </c>
      <c r="E469" s="9">
        <v>1.5</v>
      </c>
      <c r="F469" s="9">
        <v>525.27200000000005</v>
      </c>
      <c r="G469" s="9">
        <v>0</v>
      </c>
      <c r="H469" s="9">
        <v>0</v>
      </c>
      <c r="I469" s="9">
        <v>6.8</v>
      </c>
      <c r="J469" s="9">
        <v>73</v>
      </c>
      <c r="K469" s="158">
        <v>0.31944444444444398</v>
      </c>
      <c r="L469" s="9"/>
      <c r="M469" s="9"/>
      <c r="N469" s="9"/>
      <c r="O469" s="9"/>
      <c r="P469" s="278" t="str">
        <f t="shared" si="17"/>
        <v/>
      </c>
      <c r="Q469" s="276" t="str">
        <f t="shared" si="18"/>
        <v/>
      </c>
      <c r="R469" s="9"/>
      <c r="S469" s="9"/>
      <c r="U469" s="367"/>
      <c r="AS469" s="9"/>
      <c r="AT469" s="9"/>
      <c r="AU469" s="426"/>
      <c r="AW469" s="9"/>
      <c r="AX469" s="470"/>
      <c r="AY469" s="467"/>
      <c r="BG469" s="373"/>
      <c r="BH469" s="373"/>
      <c r="BI469" s="9"/>
      <c r="BJ469" s="9"/>
      <c r="CJ469"/>
      <c r="CK469"/>
    </row>
    <row r="470" spans="1:89">
      <c r="A470" s="9">
        <v>1015</v>
      </c>
      <c r="B470" s="9">
        <v>5.6</v>
      </c>
      <c r="C470" s="9">
        <v>337</v>
      </c>
      <c r="D470" s="9">
        <v>1.5</v>
      </c>
      <c r="E470" s="9">
        <v>1.2</v>
      </c>
      <c r="F470" s="9">
        <v>525.27200000000005</v>
      </c>
      <c r="G470" s="9">
        <v>0</v>
      </c>
      <c r="H470" s="9">
        <v>0</v>
      </c>
      <c r="I470" s="9">
        <v>6.8</v>
      </c>
      <c r="J470" s="9">
        <v>73</v>
      </c>
      <c r="K470" s="158">
        <v>0.32013888888888897</v>
      </c>
      <c r="L470" s="9"/>
      <c r="M470" s="9"/>
      <c r="N470" s="9"/>
      <c r="O470" s="9"/>
      <c r="P470" s="278" t="str">
        <f t="shared" si="17"/>
        <v/>
      </c>
      <c r="Q470" s="276" t="str">
        <f t="shared" si="18"/>
        <v/>
      </c>
      <c r="R470" s="9"/>
      <c r="S470" s="9"/>
      <c r="U470" s="367"/>
      <c r="AS470" s="9"/>
      <c r="AT470" s="9"/>
      <c r="AU470" s="426"/>
      <c r="AW470" s="9"/>
      <c r="AX470" s="470"/>
      <c r="AY470" s="467"/>
      <c r="BG470" s="373"/>
      <c r="BH470" s="373"/>
      <c r="BI470" s="9"/>
      <c r="BJ470" s="9"/>
      <c r="CJ470"/>
      <c r="CK470"/>
    </row>
    <row r="471" spans="1:89">
      <c r="A471" s="9">
        <v>1015</v>
      </c>
      <c r="B471" s="9">
        <v>5</v>
      </c>
      <c r="C471" s="9">
        <v>292</v>
      </c>
      <c r="D471" s="9">
        <v>1.6</v>
      </c>
      <c r="E471" s="9">
        <v>1.8</v>
      </c>
      <c r="F471" s="9">
        <v>525.27200000000005</v>
      </c>
      <c r="G471" s="9">
        <v>0</v>
      </c>
      <c r="H471" s="9">
        <v>0</v>
      </c>
      <c r="I471" s="9">
        <v>6.8</v>
      </c>
      <c r="J471" s="9">
        <v>73</v>
      </c>
      <c r="K471" s="158">
        <v>0.32083333333333303</v>
      </c>
      <c r="L471" s="9"/>
      <c r="M471" s="9"/>
      <c r="N471" s="9"/>
      <c r="O471" s="9"/>
      <c r="P471" s="278" t="str">
        <f t="shared" si="17"/>
        <v/>
      </c>
      <c r="Q471" s="276" t="str">
        <f t="shared" si="18"/>
        <v/>
      </c>
      <c r="R471" s="9"/>
      <c r="S471" s="9"/>
      <c r="U471" s="367"/>
      <c r="AS471" s="9"/>
      <c r="AT471" s="9"/>
      <c r="AU471" s="426"/>
      <c r="AW471" s="9"/>
      <c r="AX471" s="470"/>
      <c r="AY471" s="467"/>
      <c r="BG471" s="373"/>
      <c r="BH471" s="373"/>
      <c r="BI471" s="9"/>
      <c r="BJ471" s="9"/>
      <c r="CJ471"/>
      <c r="CK471"/>
    </row>
    <row r="472" spans="1:89">
      <c r="A472" s="9">
        <v>1015</v>
      </c>
      <c r="B472" s="9">
        <v>3.9</v>
      </c>
      <c r="C472" s="9">
        <v>315</v>
      </c>
      <c r="D472" s="9">
        <v>2.7</v>
      </c>
      <c r="E472" s="9">
        <v>1.8</v>
      </c>
      <c r="F472" s="9">
        <v>525.27200000000005</v>
      </c>
      <c r="G472" s="9">
        <v>0</v>
      </c>
      <c r="H472" s="9">
        <v>0</v>
      </c>
      <c r="I472" s="9">
        <v>6.8</v>
      </c>
      <c r="J472" s="9">
        <v>73</v>
      </c>
      <c r="K472" s="158">
        <v>0.32152777777777802</v>
      </c>
      <c r="L472" s="9"/>
      <c r="M472" s="9"/>
      <c r="N472" s="9"/>
      <c r="O472" s="9"/>
      <c r="P472" s="278" t="str">
        <f t="shared" si="17"/>
        <v/>
      </c>
      <c r="Q472" s="276" t="str">
        <f t="shared" si="18"/>
        <v/>
      </c>
      <c r="R472" s="9"/>
      <c r="S472" s="9"/>
      <c r="U472" s="367"/>
      <c r="AS472" s="9"/>
      <c r="AT472" s="9"/>
      <c r="AU472" s="426"/>
      <c r="AW472" s="9"/>
      <c r="AX472" s="470"/>
      <c r="AY472" s="467"/>
      <c r="BG472" s="373"/>
      <c r="BH472" s="373"/>
      <c r="BI472" s="9"/>
      <c r="BJ472" s="9"/>
      <c r="CJ472"/>
      <c r="CK472"/>
    </row>
    <row r="473" spans="1:89">
      <c r="A473" s="9">
        <v>1015</v>
      </c>
      <c r="B473" s="9">
        <v>3.9</v>
      </c>
      <c r="C473" s="9">
        <v>292</v>
      </c>
      <c r="D473" s="9">
        <v>2.8</v>
      </c>
      <c r="E473" s="9">
        <v>2.1</v>
      </c>
      <c r="F473" s="9">
        <v>525.27200000000005</v>
      </c>
      <c r="G473" s="9">
        <v>0</v>
      </c>
      <c r="H473" s="9">
        <v>0</v>
      </c>
      <c r="I473" s="9">
        <v>6.8</v>
      </c>
      <c r="J473" s="9">
        <v>73</v>
      </c>
      <c r="K473" s="158">
        <v>0.32222222222222202</v>
      </c>
      <c r="L473" s="9"/>
      <c r="M473" s="9"/>
      <c r="N473" s="9"/>
      <c r="O473" s="9"/>
      <c r="P473" s="278" t="str">
        <f t="shared" si="17"/>
        <v/>
      </c>
      <c r="Q473" s="276" t="str">
        <f t="shared" si="18"/>
        <v/>
      </c>
      <c r="R473" s="9"/>
      <c r="S473" s="9"/>
      <c r="U473" s="367"/>
      <c r="AS473" s="9"/>
      <c r="AT473" s="9"/>
      <c r="AU473" s="426"/>
      <c r="AW473" s="9"/>
      <c r="AX473" s="470"/>
      <c r="AY473" s="467"/>
      <c r="BG473" s="373"/>
      <c r="BH473" s="373"/>
      <c r="BI473" s="9"/>
      <c r="BJ473" s="9"/>
      <c r="CJ473"/>
      <c r="CK473"/>
    </row>
    <row r="474" spans="1:89">
      <c r="A474" s="9">
        <v>1015</v>
      </c>
      <c r="B474" s="9">
        <v>4.4000000000000004</v>
      </c>
      <c r="C474" s="9">
        <v>337</v>
      </c>
      <c r="D474" s="9">
        <v>2.2000000000000002</v>
      </c>
      <c r="E474" s="9">
        <v>2.4</v>
      </c>
      <c r="F474" s="9">
        <v>525.27200000000005</v>
      </c>
      <c r="G474" s="9">
        <v>0</v>
      </c>
      <c r="H474" s="9">
        <v>0</v>
      </c>
      <c r="I474" s="9">
        <v>6.8</v>
      </c>
      <c r="J474" s="9">
        <v>73</v>
      </c>
      <c r="K474" s="158">
        <v>0.32291666666666702</v>
      </c>
      <c r="L474" s="9"/>
      <c r="M474" s="9"/>
      <c r="N474" s="9"/>
      <c r="O474" s="9"/>
      <c r="P474" s="278" t="str">
        <f t="shared" si="17"/>
        <v/>
      </c>
      <c r="Q474" s="276" t="str">
        <f t="shared" si="18"/>
        <v/>
      </c>
      <c r="R474" s="9"/>
      <c r="S474" s="9"/>
      <c r="U474" s="367"/>
      <c r="AS474" s="9"/>
      <c r="AT474" s="9"/>
      <c r="AU474" s="426"/>
      <c r="AW474" s="9"/>
      <c r="AX474" s="470"/>
      <c r="AY474" s="467"/>
      <c r="BG474" s="373"/>
      <c r="BH474" s="373"/>
      <c r="BI474" s="9"/>
      <c r="BJ474" s="9"/>
      <c r="CJ474"/>
      <c r="CK474"/>
    </row>
    <row r="475" spans="1:89">
      <c r="A475" s="9">
        <v>1015</v>
      </c>
      <c r="B475" s="9">
        <v>5</v>
      </c>
      <c r="C475" s="9">
        <v>315</v>
      </c>
      <c r="D475" s="9">
        <v>1.5</v>
      </c>
      <c r="E475" s="9">
        <v>1.6</v>
      </c>
      <c r="F475" s="9">
        <v>525.27200000000005</v>
      </c>
      <c r="G475" s="9">
        <v>0</v>
      </c>
      <c r="H475" s="9">
        <v>0</v>
      </c>
      <c r="I475" s="9">
        <v>6.8</v>
      </c>
      <c r="J475" s="9">
        <v>73</v>
      </c>
      <c r="K475" s="158">
        <v>0.32361111111111102</v>
      </c>
      <c r="L475" s="9"/>
      <c r="M475" s="9"/>
      <c r="N475" s="9"/>
      <c r="O475" s="9"/>
      <c r="P475" s="278" t="str">
        <f t="shared" si="17"/>
        <v/>
      </c>
      <c r="Q475" s="276" t="str">
        <f t="shared" si="18"/>
        <v/>
      </c>
      <c r="R475" s="9"/>
      <c r="S475" s="9"/>
      <c r="U475" s="367"/>
      <c r="AS475" s="9"/>
      <c r="AT475" s="9"/>
      <c r="AU475" s="426"/>
      <c r="AW475" s="9"/>
      <c r="AX475" s="470"/>
      <c r="AY475" s="467"/>
      <c r="BG475" s="373"/>
      <c r="BH475" s="373"/>
      <c r="BI475" s="9"/>
      <c r="BJ475" s="9"/>
      <c r="CJ475"/>
      <c r="CK475"/>
    </row>
    <row r="476" spans="1:89">
      <c r="A476" s="9">
        <v>1015</v>
      </c>
      <c r="B476" s="9" t="s">
        <v>383</v>
      </c>
      <c r="C476" s="9">
        <v>337</v>
      </c>
      <c r="D476" s="9">
        <v>1.3</v>
      </c>
      <c r="E476" s="9">
        <v>1.9</v>
      </c>
      <c r="F476" s="9">
        <v>525.27200000000005</v>
      </c>
      <c r="G476" s="9">
        <v>0</v>
      </c>
      <c r="H476" s="9">
        <v>0</v>
      </c>
      <c r="I476" s="9">
        <v>6.8</v>
      </c>
      <c r="J476" s="9">
        <v>73</v>
      </c>
      <c r="K476" s="158">
        <v>0.32430555555555601</v>
      </c>
      <c r="L476" s="9"/>
      <c r="M476" s="9"/>
      <c r="N476" s="9"/>
      <c r="O476" s="9"/>
      <c r="P476" s="278" t="str">
        <f t="shared" si="17"/>
        <v/>
      </c>
      <c r="Q476" s="276" t="str">
        <f t="shared" si="18"/>
        <v/>
      </c>
      <c r="R476" s="9"/>
      <c r="S476" s="9"/>
      <c r="U476" s="367"/>
      <c r="AS476" s="9"/>
      <c r="AT476" s="9"/>
      <c r="AU476" s="426"/>
      <c r="AW476" s="9"/>
      <c r="AX476" s="470"/>
      <c r="AY476" s="467"/>
      <c r="BG476" s="373"/>
      <c r="BH476" s="373"/>
      <c r="BI476" s="9"/>
      <c r="BJ476" s="9"/>
      <c r="CJ476"/>
      <c r="CK476"/>
    </row>
    <row r="477" spans="1:89">
      <c r="A477" s="9">
        <v>1015</v>
      </c>
      <c r="B477" s="9">
        <v>5</v>
      </c>
      <c r="C477" s="9">
        <v>225</v>
      </c>
      <c r="D477" s="9">
        <v>1.5</v>
      </c>
      <c r="E477" s="9">
        <v>1</v>
      </c>
      <c r="F477" s="9">
        <v>525.27200000000005</v>
      </c>
      <c r="G477" s="9">
        <v>0</v>
      </c>
      <c r="H477" s="9">
        <v>0</v>
      </c>
      <c r="I477" s="9">
        <v>6.8</v>
      </c>
      <c r="J477" s="9">
        <v>72</v>
      </c>
      <c r="K477" s="158">
        <v>0.32500000000000001</v>
      </c>
      <c r="L477" s="9"/>
      <c r="M477" s="9"/>
      <c r="N477" s="9"/>
      <c r="O477" s="9"/>
      <c r="P477" s="278" t="str">
        <f t="shared" si="17"/>
        <v/>
      </c>
      <c r="Q477" s="276" t="str">
        <f t="shared" si="18"/>
        <v/>
      </c>
      <c r="R477" s="9"/>
      <c r="S477" s="9"/>
      <c r="U477" s="367"/>
      <c r="AS477" s="9"/>
      <c r="AT477" s="9"/>
      <c r="AU477" s="426"/>
      <c r="AW477" s="9"/>
      <c r="AX477" s="470"/>
      <c r="AY477" s="467"/>
      <c r="BG477" s="373"/>
      <c r="BH477" s="373"/>
      <c r="BI477" s="9"/>
      <c r="BJ477" s="9"/>
      <c r="CJ477"/>
      <c r="CK477"/>
    </row>
    <row r="478" spans="1:89">
      <c r="A478" s="9">
        <v>1015</v>
      </c>
      <c r="B478" s="9">
        <v>4.4000000000000004</v>
      </c>
      <c r="C478" s="9">
        <v>270</v>
      </c>
      <c r="D478" s="9">
        <v>2</v>
      </c>
      <c r="E478" s="9">
        <v>1.5</v>
      </c>
      <c r="F478" s="9">
        <v>525.27200000000005</v>
      </c>
      <c r="G478" s="9">
        <v>0</v>
      </c>
      <c r="H478" s="9">
        <v>0</v>
      </c>
      <c r="I478" s="9">
        <v>6.8</v>
      </c>
      <c r="J478" s="9">
        <v>72</v>
      </c>
      <c r="K478" s="158">
        <v>0.32569444444444401</v>
      </c>
      <c r="L478" s="9"/>
      <c r="M478" s="9"/>
      <c r="N478" s="9"/>
      <c r="O478" s="9"/>
      <c r="P478" s="278" t="str">
        <f t="shared" si="17"/>
        <v/>
      </c>
      <c r="Q478" s="276" t="str">
        <f t="shared" si="18"/>
        <v/>
      </c>
      <c r="R478" s="9"/>
      <c r="S478" s="9"/>
      <c r="U478" s="367"/>
      <c r="AS478" s="9"/>
      <c r="AT478" s="9"/>
      <c r="AU478" s="426"/>
      <c r="AW478" s="9"/>
      <c r="AX478" s="470"/>
      <c r="AY478" s="467"/>
      <c r="BG478" s="373"/>
      <c r="BH478" s="373"/>
      <c r="BI478" s="9"/>
      <c r="BJ478" s="9"/>
      <c r="CJ478"/>
      <c r="CK478"/>
    </row>
    <row r="479" spans="1:89">
      <c r="A479" s="9">
        <v>1015</v>
      </c>
      <c r="B479" s="9" t="s">
        <v>383</v>
      </c>
      <c r="C479" s="9">
        <v>315</v>
      </c>
      <c r="D479" s="9">
        <v>0.9</v>
      </c>
      <c r="E479" s="9">
        <v>1.5</v>
      </c>
      <c r="F479" s="9">
        <v>525.27200000000005</v>
      </c>
      <c r="G479" s="9">
        <v>0</v>
      </c>
      <c r="H479" s="9">
        <v>0</v>
      </c>
      <c r="I479" s="9">
        <v>6.7</v>
      </c>
      <c r="J479" s="9">
        <v>72</v>
      </c>
      <c r="K479" s="158">
        <v>0.32638888888888901</v>
      </c>
      <c r="L479" s="9"/>
      <c r="M479" s="9"/>
      <c r="N479" s="9"/>
      <c r="O479" s="9"/>
      <c r="P479" s="278">
        <f t="shared" si="17"/>
        <v>60</v>
      </c>
      <c r="Q479" s="276" t="str">
        <f t="shared" si="18"/>
        <v/>
      </c>
      <c r="R479" s="9"/>
      <c r="S479" s="9"/>
      <c r="U479" s="367"/>
      <c r="AS479" s="9"/>
      <c r="AT479" s="9"/>
      <c r="AU479" s="426"/>
      <c r="AW479" s="9"/>
      <c r="AX479" s="470"/>
      <c r="AY479" s="467"/>
      <c r="BG479" s="373"/>
      <c r="BH479" s="373"/>
      <c r="BI479" s="9"/>
      <c r="BJ479" s="9"/>
      <c r="CJ479"/>
      <c r="CK479"/>
    </row>
    <row r="480" spans="1:89">
      <c r="A480" s="9">
        <v>1015</v>
      </c>
      <c r="B480" s="9" t="s">
        <v>383</v>
      </c>
      <c r="C480" s="9">
        <v>315</v>
      </c>
      <c r="D480" s="9">
        <v>0.6</v>
      </c>
      <c r="E480" s="9">
        <v>0.9</v>
      </c>
      <c r="F480" s="9">
        <v>525.27200000000005</v>
      </c>
      <c r="G480" s="9">
        <v>0</v>
      </c>
      <c r="H480" s="9">
        <v>0</v>
      </c>
      <c r="I480" s="9">
        <v>6.7</v>
      </c>
      <c r="J480" s="9">
        <v>72</v>
      </c>
      <c r="K480" s="158">
        <v>0.327083333333333</v>
      </c>
      <c r="L480" s="9"/>
      <c r="M480" s="9"/>
      <c r="N480" s="9"/>
      <c r="O480" s="9"/>
      <c r="P480" s="278">
        <f t="shared" si="17"/>
        <v>60</v>
      </c>
      <c r="Q480" s="276" t="str">
        <f t="shared" si="18"/>
        <v/>
      </c>
      <c r="R480" s="9"/>
      <c r="S480" s="9"/>
      <c r="U480" s="367"/>
      <c r="AS480" s="9"/>
      <c r="AT480" s="9"/>
      <c r="AU480" s="426"/>
      <c r="AW480" s="9"/>
      <c r="AX480" s="470"/>
      <c r="AY480" s="467"/>
      <c r="BG480" s="373"/>
      <c r="BH480" s="373"/>
      <c r="BI480" s="9"/>
      <c r="BJ480" s="9"/>
      <c r="CJ480"/>
      <c r="CK480"/>
    </row>
    <row r="481" spans="1:89">
      <c r="A481" s="9">
        <v>1015</v>
      </c>
      <c r="B481" s="9">
        <v>3.9</v>
      </c>
      <c r="C481" s="9">
        <v>315</v>
      </c>
      <c r="D481" s="9">
        <v>2.8</v>
      </c>
      <c r="E481" s="9">
        <v>1</v>
      </c>
      <c r="F481" s="9">
        <v>525.27200000000005</v>
      </c>
      <c r="G481" s="9">
        <v>0</v>
      </c>
      <c r="H481" s="9">
        <v>0</v>
      </c>
      <c r="I481" s="9">
        <v>6.7</v>
      </c>
      <c r="J481" s="9">
        <v>72</v>
      </c>
      <c r="K481" s="158">
        <v>0.327777777777778</v>
      </c>
      <c r="L481" s="9"/>
      <c r="M481" s="9"/>
      <c r="N481" s="9"/>
      <c r="O481" s="9"/>
      <c r="P481" s="278" t="str">
        <f t="shared" si="17"/>
        <v/>
      </c>
      <c r="Q481" s="276" t="str">
        <f t="shared" si="18"/>
        <v/>
      </c>
      <c r="R481" s="9"/>
      <c r="S481" s="9"/>
      <c r="U481" s="367"/>
      <c r="AS481" s="9"/>
      <c r="AT481" s="9"/>
      <c r="AU481" s="426"/>
      <c r="AW481" s="9"/>
      <c r="AX481" s="470"/>
      <c r="AY481" s="467"/>
      <c r="BG481" s="373"/>
      <c r="BH481" s="373"/>
      <c r="BI481" s="9"/>
      <c r="BJ481" s="9"/>
      <c r="CJ481"/>
      <c r="CK481"/>
    </row>
    <row r="482" spans="1:89">
      <c r="A482" s="9">
        <v>1015</v>
      </c>
      <c r="B482" s="9">
        <v>5</v>
      </c>
      <c r="C482" s="9">
        <v>0</v>
      </c>
      <c r="D482" s="9">
        <v>1.8</v>
      </c>
      <c r="E482" s="9">
        <v>2.2999999999999998</v>
      </c>
      <c r="F482" s="9">
        <v>525.27200000000005</v>
      </c>
      <c r="G482" s="9">
        <v>0</v>
      </c>
      <c r="H482" s="9">
        <v>0</v>
      </c>
      <c r="I482" s="9">
        <v>6.7</v>
      </c>
      <c r="J482" s="9">
        <v>72</v>
      </c>
      <c r="K482" s="158">
        <v>0.328472222222222</v>
      </c>
      <c r="L482" s="9"/>
      <c r="M482" s="9"/>
      <c r="N482" s="9"/>
      <c r="O482" s="9"/>
      <c r="P482" s="278" t="str">
        <f t="shared" si="17"/>
        <v/>
      </c>
      <c r="Q482" s="276" t="str">
        <f t="shared" si="18"/>
        <v/>
      </c>
      <c r="R482" s="9"/>
      <c r="S482" s="9"/>
      <c r="U482" s="367"/>
      <c r="AS482" s="9"/>
      <c r="AT482" s="9"/>
      <c r="AU482" s="426"/>
      <c r="AW482" s="9"/>
      <c r="AX482" s="470"/>
      <c r="AY482" s="467"/>
      <c r="BG482" s="373"/>
      <c r="BH482" s="373"/>
      <c r="BI482" s="9"/>
      <c r="BJ482" s="9"/>
      <c r="CJ482"/>
      <c r="CK482"/>
    </row>
    <row r="483" spans="1:89">
      <c r="A483" s="9">
        <v>1015</v>
      </c>
      <c r="B483" s="9">
        <v>3.9</v>
      </c>
      <c r="C483" s="9">
        <v>292</v>
      </c>
      <c r="D483" s="9">
        <v>2.7</v>
      </c>
      <c r="E483" s="9">
        <v>2</v>
      </c>
      <c r="F483" s="9">
        <v>525.27200000000005</v>
      </c>
      <c r="G483" s="9">
        <v>0</v>
      </c>
      <c r="H483" s="9">
        <v>0</v>
      </c>
      <c r="I483" s="9">
        <v>6.7</v>
      </c>
      <c r="J483" s="9">
        <v>72</v>
      </c>
      <c r="K483" s="158">
        <v>0.329166666666667</v>
      </c>
      <c r="L483" s="9"/>
      <c r="M483" s="9"/>
      <c r="N483" s="9"/>
      <c r="O483" s="9"/>
      <c r="P483" s="278" t="str">
        <f t="shared" si="17"/>
        <v/>
      </c>
      <c r="Q483" s="276" t="str">
        <f t="shared" si="18"/>
        <v/>
      </c>
      <c r="R483" s="9"/>
      <c r="S483" s="9"/>
      <c r="U483" s="367"/>
      <c r="AS483" s="9"/>
      <c r="AT483" s="9"/>
      <c r="AU483" s="426"/>
      <c r="AW483" s="9"/>
      <c r="AX483" s="470"/>
      <c r="AY483" s="467"/>
      <c r="BG483" s="373"/>
      <c r="BH483" s="373"/>
      <c r="BI483" s="9"/>
      <c r="BJ483" s="9"/>
      <c r="CJ483"/>
      <c r="CK483"/>
    </row>
    <row r="484" spans="1:89">
      <c r="A484" s="9">
        <v>1015</v>
      </c>
      <c r="B484" s="9">
        <v>5</v>
      </c>
      <c r="C484" s="9">
        <v>315</v>
      </c>
      <c r="D484" s="9">
        <v>1.7</v>
      </c>
      <c r="E484" s="9">
        <v>2.2000000000000002</v>
      </c>
      <c r="F484" s="9">
        <v>525.27200000000005</v>
      </c>
      <c r="G484" s="9">
        <v>0</v>
      </c>
      <c r="H484" s="9">
        <v>0</v>
      </c>
      <c r="I484" s="9">
        <v>6.7</v>
      </c>
      <c r="J484" s="9">
        <v>72</v>
      </c>
      <c r="K484" s="158">
        <v>0.32986111111111099</v>
      </c>
      <c r="L484" s="9"/>
      <c r="M484" s="9"/>
      <c r="N484" s="9"/>
      <c r="O484" s="9"/>
      <c r="P484" s="278" t="str">
        <f t="shared" si="17"/>
        <v/>
      </c>
      <c r="Q484" s="276" t="str">
        <f t="shared" si="18"/>
        <v/>
      </c>
      <c r="R484" s="9"/>
      <c r="S484" s="9"/>
      <c r="U484" s="367"/>
      <c r="AS484" s="9"/>
      <c r="AT484" s="9"/>
      <c r="AU484" s="426"/>
      <c r="AW484" s="9"/>
      <c r="AX484" s="470"/>
      <c r="AY484" s="467"/>
      <c r="BG484" s="373"/>
      <c r="BH484" s="373"/>
      <c r="BI484" s="9"/>
      <c r="BJ484" s="9"/>
      <c r="CJ484"/>
      <c r="CK484"/>
    </row>
    <row r="485" spans="1:89">
      <c r="A485" s="9">
        <v>1015</v>
      </c>
      <c r="B485" s="9" t="s">
        <v>383</v>
      </c>
      <c r="C485" s="9">
        <v>337</v>
      </c>
      <c r="D485" s="9">
        <v>1.1000000000000001</v>
      </c>
      <c r="E485" s="9">
        <v>1.5</v>
      </c>
      <c r="F485" s="9">
        <v>525.27200000000005</v>
      </c>
      <c r="G485" s="9">
        <v>0</v>
      </c>
      <c r="H485" s="9">
        <v>0</v>
      </c>
      <c r="I485" s="9">
        <v>6.7</v>
      </c>
      <c r="J485" s="9">
        <v>72</v>
      </c>
      <c r="K485" s="158">
        <v>0.33055555555555599</v>
      </c>
      <c r="L485" s="9"/>
      <c r="M485" s="9"/>
      <c r="N485" s="9"/>
      <c r="O485" s="9"/>
      <c r="P485" s="278" t="str">
        <f t="shared" si="17"/>
        <v/>
      </c>
      <c r="Q485" s="276" t="str">
        <f t="shared" si="18"/>
        <v/>
      </c>
      <c r="R485" s="9"/>
      <c r="S485" s="9"/>
      <c r="U485" s="367"/>
      <c r="AS485" s="9"/>
      <c r="AT485" s="9"/>
      <c r="AU485" s="426"/>
      <c r="AW485" s="9"/>
      <c r="AX485" s="470"/>
      <c r="AY485" s="467"/>
      <c r="BG485" s="373"/>
      <c r="BH485" s="373"/>
      <c r="BI485" s="9"/>
      <c r="BJ485" s="9"/>
      <c r="CJ485"/>
      <c r="CK485"/>
    </row>
    <row r="486" spans="1:89">
      <c r="A486" s="9">
        <v>1015</v>
      </c>
      <c r="B486" s="9">
        <v>3.9</v>
      </c>
      <c r="C486" s="9">
        <v>292</v>
      </c>
      <c r="D486" s="9">
        <v>2.5</v>
      </c>
      <c r="E486" s="9">
        <v>1.8</v>
      </c>
      <c r="F486" s="9">
        <v>525.27200000000005</v>
      </c>
      <c r="G486" s="9">
        <v>0</v>
      </c>
      <c r="H486" s="9">
        <v>0</v>
      </c>
      <c r="I486" s="9">
        <v>6.7</v>
      </c>
      <c r="J486" s="9">
        <v>72</v>
      </c>
      <c r="K486" s="158">
        <v>0.33124999999999999</v>
      </c>
      <c r="L486" s="9"/>
      <c r="M486" s="9"/>
      <c r="N486" s="9"/>
      <c r="O486" s="9"/>
      <c r="P486" s="278" t="str">
        <f t="shared" si="17"/>
        <v/>
      </c>
      <c r="Q486" s="276" t="str">
        <f t="shared" si="18"/>
        <v/>
      </c>
      <c r="R486" s="9"/>
      <c r="S486" s="9"/>
      <c r="U486" s="367"/>
      <c r="AS486" s="9"/>
      <c r="AT486" s="9"/>
      <c r="AU486" s="426"/>
      <c r="AW486" s="9"/>
      <c r="AX486" s="470"/>
      <c r="AY486" s="467"/>
      <c r="BG486" s="373"/>
      <c r="BH486" s="373"/>
      <c r="BI486" s="9"/>
      <c r="BJ486" s="9"/>
      <c r="CJ486"/>
      <c r="CK486"/>
    </row>
    <row r="487" spans="1:89">
      <c r="A487" s="9">
        <v>1015</v>
      </c>
      <c r="B487" s="9" t="s">
        <v>383</v>
      </c>
      <c r="C487" s="9">
        <v>202</v>
      </c>
      <c r="D487" s="9">
        <v>1.2</v>
      </c>
      <c r="E487" s="9">
        <v>1.6</v>
      </c>
      <c r="F487" s="9">
        <v>525.27200000000005</v>
      </c>
      <c r="G487" s="9">
        <v>0</v>
      </c>
      <c r="H487" s="9">
        <v>0</v>
      </c>
      <c r="I487" s="9">
        <v>6.7</v>
      </c>
      <c r="J487" s="9">
        <v>72</v>
      </c>
      <c r="K487" s="158">
        <v>0.33194444444444399</v>
      </c>
      <c r="L487" s="9"/>
      <c r="M487" s="9"/>
      <c r="N487" s="9"/>
      <c r="O487" s="9"/>
      <c r="P487" s="278" t="str">
        <f t="shared" si="17"/>
        <v/>
      </c>
      <c r="Q487" s="276" t="str">
        <f t="shared" si="18"/>
        <v/>
      </c>
      <c r="R487" s="9"/>
      <c r="S487" s="9"/>
      <c r="U487" s="367"/>
      <c r="AS487" s="9"/>
      <c r="AT487" s="9"/>
      <c r="AU487" s="426"/>
      <c r="AW487" s="9"/>
      <c r="AX487" s="470"/>
      <c r="AY487" s="467"/>
      <c r="BG487" s="373"/>
      <c r="BH487" s="373"/>
      <c r="BI487" s="9"/>
      <c r="BJ487" s="9"/>
      <c r="CJ487"/>
      <c r="CK487"/>
    </row>
    <row r="488" spans="1:89">
      <c r="A488" s="9">
        <v>1015</v>
      </c>
      <c r="B488" s="9">
        <v>5</v>
      </c>
      <c r="C488" s="9">
        <v>247</v>
      </c>
      <c r="D488" s="9">
        <v>1.6</v>
      </c>
      <c r="E488" s="9">
        <v>1.4</v>
      </c>
      <c r="F488" s="9">
        <v>525.27200000000005</v>
      </c>
      <c r="G488" s="9">
        <v>0</v>
      </c>
      <c r="H488" s="9">
        <v>0</v>
      </c>
      <c r="I488" s="9">
        <v>6.7</v>
      </c>
      <c r="J488" s="9">
        <v>72</v>
      </c>
      <c r="K488" s="158">
        <v>0.33263888888888898</v>
      </c>
      <c r="L488" s="9"/>
      <c r="M488" s="9"/>
      <c r="N488" s="9"/>
      <c r="O488" s="9"/>
      <c r="P488" s="278" t="str">
        <f t="shared" si="17"/>
        <v/>
      </c>
      <c r="Q488" s="276" t="str">
        <f t="shared" si="18"/>
        <v/>
      </c>
      <c r="R488" s="9"/>
      <c r="S488" s="9"/>
      <c r="U488" s="367"/>
      <c r="AS488" s="9"/>
      <c r="AT488" s="9"/>
      <c r="AU488" s="426"/>
      <c r="AW488" s="9"/>
      <c r="AX488" s="470"/>
      <c r="AY488" s="467"/>
      <c r="BG488" s="373"/>
      <c r="BH488" s="373"/>
      <c r="BI488" s="9"/>
      <c r="BJ488" s="9"/>
      <c r="CJ488"/>
      <c r="CK488"/>
    </row>
    <row r="489" spans="1:89">
      <c r="A489" s="9">
        <v>1015</v>
      </c>
      <c r="B489" s="9">
        <v>3.9</v>
      </c>
      <c r="C489" s="9">
        <v>292</v>
      </c>
      <c r="D489" s="9">
        <v>3</v>
      </c>
      <c r="E489" s="9">
        <v>1.8</v>
      </c>
      <c r="F489" s="9">
        <v>525.27200000000005</v>
      </c>
      <c r="G489" s="9">
        <v>0</v>
      </c>
      <c r="H489" s="9">
        <v>0</v>
      </c>
      <c r="I489" s="9">
        <v>6.7</v>
      </c>
      <c r="J489" s="9">
        <v>72</v>
      </c>
      <c r="K489" s="158">
        <v>0.33333333333333298</v>
      </c>
      <c r="L489" s="9"/>
      <c r="M489" s="9"/>
      <c r="N489" s="9"/>
      <c r="O489" s="9"/>
      <c r="P489" s="278" t="str">
        <f t="shared" si="17"/>
        <v/>
      </c>
      <c r="Q489" s="276" t="str">
        <f t="shared" si="18"/>
        <v/>
      </c>
      <c r="R489" s="9"/>
      <c r="S489" s="9"/>
      <c r="U489" s="367"/>
      <c r="AS489" s="9"/>
      <c r="AT489" s="9"/>
      <c r="AU489" s="426"/>
      <c r="AW489" s="9"/>
      <c r="AX489" s="470"/>
      <c r="AY489" s="467"/>
      <c r="BG489" s="373"/>
      <c r="BH489" s="373"/>
      <c r="BI489" s="9"/>
      <c r="BJ489" s="9"/>
      <c r="CJ489"/>
      <c r="CK489"/>
    </row>
    <row r="490" spans="1:89">
      <c r="A490" s="9">
        <v>1015</v>
      </c>
      <c r="B490" s="9">
        <v>4.4000000000000004</v>
      </c>
      <c r="C490" s="9">
        <v>270</v>
      </c>
      <c r="D490" s="9">
        <v>2.2000000000000002</v>
      </c>
      <c r="E490" s="9">
        <v>2</v>
      </c>
      <c r="F490" s="9">
        <v>525.27200000000005</v>
      </c>
      <c r="G490" s="9">
        <v>0</v>
      </c>
      <c r="H490" s="9">
        <v>0</v>
      </c>
      <c r="I490" s="9">
        <v>6.7</v>
      </c>
      <c r="J490" s="9">
        <v>72</v>
      </c>
      <c r="K490" s="158">
        <v>0.33402777777777798</v>
      </c>
      <c r="L490" s="9"/>
      <c r="M490" s="9"/>
      <c r="N490" s="9"/>
      <c r="O490" s="9"/>
      <c r="P490" s="278" t="str">
        <f t="shared" si="17"/>
        <v/>
      </c>
      <c r="Q490" s="276" t="str">
        <f t="shared" si="18"/>
        <v/>
      </c>
      <c r="R490" s="9"/>
      <c r="S490" s="9"/>
      <c r="U490" s="367"/>
      <c r="AS490" s="9"/>
      <c r="AT490" s="9"/>
      <c r="AU490" s="426"/>
      <c r="AW490" s="9"/>
      <c r="AX490" s="470"/>
      <c r="AY490" s="467"/>
      <c r="BG490" s="373"/>
      <c r="BH490" s="373"/>
      <c r="BI490" s="9"/>
      <c r="BJ490" s="9"/>
      <c r="CJ490"/>
      <c r="CK490"/>
    </row>
    <row r="491" spans="1:89">
      <c r="A491" s="9">
        <v>1015</v>
      </c>
      <c r="B491" s="9" t="s">
        <v>383</v>
      </c>
      <c r="C491" s="9">
        <v>270</v>
      </c>
      <c r="D491" s="9">
        <v>1.1000000000000001</v>
      </c>
      <c r="E491" s="9">
        <v>1.3</v>
      </c>
      <c r="F491" s="9">
        <v>525.27200000000005</v>
      </c>
      <c r="G491" s="9">
        <v>0</v>
      </c>
      <c r="H491" s="9">
        <v>0</v>
      </c>
      <c r="I491" s="9">
        <v>6.6</v>
      </c>
      <c r="J491" s="9">
        <v>72</v>
      </c>
      <c r="K491" s="158">
        <v>0.33472222222222198</v>
      </c>
      <c r="L491" s="9"/>
      <c r="M491" s="9"/>
      <c r="N491" s="9"/>
      <c r="O491" s="9"/>
      <c r="P491" s="278" t="str">
        <f t="shared" si="17"/>
        <v/>
      </c>
      <c r="Q491" s="276" t="str">
        <f t="shared" si="18"/>
        <v/>
      </c>
      <c r="R491" s="9"/>
      <c r="S491" s="9"/>
      <c r="U491" s="367"/>
      <c r="AS491" s="9"/>
      <c r="AT491" s="9"/>
      <c r="AU491" s="426"/>
      <c r="AW491" s="9"/>
      <c r="AX491" s="470"/>
      <c r="AY491" s="467"/>
      <c r="BG491" s="373"/>
      <c r="BH491" s="373"/>
      <c r="BI491" s="9"/>
      <c r="BJ491" s="9"/>
      <c r="CJ491"/>
      <c r="CK491"/>
    </row>
    <row r="492" spans="1:89">
      <c r="A492" s="9">
        <v>1015</v>
      </c>
      <c r="B492" s="9" t="s">
        <v>383</v>
      </c>
      <c r="C492" s="9">
        <v>270</v>
      </c>
      <c r="D492" s="9">
        <v>1.1000000000000001</v>
      </c>
      <c r="E492" s="9">
        <v>1.3</v>
      </c>
      <c r="F492" s="9">
        <v>525.27200000000005</v>
      </c>
      <c r="G492" s="9">
        <v>0</v>
      </c>
      <c r="H492" s="9">
        <v>0</v>
      </c>
      <c r="I492" s="9">
        <v>6.6</v>
      </c>
      <c r="J492" s="9">
        <v>72</v>
      </c>
      <c r="K492" s="158">
        <v>0.33541666666666697</v>
      </c>
      <c r="L492" s="9"/>
      <c r="M492" s="9"/>
      <c r="N492" s="9"/>
      <c r="O492" s="9"/>
      <c r="P492" s="278" t="str">
        <f t="shared" si="17"/>
        <v/>
      </c>
      <c r="Q492" s="276" t="str">
        <f t="shared" si="18"/>
        <v/>
      </c>
      <c r="R492" s="9"/>
      <c r="S492" s="9"/>
      <c r="U492" s="367"/>
      <c r="AS492" s="9"/>
      <c r="AT492" s="9"/>
      <c r="AU492" s="426"/>
      <c r="AW492" s="9"/>
      <c r="AX492" s="470"/>
      <c r="AY492" s="467"/>
      <c r="BG492" s="373"/>
      <c r="BH492" s="373"/>
      <c r="BI492" s="9"/>
      <c r="BJ492" s="9"/>
      <c r="CJ492"/>
      <c r="CK492"/>
    </row>
    <row r="493" spans="1:89">
      <c r="A493" s="9">
        <v>1015</v>
      </c>
      <c r="B493" s="9" t="s">
        <v>383</v>
      </c>
      <c r="C493" s="9">
        <v>270</v>
      </c>
      <c r="D493" s="9">
        <v>1.1000000000000001</v>
      </c>
      <c r="E493" s="9">
        <v>1.3</v>
      </c>
      <c r="F493" s="9">
        <v>525.27200000000005</v>
      </c>
      <c r="G493" s="9">
        <v>0</v>
      </c>
      <c r="H493" s="9">
        <v>0</v>
      </c>
      <c r="I493" s="9">
        <v>6.6</v>
      </c>
      <c r="J493" s="9">
        <v>72</v>
      </c>
      <c r="K493" s="158">
        <v>0.33611111111111103</v>
      </c>
      <c r="L493" s="9"/>
      <c r="M493" s="9"/>
      <c r="N493" s="9"/>
      <c r="O493" s="9"/>
      <c r="P493" s="278" t="str">
        <f t="shared" si="17"/>
        <v/>
      </c>
      <c r="Q493" s="276" t="str">
        <f t="shared" si="18"/>
        <v/>
      </c>
      <c r="R493" s="9"/>
      <c r="S493" s="9"/>
      <c r="U493" s="367"/>
      <c r="AS493" s="9"/>
      <c r="AT493" s="9"/>
      <c r="AU493" s="426"/>
      <c r="AW493" s="9"/>
      <c r="AX493" s="470"/>
      <c r="AY493" s="467"/>
      <c r="BG493" s="373"/>
      <c r="BH493" s="373"/>
      <c r="BI493" s="9"/>
      <c r="BJ493" s="9"/>
      <c r="CJ493"/>
      <c r="CK493"/>
    </row>
    <row r="494" spans="1:89">
      <c r="A494" s="9">
        <v>1015</v>
      </c>
      <c r="B494" s="9">
        <v>5</v>
      </c>
      <c r="C494" s="9">
        <v>247</v>
      </c>
      <c r="D494" s="9">
        <v>1.9</v>
      </c>
      <c r="E494" s="9">
        <v>1.7</v>
      </c>
      <c r="F494" s="9">
        <v>525.27200000000005</v>
      </c>
      <c r="G494" s="9">
        <v>0</v>
      </c>
      <c r="H494" s="9">
        <v>0</v>
      </c>
      <c r="I494" s="9">
        <v>6.6</v>
      </c>
      <c r="J494" s="9">
        <v>72</v>
      </c>
      <c r="K494" s="158">
        <v>0.33680555555555602</v>
      </c>
      <c r="L494" s="9"/>
      <c r="M494" s="9"/>
      <c r="N494" s="9"/>
      <c r="O494" s="9"/>
      <c r="P494" s="278" t="str">
        <f t="shared" si="17"/>
        <v/>
      </c>
      <c r="Q494" s="276" t="str">
        <f t="shared" si="18"/>
        <v/>
      </c>
      <c r="R494" s="9"/>
      <c r="S494" s="9"/>
      <c r="U494" s="367"/>
      <c r="AS494" s="9"/>
      <c r="AT494" s="9"/>
      <c r="AU494" s="426"/>
      <c r="AW494" s="9"/>
      <c r="AX494" s="470"/>
      <c r="AY494" s="467"/>
      <c r="BG494" s="373"/>
      <c r="BH494" s="373"/>
      <c r="BI494" s="9"/>
      <c r="BJ494" s="9"/>
      <c r="CJ494"/>
      <c r="CK494"/>
    </row>
    <row r="495" spans="1:89">
      <c r="A495" s="9">
        <v>1015</v>
      </c>
      <c r="B495" s="9">
        <v>5</v>
      </c>
      <c r="C495" s="9">
        <v>247</v>
      </c>
      <c r="D495" s="9">
        <v>1.9</v>
      </c>
      <c r="E495" s="9">
        <v>1.7</v>
      </c>
      <c r="F495" s="9">
        <v>525.27200000000005</v>
      </c>
      <c r="G495" s="9">
        <v>0</v>
      </c>
      <c r="H495" s="9">
        <v>0</v>
      </c>
      <c r="I495" s="9">
        <v>6.6</v>
      </c>
      <c r="J495" s="9">
        <v>72</v>
      </c>
      <c r="K495" s="158">
        <v>0.33750000000000002</v>
      </c>
      <c r="L495" s="9"/>
      <c r="M495" s="9"/>
      <c r="N495" s="9"/>
      <c r="O495" s="9"/>
      <c r="P495" s="278" t="str">
        <f t="shared" si="17"/>
        <v/>
      </c>
      <c r="Q495" s="276" t="str">
        <f t="shared" si="18"/>
        <v/>
      </c>
      <c r="R495" s="9"/>
      <c r="S495" s="9"/>
      <c r="U495" s="367"/>
      <c r="AS495" s="9"/>
      <c r="AT495" s="9"/>
      <c r="AU495" s="426"/>
      <c r="AW495" s="9"/>
      <c r="AX495" s="470"/>
      <c r="AY495" s="467"/>
      <c r="BG495" s="373"/>
      <c r="BH495" s="373"/>
      <c r="BI495" s="9"/>
      <c r="BJ495" s="9"/>
      <c r="CJ495"/>
      <c r="CK495"/>
    </row>
    <row r="496" spans="1:89">
      <c r="A496" s="9">
        <v>1015</v>
      </c>
      <c r="B496" s="9">
        <v>3.3</v>
      </c>
      <c r="C496" s="9">
        <v>292</v>
      </c>
      <c r="D496" s="9">
        <v>3.5</v>
      </c>
      <c r="E496" s="9">
        <v>1.9</v>
      </c>
      <c r="F496" s="9">
        <v>525.27200000000005</v>
      </c>
      <c r="G496" s="9">
        <v>0</v>
      </c>
      <c r="H496" s="9">
        <v>0</v>
      </c>
      <c r="I496" s="9">
        <v>6.6</v>
      </c>
      <c r="J496" s="9">
        <v>72</v>
      </c>
      <c r="K496" s="158">
        <v>0.33819444444444402</v>
      </c>
      <c r="L496" s="9"/>
      <c r="M496" s="9"/>
      <c r="N496" s="9"/>
      <c r="O496" s="9"/>
      <c r="P496" s="278" t="str">
        <f t="shared" si="17"/>
        <v/>
      </c>
      <c r="Q496" s="276" t="str">
        <f t="shared" si="18"/>
        <v/>
      </c>
      <c r="R496" s="9"/>
      <c r="S496" s="9"/>
      <c r="U496" s="367"/>
      <c r="AS496" s="9"/>
      <c r="AT496" s="9"/>
      <c r="AU496" s="426"/>
      <c r="AW496" s="9"/>
      <c r="AX496" s="470"/>
      <c r="AY496" s="467"/>
      <c r="BG496" s="373"/>
      <c r="BH496" s="373"/>
      <c r="BI496" s="9"/>
      <c r="BJ496" s="9"/>
      <c r="CJ496"/>
      <c r="CK496"/>
    </row>
    <row r="497" spans="1:89">
      <c r="A497" s="9">
        <v>1015</v>
      </c>
      <c r="B497" s="9">
        <v>5</v>
      </c>
      <c r="C497" s="9">
        <v>292</v>
      </c>
      <c r="D497" s="9">
        <v>3.5</v>
      </c>
      <c r="E497" s="9">
        <v>2.1</v>
      </c>
      <c r="F497" s="9">
        <v>525.27200000000005</v>
      </c>
      <c r="G497" s="9">
        <v>0</v>
      </c>
      <c r="H497" s="9">
        <v>0</v>
      </c>
      <c r="I497" s="9">
        <v>6.6</v>
      </c>
      <c r="J497" s="9">
        <v>72</v>
      </c>
      <c r="K497" s="158">
        <v>0.33888888888888902</v>
      </c>
      <c r="L497" s="9"/>
      <c r="M497" s="9"/>
      <c r="N497" s="9"/>
      <c r="O497" s="9"/>
      <c r="P497" s="278" t="str">
        <f t="shared" si="17"/>
        <v/>
      </c>
      <c r="Q497" s="276" t="str">
        <f t="shared" si="18"/>
        <v/>
      </c>
      <c r="R497" s="9"/>
      <c r="S497" s="9"/>
      <c r="U497" s="367"/>
      <c r="AS497" s="9"/>
      <c r="AT497" s="9"/>
      <c r="AU497" s="426"/>
      <c r="AW497" s="9"/>
      <c r="AX497" s="470"/>
      <c r="AY497" s="467"/>
      <c r="BG497" s="373"/>
      <c r="BH497" s="373"/>
      <c r="BI497" s="9"/>
      <c r="BJ497" s="9"/>
      <c r="CJ497"/>
      <c r="CK497"/>
    </row>
    <row r="498" spans="1:89">
      <c r="A498" s="9">
        <v>1015</v>
      </c>
      <c r="B498" s="9">
        <v>5</v>
      </c>
      <c r="C498" s="9">
        <v>225</v>
      </c>
      <c r="D498" s="9">
        <v>1.9</v>
      </c>
      <c r="E498" s="9">
        <v>1.6</v>
      </c>
      <c r="F498" s="9">
        <v>525.27200000000005</v>
      </c>
      <c r="G498" s="9">
        <v>0</v>
      </c>
      <c r="H498" s="9">
        <v>0</v>
      </c>
      <c r="I498" s="9">
        <v>6.6</v>
      </c>
      <c r="J498" s="9">
        <v>72</v>
      </c>
      <c r="K498" s="158">
        <v>0.33958333333333302</v>
      </c>
      <c r="L498" s="9"/>
      <c r="M498" s="9"/>
      <c r="N498" s="9"/>
      <c r="O498" s="9"/>
      <c r="P498" s="278" t="str">
        <f t="shared" si="17"/>
        <v/>
      </c>
      <c r="Q498" s="276" t="str">
        <f t="shared" si="18"/>
        <v/>
      </c>
      <c r="R498" s="9"/>
      <c r="S498" s="9"/>
      <c r="U498" s="367"/>
      <c r="AS498" s="9"/>
      <c r="AT498" s="9"/>
      <c r="AU498" s="426"/>
      <c r="AW498" s="9"/>
      <c r="AX498" s="470"/>
      <c r="AY498" s="467"/>
      <c r="BG498" s="373"/>
      <c r="BH498" s="373"/>
      <c r="BI498" s="9"/>
      <c r="BJ498" s="9"/>
      <c r="CJ498"/>
      <c r="CK498"/>
    </row>
    <row r="499" spans="1:89">
      <c r="A499" s="9">
        <v>1015</v>
      </c>
      <c r="B499" s="9">
        <v>5</v>
      </c>
      <c r="C499" s="9">
        <v>315</v>
      </c>
      <c r="D499" s="9">
        <v>1.9</v>
      </c>
      <c r="E499" s="9">
        <v>1.5</v>
      </c>
      <c r="F499" s="9">
        <v>525.27200000000005</v>
      </c>
      <c r="G499" s="9">
        <v>0</v>
      </c>
      <c r="H499" s="9">
        <v>0</v>
      </c>
      <c r="I499" s="9">
        <v>6.6</v>
      </c>
      <c r="J499" s="9">
        <v>72</v>
      </c>
      <c r="K499" s="158">
        <v>0.34027777777777801</v>
      </c>
      <c r="L499" s="9"/>
      <c r="M499" s="9"/>
      <c r="N499" s="9"/>
      <c r="O499" s="9"/>
      <c r="P499" s="278" t="str">
        <f t="shared" si="17"/>
        <v/>
      </c>
      <c r="Q499" s="276" t="str">
        <f t="shared" si="18"/>
        <v/>
      </c>
      <c r="R499" s="9"/>
      <c r="S499" s="9"/>
      <c r="U499" s="367"/>
      <c r="AS499" s="9"/>
      <c r="AT499" s="9"/>
      <c r="AU499" s="426"/>
      <c r="AW499" s="9"/>
      <c r="AX499" s="470"/>
      <c r="AY499" s="467"/>
      <c r="BG499" s="373"/>
      <c r="BH499" s="373"/>
      <c r="BI499" s="9"/>
      <c r="BJ499" s="9"/>
      <c r="CJ499"/>
      <c r="CK499"/>
    </row>
    <row r="500" spans="1:89">
      <c r="A500" s="9">
        <v>1015</v>
      </c>
      <c r="B500" s="9">
        <v>4.4000000000000004</v>
      </c>
      <c r="C500" s="9">
        <v>337</v>
      </c>
      <c r="D500" s="9">
        <v>2.4</v>
      </c>
      <c r="E500" s="9">
        <v>2</v>
      </c>
      <c r="F500" s="9">
        <v>525.27200000000005</v>
      </c>
      <c r="G500" s="9">
        <v>0</v>
      </c>
      <c r="H500" s="9">
        <v>0</v>
      </c>
      <c r="I500" s="9">
        <v>6.6</v>
      </c>
      <c r="J500" s="9">
        <v>72</v>
      </c>
      <c r="K500" s="158">
        <v>0.34097222222222201</v>
      </c>
      <c r="L500" s="9"/>
      <c r="M500" s="9"/>
      <c r="N500" s="9"/>
      <c r="O500" s="9"/>
      <c r="P500" s="278" t="str">
        <f t="shared" si="17"/>
        <v/>
      </c>
      <c r="Q500" s="276" t="str">
        <f t="shared" si="18"/>
        <v/>
      </c>
      <c r="R500" s="9"/>
      <c r="S500" s="9"/>
      <c r="U500" s="367"/>
      <c r="AS500" s="9"/>
      <c r="AT500" s="9"/>
      <c r="AU500" s="426"/>
      <c r="AW500" s="9"/>
      <c r="AX500" s="470"/>
      <c r="AY500" s="467"/>
      <c r="BG500" s="373"/>
      <c r="BH500" s="373"/>
      <c r="BI500" s="9"/>
      <c r="BJ500" s="9"/>
      <c r="CJ500"/>
      <c r="CK500"/>
    </row>
    <row r="501" spans="1:89">
      <c r="A501" s="9">
        <v>1015</v>
      </c>
      <c r="B501" s="9">
        <v>5</v>
      </c>
      <c r="C501" s="9">
        <v>247</v>
      </c>
      <c r="D501" s="9">
        <v>1.7</v>
      </c>
      <c r="E501" s="9">
        <v>1.5</v>
      </c>
      <c r="F501" s="9">
        <v>525.27200000000005</v>
      </c>
      <c r="G501" s="9">
        <v>0</v>
      </c>
      <c r="H501" s="9">
        <v>0</v>
      </c>
      <c r="I501" s="9">
        <v>6.6</v>
      </c>
      <c r="J501" s="9">
        <v>72</v>
      </c>
      <c r="K501" s="158">
        <v>0.34166666666666701</v>
      </c>
      <c r="L501" s="9"/>
      <c r="M501" s="9"/>
      <c r="N501" s="9"/>
      <c r="O501" s="9"/>
      <c r="P501" s="278" t="str">
        <f t="shared" si="17"/>
        <v/>
      </c>
      <c r="Q501" s="276" t="str">
        <f t="shared" si="18"/>
        <v/>
      </c>
      <c r="R501" s="9"/>
      <c r="S501" s="9"/>
      <c r="U501" s="367"/>
      <c r="AS501" s="9"/>
      <c r="AT501" s="9"/>
      <c r="AU501" s="426"/>
      <c r="AW501" s="9"/>
      <c r="AX501" s="470"/>
      <c r="AY501" s="467"/>
      <c r="BG501" s="373"/>
      <c r="BH501" s="373"/>
      <c r="BI501" s="9"/>
      <c r="BJ501" s="9"/>
      <c r="CJ501"/>
      <c r="CK501"/>
    </row>
    <row r="502" spans="1:89">
      <c r="A502" s="9">
        <v>1015</v>
      </c>
      <c r="B502" s="9">
        <v>3.3</v>
      </c>
      <c r="C502" s="9">
        <v>292</v>
      </c>
      <c r="D502" s="9">
        <v>2.8</v>
      </c>
      <c r="E502" s="9">
        <v>2.2999999999999998</v>
      </c>
      <c r="F502" s="9">
        <v>525.27200000000005</v>
      </c>
      <c r="G502" s="9">
        <v>0</v>
      </c>
      <c r="H502" s="9">
        <v>0</v>
      </c>
      <c r="I502" s="9">
        <v>6.6</v>
      </c>
      <c r="J502" s="9">
        <v>72</v>
      </c>
      <c r="K502" s="158">
        <v>0.34236111111111101</v>
      </c>
      <c r="L502" s="9"/>
      <c r="M502" s="9"/>
      <c r="N502" s="9"/>
      <c r="O502" s="9"/>
      <c r="P502" s="278" t="str">
        <f t="shared" si="17"/>
        <v/>
      </c>
      <c r="Q502" s="276" t="str">
        <f t="shared" si="18"/>
        <v/>
      </c>
      <c r="R502" s="9"/>
      <c r="S502" s="9"/>
      <c r="U502" s="367"/>
      <c r="AS502" s="9"/>
      <c r="AT502" s="9"/>
      <c r="AU502" s="426"/>
      <c r="AW502" s="9"/>
      <c r="AX502" s="470"/>
      <c r="AY502" s="467"/>
      <c r="BG502" s="373"/>
      <c r="BH502" s="373"/>
      <c r="BI502" s="9"/>
      <c r="BJ502" s="9"/>
      <c r="CJ502"/>
      <c r="CK502"/>
    </row>
    <row r="503" spans="1:89">
      <c r="A503" s="9">
        <v>1015</v>
      </c>
      <c r="B503" s="9" t="s">
        <v>383</v>
      </c>
      <c r="C503" s="9">
        <v>270</v>
      </c>
      <c r="D503" s="9">
        <v>1.7</v>
      </c>
      <c r="E503" s="9">
        <v>1.5</v>
      </c>
      <c r="F503" s="9">
        <v>525.27200000000005</v>
      </c>
      <c r="G503" s="9">
        <v>0</v>
      </c>
      <c r="H503" s="9">
        <v>0</v>
      </c>
      <c r="I503" s="9">
        <v>6.6</v>
      </c>
      <c r="J503" s="9">
        <v>72</v>
      </c>
      <c r="K503" s="158">
        <v>0.343055555555556</v>
      </c>
      <c r="L503" s="9"/>
      <c r="M503" s="9"/>
      <c r="N503" s="9"/>
      <c r="O503" s="9"/>
      <c r="P503" s="278" t="str">
        <f t="shared" si="17"/>
        <v/>
      </c>
      <c r="Q503" s="276" t="str">
        <f t="shared" si="18"/>
        <v/>
      </c>
      <c r="R503" s="9"/>
      <c r="S503" s="9"/>
      <c r="U503" s="367"/>
      <c r="AS503" s="9"/>
      <c r="AT503" s="9"/>
      <c r="AU503" s="426"/>
      <c r="AW503" s="9"/>
      <c r="AX503" s="470"/>
      <c r="AY503" s="467"/>
      <c r="BG503" s="373"/>
      <c r="BH503" s="373"/>
      <c r="BI503" s="9"/>
      <c r="BJ503" s="9"/>
      <c r="CJ503"/>
      <c r="CK503"/>
    </row>
    <row r="504" spans="1:89">
      <c r="A504" s="9">
        <v>1015</v>
      </c>
      <c r="B504" s="9" t="s">
        <v>383</v>
      </c>
      <c r="C504" s="9">
        <v>270</v>
      </c>
      <c r="D504" s="9">
        <v>1.7</v>
      </c>
      <c r="E504" s="9">
        <v>1.5</v>
      </c>
      <c r="F504" s="9">
        <v>525.27200000000005</v>
      </c>
      <c r="G504" s="9">
        <v>0</v>
      </c>
      <c r="H504" s="9">
        <v>0</v>
      </c>
      <c r="I504" s="9">
        <v>6.6</v>
      </c>
      <c r="J504" s="9">
        <v>72</v>
      </c>
      <c r="K504" s="158">
        <v>0.34375</v>
      </c>
      <c r="L504" s="9"/>
      <c r="M504" s="9"/>
      <c r="N504" s="9"/>
      <c r="O504" s="9"/>
      <c r="P504" s="278" t="str">
        <f t="shared" si="17"/>
        <v/>
      </c>
      <c r="Q504" s="276" t="str">
        <f t="shared" si="18"/>
        <v/>
      </c>
      <c r="R504" s="9"/>
      <c r="S504" s="9"/>
      <c r="U504" s="367"/>
      <c r="AS504" s="9"/>
      <c r="AT504" s="9"/>
      <c r="AU504" s="426"/>
      <c r="AW504" s="9"/>
      <c r="AX504" s="470"/>
      <c r="AY504" s="467"/>
      <c r="BG504" s="373"/>
      <c r="BH504" s="373"/>
      <c r="BI504" s="9"/>
      <c r="BJ504" s="9"/>
      <c r="CJ504"/>
      <c r="CK504"/>
    </row>
    <row r="505" spans="1:89">
      <c r="A505" s="9">
        <v>1015</v>
      </c>
      <c r="B505" s="9" t="s">
        <v>383</v>
      </c>
      <c r="C505" s="9">
        <v>270</v>
      </c>
      <c r="D505" s="9">
        <v>1.7</v>
      </c>
      <c r="E505" s="9">
        <v>1.5</v>
      </c>
      <c r="F505" s="9">
        <v>525.27200000000005</v>
      </c>
      <c r="G505" s="9">
        <v>0</v>
      </c>
      <c r="H505" s="9">
        <v>0</v>
      </c>
      <c r="I505" s="9">
        <v>6.6</v>
      </c>
      <c r="J505" s="9">
        <v>72</v>
      </c>
      <c r="K505" s="158">
        <v>0.344444444444444</v>
      </c>
      <c r="L505" s="9"/>
      <c r="M505" s="9"/>
      <c r="N505" s="9"/>
      <c r="O505" s="9"/>
      <c r="P505" s="278" t="str">
        <f t="shared" si="17"/>
        <v/>
      </c>
      <c r="Q505" s="276" t="str">
        <f t="shared" si="18"/>
        <v/>
      </c>
      <c r="R505" s="9"/>
      <c r="S505" s="9"/>
      <c r="U505" s="367"/>
      <c r="AS505" s="9"/>
      <c r="AT505" s="9"/>
      <c r="AU505" s="426"/>
      <c r="AW505" s="9"/>
      <c r="AX505" s="470"/>
      <c r="AY505" s="467"/>
      <c r="BG505" s="373"/>
      <c r="BH505" s="373"/>
      <c r="BI505" s="9"/>
      <c r="BJ505" s="9"/>
      <c r="CJ505"/>
      <c r="CK505"/>
    </row>
    <row r="506" spans="1:89">
      <c r="A506" s="9">
        <v>1015</v>
      </c>
      <c r="B506" s="9">
        <v>3.9</v>
      </c>
      <c r="C506" s="9">
        <v>270</v>
      </c>
      <c r="D506" s="9">
        <v>2.2000000000000002</v>
      </c>
      <c r="E506" s="9">
        <v>2.1</v>
      </c>
      <c r="F506" s="9">
        <v>525.27200000000005</v>
      </c>
      <c r="G506" s="9">
        <v>0</v>
      </c>
      <c r="H506" s="9">
        <v>0</v>
      </c>
      <c r="I506" s="9">
        <v>6.6</v>
      </c>
      <c r="J506" s="9">
        <v>72</v>
      </c>
      <c r="K506" s="158">
        <v>0.34513888888888899</v>
      </c>
      <c r="L506" s="9"/>
      <c r="M506" s="9"/>
      <c r="N506" s="9"/>
      <c r="O506" s="9"/>
      <c r="P506" s="278" t="str">
        <f t="shared" si="17"/>
        <v/>
      </c>
      <c r="Q506" s="276" t="str">
        <f t="shared" si="18"/>
        <v/>
      </c>
      <c r="R506" s="9"/>
      <c r="S506" s="9"/>
      <c r="U506" s="367"/>
      <c r="AS506" s="9"/>
      <c r="AT506" s="9"/>
      <c r="AU506" s="426"/>
      <c r="AW506" s="9"/>
      <c r="AX506" s="470"/>
      <c r="AY506" s="467"/>
      <c r="BG506" s="373"/>
      <c r="BH506" s="373"/>
      <c r="BI506" s="9"/>
      <c r="BJ506" s="9"/>
      <c r="CJ506"/>
      <c r="CK506"/>
    </row>
    <row r="507" spans="1:89">
      <c r="A507" s="9">
        <v>1015</v>
      </c>
      <c r="B507" s="9">
        <v>3.3</v>
      </c>
      <c r="C507" s="9">
        <v>337</v>
      </c>
      <c r="D507" s="9">
        <v>3</v>
      </c>
      <c r="E507" s="9">
        <v>2.4</v>
      </c>
      <c r="F507" s="9">
        <v>525.27200000000005</v>
      </c>
      <c r="G507" s="9">
        <v>0</v>
      </c>
      <c r="H507" s="9">
        <v>0</v>
      </c>
      <c r="I507" s="9">
        <v>6.5</v>
      </c>
      <c r="J507" s="9">
        <v>72</v>
      </c>
      <c r="K507" s="158">
        <v>0.34583333333333299</v>
      </c>
      <c r="L507" s="9"/>
      <c r="M507" s="9"/>
      <c r="N507" s="9"/>
      <c r="O507" s="9"/>
      <c r="P507" s="278" t="str">
        <f t="shared" si="17"/>
        <v/>
      </c>
      <c r="Q507" s="276" t="str">
        <f t="shared" si="18"/>
        <v/>
      </c>
      <c r="R507" s="9"/>
      <c r="S507" s="9"/>
      <c r="U507" s="367"/>
      <c r="AS507" s="9"/>
      <c r="AT507" s="9"/>
      <c r="AU507" s="426"/>
      <c r="AW507" s="9"/>
      <c r="AX507" s="470"/>
      <c r="AY507" s="467"/>
      <c r="BG507" s="373"/>
      <c r="BH507" s="373"/>
      <c r="BI507" s="9"/>
      <c r="BJ507" s="9"/>
      <c r="CJ507"/>
      <c r="CK507"/>
    </row>
    <row r="508" spans="1:89">
      <c r="A508" s="9">
        <v>1015</v>
      </c>
      <c r="B508" s="9">
        <v>3.9</v>
      </c>
      <c r="C508" s="9">
        <v>315</v>
      </c>
      <c r="D508" s="9">
        <v>2.2000000000000002</v>
      </c>
      <c r="E508" s="9">
        <v>2.2000000000000002</v>
      </c>
      <c r="F508" s="9">
        <v>525.27200000000005</v>
      </c>
      <c r="G508" s="9">
        <v>0</v>
      </c>
      <c r="H508" s="9">
        <v>0</v>
      </c>
      <c r="I508" s="9">
        <v>6.5</v>
      </c>
      <c r="J508" s="9">
        <v>72</v>
      </c>
      <c r="K508" s="158">
        <v>0.34652777777777799</v>
      </c>
      <c r="L508" s="9"/>
      <c r="M508" s="9"/>
      <c r="N508" s="9"/>
      <c r="O508" s="9"/>
      <c r="P508" s="278" t="str">
        <f t="shared" si="17"/>
        <v/>
      </c>
      <c r="Q508" s="276" t="str">
        <f t="shared" si="18"/>
        <v/>
      </c>
      <c r="R508" s="9"/>
      <c r="S508" s="9"/>
      <c r="U508" s="367"/>
      <c r="AS508" s="9"/>
      <c r="AT508" s="9"/>
      <c r="AU508" s="426"/>
      <c r="AW508" s="9"/>
      <c r="AX508" s="470"/>
      <c r="AY508" s="467"/>
      <c r="BG508" s="373"/>
      <c r="BH508" s="373"/>
      <c r="BI508" s="9"/>
      <c r="BJ508" s="9"/>
      <c r="CJ508"/>
      <c r="CK508"/>
    </row>
    <row r="509" spans="1:89">
      <c r="A509" s="9">
        <v>1015</v>
      </c>
      <c r="B509" s="9">
        <v>3.9</v>
      </c>
      <c r="C509" s="9">
        <v>292</v>
      </c>
      <c r="D509" s="9">
        <v>2.2000000000000002</v>
      </c>
      <c r="E509" s="9">
        <v>1.5</v>
      </c>
      <c r="F509" s="9">
        <v>525.27200000000005</v>
      </c>
      <c r="G509" s="9">
        <v>0</v>
      </c>
      <c r="H509" s="9">
        <v>0</v>
      </c>
      <c r="I509" s="9">
        <v>6.5</v>
      </c>
      <c r="J509" s="9">
        <v>72</v>
      </c>
      <c r="K509" s="158">
        <v>0.34722222222222199</v>
      </c>
      <c r="L509" s="9"/>
      <c r="M509" s="9"/>
      <c r="N509" s="9"/>
      <c r="O509" s="9"/>
      <c r="P509" s="278" t="str">
        <f t="shared" si="17"/>
        <v/>
      </c>
      <c r="Q509" s="276" t="str">
        <f t="shared" si="18"/>
        <v/>
      </c>
      <c r="R509" s="9"/>
      <c r="S509" s="9"/>
      <c r="U509" s="367"/>
      <c r="AS509" s="9"/>
      <c r="AT509" s="9"/>
      <c r="AU509" s="426"/>
      <c r="AW509" s="9"/>
      <c r="AX509" s="470"/>
      <c r="AY509" s="467"/>
      <c r="BG509" s="373"/>
      <c r="BH509" s="373"/>
      <c r="BI509" s="9"/>
      <c r="BJ509" s="9"/>
      <c r="CJ509"/>
      <c r="CK509"/>
    </row>
    <row r="510" spans="1:89">
      <c r="A510" s="9">
        <v>1015</v>
      </c>
      <c r="B510" s="9">
        <v>4.4000000000000004</v>
      </c>
      <c r="C510" s="9">
        <v>337</v>
      </c>
      <c r="D510" s="9">
        <v>1.9</v>
      </c>
      <c r="E510" s="9">
        <v>2</v>
      </c>
      <c r="F510" s="9">
        <v>525.27200000000005</v>
      </c>
      <c r="G510" s="9">
        <v>0</v>
      </c>
      <c r="H510" s="9">
        <v>0</v>
      </c>
      <c r="I510" s="9">
        <v>6.5</v>
      </c>
      <c r="J510" s="9">
        <v>72</v>
      </c>
      <c r="K510" s="158">
        <v>0.34791666666666698</v>
      </c>
      <c r="L510" s="9"/>
      <c r="M510" s="9"/>
      <c r="N510" s="9"/>
      <c r="O510" s="9"/>
      <c r="P510" s="278" t="str">
        <f t="shared" si="17"/>
        <v/>
      </c>
      <c r="Q510" s="276" t="str">
        <f t="shared" si="18"/>
        <v/>
      </c>
      <c r="R510" s="9"/>
      <c r="S510" s="9"/>
      <c r="U510" s="367"/>
      <c r="AS510" s="9"/>
      <c r="AT510" s="9"/>
      <c r="AU510" s="426"/>
      <c r="AW510" s="9"/>
      <c r="AX510" s="470"/>
      <c r="AY510" s="467"/>
      <c r="BG510" s="373"/>
      <c r="BH510" s="373"/>
      <c r="BI510" s="9"/>
      <c r="BJ510" s="9"/>
      <c r="CJ510"/>
      <c r="CK510"/>
    </row>
    <row r="511" spans="1:89">
      <c r="A511" s="9">
        <v>1015</v>
      </c>
      <c r="B511" s="9">
        <v>4.4000000000000004</v>
      </c>
      <c r="C511" s="9">
        <v>337</v>
      </c>
      <c r="D511" s="9">
        <v>1.9</v>
      </c>
      <c r="E511" s="9">
        <v>2</v>
      </c>
      <c r="F511" s="9">
        <v>525.27200000000005</v>
      </c>
      <c r="G511" s="9">
        <v>0</v>
      </c>
      <c r="H511" s="9">
        <v>0</v>
      </c>
      <c r="I511" s="9">
        <v>6.5</v>
      </c>
      <c r="J511" s="9">
        <v>72</v>
      </c>
      <c r="K511" s="158">
        <v>0.34861111111111098</v>
      </c>
      <c r="L511" s="9"/>
      <c r="M511" s="9"/>
      <c r="N511" s="9"/>
      <c r="O511" s="9"/>
      <c r="P511" s="278" t="str">
        <f t="shared" si="17"/>
        <v/>
      </c>
      <c r="Q511" s="276" t="str">
        <f t="shared" si="18"/>
        <v/>
      </c>
      <c r="R511" s="9"/>
      <c r="S511" s="9"/>
      <c r="U511" s="367"/>
      <c r="AS511" s="9"/>
      <c r="AT511" s="9"/>
      <c r="AU511" s="426"/>
      <c r="AW511" s="9"/>
      <c r="AX511" s="470"/>
      <c r="AY511" s="467"/>
      <c r="BG511" s="373"/>
      <c r="BH511" s="373"/>
      <c r="BI511" s="9"/>
      <c r="BJ511" s="9"/>
      <c r="CJ511"/>
      <c r="CK511"/>
    </row>
    <row r="512" spans="1:89">
      <c r="A512" s="9">
        <v>1015</v>
      </c>
      <c r="B512" s="9">
        <v>3.3</v>
      </c>
      <c r="C512" s="9">
        <v>292</v>
      </c>
      <c r="D512" s="9">
        <v>2.8</v>
      </c>
      <c r="E512" s="9">
        <v>1.8</v>
      </c>
      <c r="F512" s="9">
        <v>525.27200000000005</v>
      </c>
      <c r="G512" s="9">
        <v>0</v>
      </c>
      <c r="H512" s="9">
        <v>0</v>
      </c>
      <c r="I512" s="9">
        <v>6.5</v>
      </c>
      <c r="J512" s="9">
        <v>72</v>
      </c>
      <c r="K512" s="158">
        <v>0.34930555555555598</v>
      </c>
      <c r="L512" s="9"/>
      <c r="M512" s="9"/>
      <c r="N512" s="9"/>
      <c r="O512" s="9"/>
      <c r="P512" s="278" t="str">
        <f t="shared" si="17"/>
        <v/>
      </c>
      <c r="Q512" s="276" t="str">
        <f t="shared" si="18"/>
        <v/>
      </c>
      <c r="R512" s="9"/>
      <c r="S512" s="9"/>
      <c r="U512" s="367"/>
      <c r="AS512" s="9"/>
      <c r="AT512" s="9"/>
      <c r="AU512" s="426"/>
      <c r="AW512" s="9"/>
      <c r="AX512" s="470"/>
      <c r="AY512" s="467"/>
      <c r="BG512" s="373"/>
      <c r="BH512" s="373"/>
      <c r="BI512" s="9"/>
      <c r="BJ512" s="9"/>
      <c r="CJ512"/>
      <c r="CK512"/>
    </row>
    <row r="513" spans="1:89">
      <c r="A513" s="9">
        <v>1015</v>
      </c>
      <c r="B513" s="9">
        <v>3.3</v>
      </c>
      <c r="C513" s="9">
        <v>315</v>
      </c>
      <c r="D513" s="9">
        <v>3.3</v>
      </c>
      <c r="E513" s="9">
        <v>3.1</v>
      </c>
      <c r="F513" s="9">
        <v>525.27200000000005</v>
      </c>
      <c r="G513" s="9">
        <v>0</v>
      </c>
      <c r="H513" s="9">
        <v>0</v>
      </c>
      <c r="I513" s="9">
        <v>6.5</v>
      </c>
      <c r="J513" s="9">
        <v>72</v>
      </c>
      <c r="K513" s="158">
        <v>0.35</v>
      </c>
      <c r="L513" s="9"/>
      <c r="M513" s="9"/>
      <c r="N513" s="9"/>
      <c r="O513" s="9"/>
      <c r="P513" s="278" t="str">
        <f t="shared" si="17"/>
        <v/>
      </c>
      <c r="Q513" s="276" t="str">
        <f t="shared" si="18"/>
        <v/>
      </c>
      <c r="R513" s="9"/>
      <c r="S513" s="9"/>
      <c r="U513" s="367"/>
      <c r="AS513" s="9"/>
      <c r="AT513" s="9"/>
      <c r="AU513" s="426"/>
      <c r="AW513" s="9"/>
      <c r="AX513" s="470"/>
      <c r="AY513" s="467"/>
      <c r="BG513" s="373"/>
      <c r="BH513" s="373"/>
      <c r="BI513" s="9"/>
      <c r="BJ513" s="9"/>
      <c r="CJ513"/>
      <c r="CK513"/>
    </row>
    <row r="514" spans="1:89">
      <c r="A514" s="9">
        <v>1015</v>
      </c>
      <c r="B514" s="9">
        <v>4.4000000000000004</v>
      </c>
      <c r="C514" s="9">
        <v>315</v>
      </c>
      <c r="D514" s="9">
        <v>1.9</v>
      </c>
      <c r="E514" s="9">
        <v>2.2999999999999998</v>
      </c>
      <c r="F514" s="9">
        <v>525.27200000000005</v>
      </c>
      <c r="G514" s="9">
        <v>0</v>
      </c>
      <c r="H514" s="9">
        <v>0</v>
      </c>
      <c r="I514" s="9">
        <v>6.6</v>
      </c>
      <c r="J514" s="9">
        <v>72</v>
      </c>
      <c r="K514" s="158">
        <v>0.35069444444444398</v>
      </c>
      <c r="L514" s="9"/>
      <c r="M514" s="9"/>
      <c r="N514" s="9"/>
      <c r="O514" s="9"/>
      <c r="P514" s="278" t="str">
        <f t="shared" si="17"/>
        <v/>
      </c>
      <c r="Q514" s="276" t="str">
        <f t="shared" si="18"/>
        <v/>
      </c>
      <c r="R514" s="9"/>
      <c r="S514" s="9"/>
      <c r="U514" s="367"/>
      <c r="AS514" s="9"/>
      <c r="AT514" s="9"/>
      <c r="AU514" s="426"/>
      <c r="AW514" s="9"/>
      <c r="AX514" s="470"/>
      <c r="AY514" s="467"/>
      <c r="BG514" s="373"/>
      <c r="BH514" s="373"/>
      <c r="BI514" s="9"/>
      <c r="BJ514" s="9"/>
      <c r="CJ514"/>
      <c r="CK514"/>
    </row>
    <row r="515" spans="1:89">
      <c r="A515" s="9">
        <v>1015</v>
      </c>
      <c r="B515" s="9">
        <v>4.4000000000000004</v>
      </c>
      <c r="C515" s="9">
        <v>337</v>
      </c>
      <c r="D515" s="9">
        <v>2</v>
      </c>
      <c r="E515" s="9">
        <v>1.5</v>
      </c>
      <c r="F515" s="9">
        <v>525.27200000000005</v>
      </c>
      <c r="G515" s="9">
        <v>0</v>
      </c>
      <c r="H515" s="9">
        <v>0</v>
      </c>
      <c r="I515" s="9">
        <v>6.5</v>
      </c>
      <c r="J515" s="9">
        <v>72</v>
      </c>
      <c r="K515" s="158">
        <v>0.35138888888888897</v>
      </c>
      <c r="L515" s="9"/>
      <c r="M515" s="9"/>
      <c r="N515" s="9"/>
      <c r="O515" s="9"/>
      <c r="P515" s="278" t="str">
        <f t="shared" si="17"/>
        <v/>
      </c>
      <c r="Q515" s="276" t="str">
        <f t="shared" si="18"/>
        <v/>
      </c>
      <c r="R515" s="9"/>
      <c r="S515" s="9"/>
      <c r="U515" s="367"/>
      <c r="AS515" s="9"/>
      <c r="AT515" s="9"/>
      <c r="AU515" s="426"/>
      <c r="AW515" s="9"/>
      <c r="AX515" s="470"/>
      <c r="AY515" s="467"/>
      <c r="BG515" s="373"/>
      <c r="BH515" s="373"/>
      <c r="BI515" s="9"/>
      <c r="BJ515" s="9"/>
      <c r="CJ515"/>
      <c r="CK515"/>
    </row>
    <row r="516" spans="1:89">
      <c r="A516" s="9">
        <v>1015</v>
      </c>
      <c r="B516" s="9">
        <v>3.9</v>
      </c>
      <c r="C516" s="9">
        <v>315</v>
      </c>
      <c r="D516" s="9">
        <v>2.6</v>
      </c>
      <c r="E516" s="9">
        <v>1.6</v>
      </c>
      <c r="F516" s="9">
        <v>525.27200000000005</v>
      </c>
      <c r="G516" s="9">
        <v>0</v>
      </c>
      <c r="H516" s="9">
        <v>0</v>
      </c>
      <c r="I516" s="9">
        <v>6.5</v>
      </c>
      <c r="J516" s="9">
        <v>72</v>
      </c>
      <c r="K516" s="158">
        <v>0.35208333333333303</v>
      </c>
      <c r="L516" s="9"/>
      <c r="M516" s="9"/>
      <c r="N516" s="9"/>
      <c r="O516" s="9"/>
      <c r="P516" s="278" t="str">
        <f t="shared" si="17"/>
        <v/>
      </c>
      <c r="Q516" s="276" t="str">
        <f t="shared" si="18"/>
        <v/>
      </c>
      <c r="R516" s="9"/>
      <c r="S516" s="9"/>
      <c r="U516" s="367"/>
      <c r="AS516" s="9"/>
      <c r="AT516" s="9"/>
      <c r="AU516" s="426"/>
      <c r="AW516" s="9"/>
      <c r="AX516" s="470"/>
      <c r="AY516" s="467"/>
      <c r="BG516" s="373"/>
      <c r="BH516" s="373"/>
      <c r="BI516" s="9"/>
      <c r="BJ516" s="9"/>
      <c r="CJ516"/>
      <c r="CK516"/>
    </row>
    <row r="517" spans="1:89">
      <c r="A517" s="9">
        <v>1015</v>
      </c>
      <c r="B517" s="9">
        <v>3.3</v>
      </c>
      <c r="C517" s="9">
        <v>270</v>
      </c>
      <c r="D517" s="9">
        <v>2.9</v>
      </c>
      <c r="E517" s="9">
        <v>2.2000000000000002</v>
      </c>
      <c r="F517" s="9">
        <v>525.27200000000005</v>
      </c>
      <c r="G517" s="9">
        <v>0</v>
      </c>
      <c r="H517" s="9">
        <v>0</v>
      </c>
      <c r="I517" s="9">
        <v>6.5</v>
      </c>
      <c r="J517" s="9">
        <v>72</v>
      </c>
      <c r="K517" s="158">
        <v>0.35277777777777802</v>
      </c>
      <c r="L517" s="9"/>
      <c r="M517" s="9"/>
      <c r="N517" s="9"/>
      <c r="O517" s="9"/>
      <c r="P517" s="278" t="str">
        <f t="shared" si="17"/>
        <v/>
      </c>
      <c r="Q517" s="276" t="str">
        <f t="shared" si="18"/>
        <v/>
      </c>
      <c r="R517" s="9"/>
      <c r="S517" s="9"/>
      <c r="U517" s="367"/>
      <c r="AS517" s="9"/>
      <c r="AT517" s="9"/>
      <c r="AU517" s="426"/>
      <c r="AW517" s="9"/>
      <c r="AX517" s="470"/>
      <c r="AY517" s="467"/>
      <c r="BG517" s="373"/>
      <c r="BH517" s="373"/>
      <c r="BI517" s="9"/>
      <c r="BJ517" s="9"/>
      <c r="CJ517"/>
      <c r="CK517"/>
    </row>
    <row r="518" spans="1:89">
      <c r="A518" s="9">
        <v>1015</v>
      </c>
      <c r="B518" s="9">
        <v>3.9</v>
      </c>
      <c r="C518" s="9">
        <v>315</v>
      </c>
      <c r="D518" s="9">
        <v>2.7</v>
      </c>
      <c r="E518" s="9">
        <v>2</v>
      </c>
      <c r="F518" s="9">
        <v>525.27200000000005</v>
      </c>
      <c r="G518" s="9">
        <v>0</v>
      </c>
      <c r="H518" s="9">
        <v>0</v>
      </c>
      <c r="I518" s="9">
        <v>6.5</v>
      </c>
      <c r="J518" s="9">
        <v>72</v>
      </c>
      <c r="K518" s="158">
        <v>0.35347222222222202</v>
      </c>
      <c r="L518" s="9"/>
      <c r="M518" s="9"/>
      <c r="N518" s="9"/>
      <c r="O518" s="9"/>
      <c r="P518" s="278" t="str">
        <f t="shared" si="17"/>
        <v/>
      </c>
      <c r="Q518" s="276" t="str">
        <f t="shared" si="18"/>
        <v/>
      </c>
      <c r="R518" s="9"/>
      <c r="S518" s="9"/>
      <c r="U518" s="367"/>
      <c r="AS518" s="9"/>
      <c r="AT518" s="9"/>
      <c r="AU518" s="426"/>
      <c r="AW518" s="9"/>
      <c r="AX518" s="470"/>
      <c r="AY518" s="467"/>
      <c r="BG518" s="373"/>
      <c r="BH518" s="373"/>
      <c r="BI518" s="9"/>
      <c r="BJ518" s="9"/>
      <c r="CJ518"/>
      <c r="CK518"/>
    </row>
    <row r="519" spans="1:89">
      <c r="A519" s="9">
        <v>1015</v>
      </c>
      <c r="B519" s="9">
        <v>3.9</v>
      </c>
      <c r="C519" s="9">
        <v>292</v>
      </c>
      <c r="D519" s="9">
        <v>2.4</v>
      </c>
      <c r="E519" s="9">
        <v>2</v>
      </c>
      <c r="F519" s="9">
        <v>525.27200000000005</v>
      </c>
      <c r="G519" s="9">
        <v>0</v>
      </c>
      <c r="H519" s="9">
        <v>0</v>
      </c>
      <c r="I519" s="9">
        <v>6.6</v>
      </c>
      <c r="J519" s="9">
        <v>72</v>
      </c>
      <c r="K519" s="158">
        <v>0.35416666666666702</v>
      </c>
      <c r="L519" s="9"/>
      <c r="M519" s="9"/>
      <c r="N519" s="9"/>
      <c r="O519" s="9"/>
      <c r="P519" s="278" t="str">
        <f t="shared" si="17"/>
        <v/>
      </c>
      <c r="Q519" s="276" t="str">
        <f t="shared" si="18"/>
        <v/>
      </c>
      <c r="R519" s="9"/>
      <c r="S519" s="9"/>
      <c r="U519" s="367"/>
      <c r="AS519" s="9"/>
      <c r="AT519" s="9"/>
      <c r="AU519" s="426"/>
      <c r="AW519" s="9"/>
      <c r="AX519" s="470"/>
      <c r="AY519" s="467"/>
      <c r="BG519" s="373"/>
      <c r="BH519" s="373"/>
      <c r="BI519" s="9"/>
      <c r="BJ519" s="9"/>
      <c r="CJ519"/>
      <c r="CK519"/>
    </row>
    <row r="520" spans="1:89">
      <c r="A520" s="9">
        <v>1015</v>
      </c>
      <c r="B520" s="9">
        <v>3.3</v>
      </c>
      <c r="C520" s="9">
        <v>292</v>
      </c>
      <c r="D520" s="9">
        <v>3.3</v>
      </c>
      <c r="E520" s="9">
        <v>2</v>
      </c>
      <c r="F520" s="9">
        <v>525.27200000000005</v>
      </c>
      <c r="G520" s="9">
        <v>0</v>
      </c>
      <c r="H520" s="9">
        <v>0</v>
      </c>
      <c r="I520" s="9">
        <v>6.6</v>
      </c>
      <c r="J520" s="9">
        <v>72</v>
      </c>
      <c r="K520" s="158">
        <v>0.35486111111111102</v>
      </c>
      <c r="L520" s="9"/>
      <c r="M520" s="9"/>
      <c r="N520" s="9"/>
      <c r="O520" s="9"/>
      <c r="P520" s="278" t="str">
        <f t="shared" si="17"/>
        <v/>
      </c>
      <c r="Q520" s="276" t="str">
        <f t="shared" si="18"/>
        <v/>
      </c>
      <c r="R520" s="9"/>
      <c r="S520" s="9"/>
      <c r="U520" s="367"/>
      <c r="AS520" s="9"/>
      <c r="AT520" s="9"/>
      <c r="AU520" s="426"/>
      <c r="AW520" s="9"/>
      <c r="AX520" s="470"/>
      <c r="AY520" s="467"/>
      <c r="BG520" s="373"/>
      <c r="BH520" s="373"/>
      <c r="BI520" s="9"/>
      <c r="BJ520" s="9"/>
      <c r="CJ520"/>
      <c r="CK520"/>
    </row>
    <row r="521" spans="1:89">
      <c r="A521" s="9">
        <v>1015</v>
      </c>
      <c r="B521" s="9">
        <v>5</v>
      </c>
      <c r="C521" s="9">
        <v>292</v>
      </c>
      <c r="D521" s="9">
        <v>1.5</v>
      </c>
      <c r="E521" s="9">
        <v>1.8</v>
      </c>
      <c r="F521" s="9">
        <v>525.27200000000005</v>
      </c>
      <c r="G521" s="9">
        <v>0</v>
      </c>
      <c r="H521" s="9">
        <v>0</v>
      </c>
      <c r="I521" s="9">
        <v>6.6</v>
      </c>
      <c r="J521" s="9">
        <v>72</v>
      </c>
      <c r="K521" s="158">
        <v>0.35555555555555601</v>
      </c>
      <c r="L521" s="9"/>
      <c r="M521" s="9"/>
      <c r="N521" s="9"/>
      <c r="O521" s="9"/>
      <c r="P521" s="278" t="str">
        <f t="shared" si="17"/>
        <v/>
      </c>
      <c r="Q521" s="276" t="str">
        <f t="shared" si="18"/>
        <v/>
      </c>
      <c r="R521" s="9"/>
      <c r="S521" s="9"/>
      <c r="U521" s="367"/>
      <c r="AS521" s="9"/>
      <c r="AT521" s="9"/>
      <c r="AU521" s="426"/>
      <c r="AW521" s="9"/>
      <c r="AX521" s="470"/>
      <c r="AY521" s="467"/>
      <c r="BG521" s="373"/>
      <c r="BH521" s="373"/>
      <c r="BI521" s="9"/>
      <c r="BJ521" s="9"/>
      <c r="CJ521"/>
      <c r="CK521"/>
    </row>
    <row r="522" spans="1:89">
      <c r="A522" s="9">
        <v>1016</v>
      </c>
      <c r="B522" s="9">
        <v>5</v>
      </c>
      <c r="C522" s="9">
        <v>292</v>
      </c>
      <c r="D522" s="9">
        <v>1.4</v>
      </c>
      <c r="E522" s="9">
        <v>1.4</v>
      </c>
      <c r="F522" s="9">
        <v>525.27200000000005</v>
      </c>
      <c r="G522" s="9">
        <v>0</v>
      </c>
      <c r="H522" s="9">
        <v>0</v>
      </c>
      <c r="I522" s="9">
        <v>6.6</v>
      </c>
      <c r="J522" s="9">
        <v>72</v>
      </c>
      <c r="K522" s="158">
        <v>0.35625000000000001</v>
      </c>
      <c r="L522" s="9"/>
      <c r="M522" s="9"/>
      <c r="N522" s="9"/>
      <c r="O522" s="9"/>
      <c r="P522" s="278" t="str">
        <f t="shared" si="17"/>
        <v/>
      </c>
      <c r="Q522" s="276" t="str">
        <f t="shared" si="18"/>
        <v/>
      </c>
      <c r="R522" s="9"/>
      <c r="S522" s="9"/>
      <c r="U522" s="367"/>
      <c r="AS522" s="9"/>
      <c r="AT522" s="9"/>
      <c r="AU522" s="426"/>
      <c r="AW522" s="9"/>
      <c r="AX522" s="470"/>
      <c r="AY522" s="467"/>
      <c r="BG522" s="373"/>
      <c r="BH522" s="373"/>
      <c r="BI522" s="9"/>
      <c r="BJ522" s="9"/>
      <c r="CJ522"/>
      <c r="CK522"/>
    </row>
    <row r="523" spans="1:89">
      <c r="A523" s="9">
        <v>1016</v>
      </c>
      <c r="B523" s="9">
        <v>4.4000000000000004</v>
      </c>
      <c r="C523" s="9">
        <v>337</v>
      </c>
      <c r="D523" s="9">
        <v>1.9</v>
      </c>
      <c r="E523" s="9">
        <v>1.5</v>
      </c>
      <c r="F523" s="9">
        <v>525.27200000000005</v>
      </c>
      <c r="G523" s="9">
        <v>0</v>
      </c>
      <c r="H523" s="9">
        <v>0</v>
      </c>
      <c r="I523" s="9">
        <v>6.6</v>
      </c>
      <c r="J523" s="9">
        <v>72</v>
      </c>
      <c r="K523" s="158">
        <v>0.35694444444444401</v>
      </c>
      <c r="L523" s="9"/>
      <c r="M523" s="9"/>
      <c r="N523" s="9"/>
      <c r="O523" s="9"/>
      <c r="P523" s="278" t="str">
        <f t="shared" ref="P523:P586" si="19">IF(D523&lt;1.1,60,"")</f>
        <v/>
      </c>
      <c r="Q523" s="276" t="str">
        <f t="shared" ref="Q523:Q586" si="20">IF(H523&gt;0,60,"")</f>
        <v/>
      </c>
      <c r="R523" s="9"/>
      <c r="S523" s="9"/>
      <c r="U523" s="367"/>
      <c r="AS523" s="9"/>
      <c r="AT523" s="9"/>
      <c r="AU523" s="426"/>
      <c r="AW523" s="9"/>
      <c r="AX523" s="470"/>
      <c r="AY523" s="467"/>
      <c r="BG523" s="373"/>
      <c r="BH523" s="373"/>
      <c r="BI523" s="9"/>
      <c r="BJ523" s="9"/>
      <c r="CJ523"/>
      <c r="CK523"/>
    </row>
    <row r="524" spans="1:89">
      <c r="A524" s="9">
        <v>1016</v>
      </c>
      <c r="B524" s="9">
        <v>5</v>
      </c>
      <c r="C524" s="9">
        <v>292</v>
      </c>
      <c r="D524" s="9">
        <v>1.8</v>
      </c>
      <c r="E524" s="9">
        <v>1.4</v>
      </c>
      <c r="F524" s="9">
        <v>525.27200000000005</v>
      </c>
      <c r="G524" s="9">
        <v>0</v>
      </c>
      <c r="H524" s="9">
        <v>0</v>
      </c>
      <c r="I524" s="9">
        <v>6.7</v>
      </c>
      <c r="J524" s="9">
        <v>72</v>
      </c>
      <c r="K524" s="158">
        <v>0.35763888888888901</v>
      </c>
      <c r="L524" s="9"/>
      <c r="M524" s="9"/>
      <c r="N524" s="9"/>
      <c r="O524" s="9"/>
      <c r="P524" s="278" t="str">
        <f t="shared" si="19"/>
        <v/>
      </c>
      <c r="Q524" s="276" t="str">
        <f t="shared" si="20"/>
        <v/>
      </c>
      <c r="R524" s="9"/>
      <c r="S524" s="9"/>
      <c r="U524" s="367"/>
      <c r="AS524" s="9"/>
      <c r="AT524" s="9"/>
      <c r="AU524" s="426"/>
      <c r="AW524" s="9"/>
      <c r="AX524" s="470"/>
      <c r="AY524" s="467"/>
      <c r="BG524" s="373"/>
      <c r="BH524" s="373"/>
      <c r="BI524" s="9"/>
      <c r="BJ524" s="9"/>
      <c r="CJ524"/>
      <c r="CK524"/>
    </row>
    <row r="525" spans="1:89">
      <c r="A525" s="9">
        <v>1016</v>
      </c>
      <c r="B525" s="9">
        <v>4.4000000000000004</v>
      </c>
      <c r="C525" s="9">
        <v>315</v>
      </c>
      <c r="D525" s="9">
        <v>1.9</v>
      </c>
      <c r="E525" s="9">
        <v>2.4</v>
      </c>
      <c r="F525" s="9">
        <v>525.27200000000005</v>
      </c>
      <c r="G525" s="9">
        <v>0</v>
      </c>
      <c r="H525" s="9">
        <v>0</v>
      </c>
      <c r="I525" s="9">
        <v>6.7</v>
      </c>
      <c r="J525" s="9">
        <v>72</v>
      </c>
      <c r="K525" s="158">
        <v>0.358333333333333</v>
      </c>
      <c r="L525" s="9"/>
      <c r="M525" s="9"/>
      <c r="N525" s="9"/>
      <c r="O525" s="9"/>
      <c r="P525" s="278" t="str">
        <f t="shared" si="19"/>
        <v/>
      </c>
      <c r="Q525" s="276" t="str">
        <f t="shared" si="20"/>
        <v/>
      </c>
      <c r="R525" s="9"/>
      <c r="S525" s="9"/>
      <c r="U525" s="367"/>
      <c r="AS525" s="9"/>
      <c r="AT525" s="9"/>
      <c r="AU525" s="426"/>
      <c r="AW525" s="9"/>
      <c r="AX525" s="470"/>
      <c r="AY525" s="467"/>
      <c r="BG525" s="373"/>
      <c r="BH525" s="373"/>
      <c r="BI525" s="9"/>
      <c r="BJ525" s="9"/>
      <c r="CJ525"/>
      <c r="CK525"/>
    </row>
    <row r="526" spans="1:89">
      <c r="A526" s="9">
        <v>1016</v>
      </c>
      <c r="B526" s="9">
        <v>4.4000000000000004</v>
      </c>
      <c r="C526" s="9">
        <v>337</v>
      </c>
      <c r="D526" s="9">
        <v>2</v>
      </c>
      <c r="E526" s="9">
        <v>2.4</v>
      </c>
      <c r="F526" s="9">
        <v>525.27200000000005</v>
      </c>
      <c r="G526" s="9">
        <v>0</v>
      </c>
      <c r="H526" s="9">
        <v>0</v>
      </c>
      <c r="I526" s="9">
        <v>6.7</v>
      </c>
      <c r="J526" s="9">
        <v>72</v>
      </c>
      <c r="K526" s="158">
        <v>0.359027777777778</v>
      </c>
      <c r="L526" s="9"/>
      <c r="M526" s="9"/>
      <c r="N526" s="9"/>
      <c r="O526" s="9"/>
      <c r="P526" s="278" t="str">
        <f t="shared" si="19"/>
        <v/>
      </c>
      <c r="Q526" s="276" t="str">
        <f t="shared" si="20"/>
        <v/>
      </c>
      <c r="R526" s="9"/>
      <c r="S526" s="9"/>
      <c r="U526" s="367"/>
      <c r="AS526" s="9"/>
      <c r="AT526" s="9"/>
      <c r="AU526" s="426"/>
      <c r="AW526" s="9"/>
      <c r="AX526" s="470"/>
      <c r="AY526" s="467"/>
      <c r="BG526" s="373"/>
      <c r="BH526" s="373"/>
      <c r="BI526" s="9"/>
      <c r="BJ526" s="9"/>
      <c r="CJ526"/>
      <c r="CK526"/>
    </row>
    <row r="527" spans="1:89">
      <c r="A527" s="9">
        <v>1016</v>
      </c>
      <c r="B527" s="9">
        <v>5</v>
      </c>
      <c r="C527" s="9">
        <v>315</v>
      </c>
      <c r="D527" s="9">
        <v>1.5</v>
      </c>
      <c r="E527" s="9">
        <v>1.6</v>
      </c>
      <c r="F527" s="9">
        <v>525.27200000000005</v>
      </c>
      <c r="G527" s="9">
        <v>0</v>
      </c>
      <c r="H527" s="9">
        <v>0</v>
      </c>
      <c r="I527" s="9">
        <v>6.7</v>
      </c>
      <c r="J527" s="9">
        <v>72</v>
      </c>
      <c r="K527" s="158">
        <v>0.359722222222222</v>
      </c>
      <c r="L527" s="9"/>
      <c r="M527" s="9"/>
      <c r="N527" s="9"/>
      <c r="O527" s="9"/>
      <c r="P527" s="278" t="str">
        <f t="shared" si="19"/>
        <v/>
      </c>
      <c r="Q527" s="276" t="str">
        <f t="shared" si="20"/>
        <v/>
      </c>
      <c r="R527" s="9"/>
      <c r="S527" s="9"/>
      <c r="U527" s="367"/>
      <c r="AS527" s="9"/>
      <c r="AT527" s="9"/>
      <c r="AU527" s="426"/>
      <c r="AW527" s="9"/>
      <c r="AX527" s="470"/>
      <c r="AY527" s="467"/>
      <c r="BG527" s="373"/>
      <c r="BH527" s="373"/>
      <c r="BI527" s="9"/>
      <c r="BJ527" s="9"/>
      <c r="CJ527"/>
      <c r="CK527"/>
    </row>
    <row r="528" spans="1:89">
      <c r="A528" s="9">
        <v>1016</v>
      </c>
      <c r="B528" s="9">
        <v>5</v>
      </c>
      <c r="C528" s="9">
        <v>247</v>
      </c>
      <c r="D528" s="9">
        <v>1.7</v>
      </c>
      <c r="E528" s="9">
        <v>2.4</v>
      </c>
      <c r="F528" s="9">
        <v>525.27200000000005</v>
      </c>
      <c r="G528" s="9">
        <v>0</v>
      </c>
      <c r="H528" s="9">
        <v>0</v>
      </c>
      <c r="I528" s="9">
        <v>6.7</v>
      </c>
      <c r="J528" s="9">
        <v>72</v>
      </c>
      <c r="K528" s="158">
        <v>0.360416666666667</v>
      </c>
      <c r="L528" s="9"/>
      <c r="M528" s="9"/>
      <c r="N528" s="9"/>
      <c r="O528" s="9"/>
      <c r="P528" s="278" t="str">
        <f t="shared" si="19"/>
        <v/>
      </c>
      <c r="Q528" s="276" t="str">
        <f t="shared" si="20"/>
        <v/>
      </c>
      <c r="R528" s="9"/>
      <c r="S528" s="9"/>
      <c r="U528" s="367"/>
      <c r="AS528" s="9"/>
      <c r="AT528" s="9"/>
      <c r="AU528" s="426"/>
      <c r="AW528" s="9"/>
      <c r="AX528" s="470"/>
      <c r="AY528" s="467"/>
      <c r="BG528" s="373"/>
      <c r="BH528" s="373"/>
      <c r="BI528" s="9"/>
      <c r="BJ528" s="9"/>
      <c r="CJ528"/>
      <c r="CK528"/>
    </row>
    <row r="529" spans="1:89">
      <c r="A529" s="9">
        <v>1016</v>
      </c>
      <c r="B529" s="9">
        <v>5</v>
      </c>
      <c r="C529" s="9">
        <v>292</v>
      </c>
      <c r="D529" s="9">
        <v>1.5</v>
      </c>
      <c r="E529" s="9">
        <v>1.6</v>
      </c>
      <c r="F529" s="9">
        <v>525.27200000000005</v>
      </c>
      <c r="G529" s="9">
        <v>0</v>
      </c>
      <c r="H529" s="9">
        <v>0</v>
      </c>
      <c r="I529" s="9">
        <v>6.8</v>
      </c>
      <c r="J529" s="9">
        <v>72</v>
      </c>
      <c r="K529" s="158">
        <v>0.36111111111111099</v>
      </c>
      <c r="L529" s="9"/>
      <c r="M529" s="9"/>
      <c r="N529" s="9"/>
      <c r="O529" s="9"/>
      <c r="P529" s="278" t="str">
        <f t="shared" si="19"/>
        <v/>
      </c>
      <c r="Q529" s="276" t="str">
        <f t="shared" si="20"/>
        <v/>
      </c>
      <c r="R529" s="9"/>
      <c r="S529" s="9"/>
      <c r="U529" s="367"/>
      <c r="AS529" s="9"/>
      <c r="AT529" s="9"/>
      <c r="AU529" s="426"/>
      <c r="AW529" s="9"/>
      <c r="AX529" s="470"/>
      <c r="AY529" s="467"/>
      <c r="BG529" s="373"/>
      <c r="BH529" s="373"/>
      <c r="BI529" s="9"/>
      <c r="BJ529" s="9"/>
      <c r="CJ529"/>
      <c r="CK529"/>
    </row>
    <row r="530" spans="1:89">
      <c r="A530" s="9">
        <v>1016</v>
      </c>
      <c r="B530" s="9">
        <v>4.4000000000000004</v>
      </c>
      <c r="C530" s="9">
        <v>270</v>
      </c>
      <c r="D530" s="9">
        <v>1.9</v>
      </c>
      <c r="E530" s="9">
        <v>1.7</v>
      </c>
      <c r="F530" s="9">
        <v>525.27200000000005</v>
      </c>
      <c r="G530" s="9">
        <v>0</v>
      </c>
      <c r="H530" s="9">
        <v>0</v>
      </c>
      <c r="I530" s="9">
        <v>6.8</v>
      </c>
      <c r="J530" s="9">
        <v>72</v>
      </c>
      <c r="K530" s="158">
        <v>0.36180555555555599</v>
      </c>
      <c r="L530" s="9"/>
      <c r="M530" s="9"/>
      <c r="N530" s="9"/>
      <c r="O530" s="9"/>
      <c r="P530" s="278" t="str">
        <f t="shared" si="19"/>
        <v/>
      </c>
      <c r="Q530" s="276" t="str">
        <f t="shared" si="20"/>
        <v/>
      </c>
      <c r="R530" s="9"/>
      <c r="S530" s="9"/>
      <c r="U530" s="367"/>
      <c r="AS530" s="9"/>
      <c r="AT530" s="9"/>
      <c r="AU530" s="426"/>
      <c r="AW530" s="9"/>
      <c r="AX530" s="470"/>
      <c r="AY530" s="467"/>
      <c r="BG530" s="373"/>
      <c r="BH530" s="373"/>
      <c r="BI530" s="9"/>
      <c r="BJ530" s="9"/>
      <c r="CJ530"/>
      <c r="CK530"/>
    </row>
    <row r="531" spans="1:89">
      <c r="A531" s="9">
        <v>1016</v>
      </c>
      <c r="B531" s="9">
        <v>4.4000000000000004</v>
      </c>
      <c r="C531" s="9">
        <v>337</v>
      </c>
      <c r="D531" s="9">
        <v>2.2999999999999998</v>
      </c>
      <c r="E531" s="9">
        <v>2</v>
      </c>
      <c r="F531" s="9">
        <v>525.27200000000005</v>
      </c>
      <c r="G531" s="9">
        <v>0</v>
      </c>
      <c r="H531" s="9">
        <v>0</v>
      </c>
      <c r="I531" s="9">
        <v>6.8</v>
      </c>
      <c r="J531" s="9">
        <v>72</v>
      </c>
      <c r="K531" s="158">
        <v>0.36249999999999999</v>
      </c>
      <c r="L531" s="9"/>
      <c r="M531" s="9"/>
      <c r="N531" s="9"/>
      <c r="O531" s="9"/>
      <c r="P531" s="278" t="str">
        <f t="shared" si="19"/>
        <v/>
      </c>
      <c r="Q531" s="276" t="str">
        <f t="shared" si="20"/>
        <v/>
      </c>
      <c r="R531" s="9"/>
      <c r="S531" s="9"/>
      <c r="U531" s="367"/>
      <c r="AS531" s="9"/>
      <c r="AT531" s="9"/>
      <c r="AU531" s="426"/>
      <c r="AW531" s="9"/>
      <c r="AX531" s="470"/>
      <c r="AY531" s="467"/>
      <c r="BG531" s="373"/>
      <c r="BH531" s="373"/>
      <c r="BI531" s="9"/>
      <c r="BJ531" s="9"/>
      <c r="CJ531"/>
      <c r="CK531"/>
    </row>
    <row r="532" spans="1:89">
      <c r="A532" s="9">
        <v>1016</v>
      </c>
      <c r="B532" s="9">
        <v>4.4000000000000004</v>
      </c>
      <c r="C532" s="9">
        <v>247</v>
      </c>
      <c r="D532" s="9">
        <v>2.4</v>
      </c>
      <c r="E532" s="9">
        <v>2.2000000000000002</v>
      </c>
      <c r="F532" s="9">
        <v>525.27200000000005</v>
      </c>
      <c r="G532" s="9">
        <v>0</v>
      </c>
      <c r="H532" s="9">
        <v>0</v>
      </c>
      <c r="I532" s="9">
        <v>6.8</v>
      </c>
      <c r="J532" s="9">
        <v>72</v>
      </c>
      <c r="K532" s="158">
        <v>0.36319444444444399</v>
      </c>
      <c r="L532" s="9"/>
      <c r="M532" s="9"/>
      <c r="N532" s="9"/>
      <c r="O532" s="9"/>
      <c r="P532" s="278" t="str">
        <f t="shared" si="19"/>
        <v/>
      </c>
      <c r="Q532" s="276" t="str">
        <f t="shared" si="20"/>
        <v/>
      </c>
      <c r="R532" s="9"/>
      <c r="S532" s="9"/>
      <c r="U532" s="367"/>
      <c r="AS532" s="9"/>
      <c r="AT532" s="9"/>
      <c r="AU532" s="426"/>
      <c r="AW532" s="9"/>
      <c r="AX532" s="470"/>
      <c r="AY532" s="467"/>
      <c r="BG532" s="373"/>
      <c r="BH532" s="373"/>
      <c r="BI532" s="9"/>
      <c r="BJ532" s="9"/>
      <c r="CJ532"/>
      <c r="CK532"/>
    </row>
    <row r="533" spans="1:89">
      <c r="A533" s="9">
        <v>1016</v>
      </c>
      <c r="B533" s="9">
        <v>4.4000000000000004</v>
      </c>
      <c r="C533" s="9">
        <v>292</v>
      </c>
      <c r="D533" s="9">
        <v>2.2999999999999998</v>
      </c>
      <c r="E533" s="9">
        <v>1.9</v>
      </c>
      <c r="F533" s="9">
        <v>525.27200000000005</v>
      </c>
      <c r="G533" s="9">
        <v>0</v>
      </c>
      <c r="H533" s="9">
        <v>0</v>
      </c>
      <c r="I533" s="9">
        <v>6.8</v>
      </c>
      <c r="J533" s="9">
        <v>72</v>
      </c>
      <c r="K533" s="158">
        <v>0.36388888888888898</v>
      </c>
      <c r="L533" s="9"/>
      <c r="M533" s="9"/>
      <c r="N533" s="9"/>
      <c r="O533" s="9"/>
      <c r="P533" s="278" t="str">
        <f t="shared" si="19"/>
        <v/>
      </c>
      <c r="Q533" s="276" t="str">
        <f t="shared" si="20"/>
        <v/>
      </c>
      <c r="R533" s="9"/>
      <c r="S533" s="9"/>
      <c r="U533" s="367"/>
      <c r="AS533" s="9"/>
      <c r="AT533" s="9"/>
      <c r="AU533" s="426"/>
      <c r="AW533" s="9"/>
      <c r="AX533" s="470"/>
      <c r="AY533" s="467"/>
      <c r="BG533" s="373"/>
      <c r="BH533" s="373"/>
      <c r="BI533" s="9"/>
      <c r="BJ533" s="9"/>
      <c r="CJ533"/>
      <c r="CK533"/>
    </row>
    <row r="534" spans="1:89">
      <c r="A534" s="9">
        <v>1016</v>
      </c>
      <c r="B534" s="9">
        <v>3.9</v>
      </c>
      <c r="C534" s="9">
        <v>337</v>
      </c>
      <c r="D534" s="9">
        <v>3</v>
      </c>
      <c r="E534" s="9">
        <v>2.1</v>
      </c>
      <c r="F534" s="9">
        <v>525.27200000000005</v>
      </c>
      <c r="G534" s="9">
        <v>0</v>
      </c>
      <c r="H534" s="9">
        <v>0</v>
      </c>
      <c r="I534" s="9">
        <v>6.8</v>
      </c>
      <c r="J534" s="9">
        <v>72</v>
      </c>
      <c r="K534" s="158">
        <v>0.36458333333333298</v>
      </c>
      <c r="L534" s="9"/>
      <c r="M534" s="9"/>
      <c r="N534" s="9"/>
      <c r="O534" s="9"/>
      <c r="P534" s="278" t="str">
        <f t="shared" si="19"/>
        <v/>
      </c>
      <c r="Q534" s="276" t="str">
        <f t="shared" si="20"/>
        <v/>
      </c>
      <c r="R534" s="9"/>
      <c r="S534" s="9"/>
      <c r="U534" s="367"/>
      <c r="AS534" s="9"/>
      <c r="AT534" s="9"/>
      <c r="AU534" s="426"/>
      <c r="AW534" s="9"/>
      <c r="AX534" s="470"/>
      <c r="AY534" s="467"/>
      <c r="BG534" s="373"/>
      <c r="BH534" s="373"/>
      <c r="BI534" s="9"/>
      <c r="BJ534" s="9"/>
      <c r="CJ534"/>
      <c r="CK534"/>
    </row>
    <row r="535" spans="1:89">
      <c r="A535" s="9">
        <v>1016</v>
      </c>
      <c r="B535" s="9">
        <v>3.9</v>
      </c>
      <c r="C535" s="9">
        <v>337</v>
      </c>
      <c r="D535" s="9">
        <v>2.6</v>
      </c>
      <c r="E535" s="9">
        <v>2.2000000000000002</v>
      </c>
      <c r="F535" s="9">
        <v>525.27200000000005</v>
      </c>
      <c r="G535" s="9">
        <v>0</v>
      </c>
      <c r="H535" s="9">
        <v>0</v>
      </c>
      <c r="I535" s="9">
        <v>6.8</v>
      </c>
      <c r="J535" s="9">
        <v>72</v>
      </c>
      <c r="K535" s="158">
        <v>0.36527777777777798</v>
      </c>
      <c r="L535" s="9"/>
      <c r="M535" s="9"/>
      <c r="N535" s="9"/>
      <c r="O535" s="9"/>
      <c r="P535" s="278" t="str">
        <f t="shared" si="19"/>
        <v/>
      </c>
      <c r="Q535" s="276" t="str">
        <f t="shared" si="20"/>
        <v/>
      </c>
      <c r="R535" s="9"/>
      <c r="S535" s="9"/>
      <c r="U535" s="367"/>
      <c r="AS535" s="9"/>
      <c r="AT535" s="9"/>
      <c r="AU535" s="426"/>
      <c r="AW535" s="9"/>
      <c r="AX535" s="470"/>
      <c r="AY535" s="467"/>
      <c r="BG535" s="373"/>
      <c r="BH535" s="373"/>
      <c r="BI535" s="9"/>
      <c r="BJ535" s="9"/>
      <c r="CJ535"/>
      <c r="CK535"/>
    </row>
    <row r="536" spans="1:89">
      <c r="A536" s="9">
        <v>1016</v>
      </c>
      <c r="B536" s="9">
        <v>4.4000000000000004</v>
      </c>
      <c r="C536" s="9">
        <v>292</v>
      </c>
      <c r="D536" s="9">
        <v>2.5</v>
      </c>
      <c r="E536" s="9">
        <v>1.9</v>
      </c>
      <c r="F536" s="9">
        <v>525.27200000000005</v>
      </c>
      <c r="G536" s="9">
        <v>0</v>
      </c>
      <c r="H536" s="9">
        <v>0</v>
      </c>
      <c r="I536" s="9">
        <v>6.8</v>
      </c>
      <c r="J536" s="9">
        <v>72</v>
      </c>
      <c r="K536" s="158">
        <v>0.36597222222222198</v>
      </c>
      <c r="L536" s="9"/>
      <c r="M536" s="9"/>
      <c r="N536" s="9"/>
      <c r="O536" s="9"/>
      <c r="P536" s="278" t="str">
        <f t="shared" si="19"/>
        <v/>
      </c>
      <c r="Q536" s="276" t="str">
        <f t="shared" si="20"/>
        <v/>
      </c>
      <c r="R536" s="9"/>
      <c r="S536" s="9"/>
      <c r="U536" s="367"/>
      <c r="AS536" s="9"/>
      <c r="AT536" s="9"/>
      <c r="AU536" s="426"/>
      <c r="AW536" s="9"/>
      <c r="AX536" s="470"/>
      <c r="AY536" s="467"/>
      <c r="BG536" s="373"/>
      <c r="BH536" s="373"/>
      <c r="BI536" s="9"/>
      <c r="BJ536" s="9"/>
      <c r="CJ536"/>
      <c r="CK536"/>
    </row>
    <row r="537" spans="1:89">
      <c r="A537" s="9">
        <v>1016</v>
      </c>
      <c r="B537" s="9">
        <v>5</v>
      </c>
      <c r="C537" s="9">
        <v>315</v>
      </c>
      <c r="D537" s="9">
        <v>1.4</v>
      </c>
      <c r="E537" s="9">
        <v>2.1</v>
      </c>
      <c r="F537" s="9">
        <v>525.27200000000005</v>
      </c>
      <c r="G537" s="9">
        <v>0</v>
      </c>
      <c r="H537" s="9">
        <v>0</v>
      </c>
      <c r="I537" s="9">
        <v>6.9</v>
      </c>
      <c r="J537" s="9">
        <v>72</v>
      </c>
      <c r="K537" s="158">
        <v>0.36666666666666697</v>
      </c>
      <c r="L537" s="9"/>
      <c r="M537" s="9"/>
      <c r="N537" s="9"/>
      <c r="O537" s="9"/>
      <c r="P537" s="278" t="str">
        <f t="shared" si="19"/>
        <v/>
      </c>
      <c r="Q537" s="276" t="str">
        <f t="shared" si="20"/>
        <v/>
      </c>
      <c r="R537" s="9"/>
      <c r="S537" s="9"/>
      <c r="U537" s="367"/>
      <c r="AS537" s="9"/>
      <c r="AT537" s="9"/>
      <c r="AU537" s="426"/>
      <c r="AW537" s="9"/>
      <c r="AX537" s="470"/>
      <c r="AY537" s="467"/>
      <c r="BG537" s="373"/>
      <c r="BH537" s="373"/>
      <c r="BI537" s="9"/>
      <c r="BJ537" s="9"/>
      <c r="CJ537"/>
      <c r="CK537"/>
    </row>
    <row r="538" spans="1:89">
      <c r="A538" s="9">
        <v>1016</v>
      </c>
      <c r="B538" s="9">
        <v>4.4000000000000004</v>
      </c>
      <c r="C538" s="9">
        <v>337</v>
      </c>
      <c r="D538" s="9">
        <v>2.5</v>
      </c>
      <c r="E538" s="9">
        <v>1.5</v>
      </c>
      <c r="F538" s="9">
        <v>525.27200000000005</v>
      </c>
      <c r="G538" s="9">
        <v>0</v>
      </c>
      <c r="H538" s="9">
        <v>0</v>
      </c>
      <c r="I538" s="9">
        <v>6.9</v>
      </c>
      <c r="J538" s="9">
        <v>72</v>
      </c>
      <c r="K538" s="158">
        <v>0.36736111111111103</v>
      </c>
      <c r="L538" s="9"/>
      <c r="M538" s="9"/>
      <c r="N538" s="9"/>
      <c r="O538" s="9"/>
      <c r="P538" s="278" t="str">
        <f t="shared" si="19"/>
        <v/>
      </c>
      <c r="Q538" s="276" t="str">
        <f t="shared" si="20"/>
        <v/>
      </c>
      <c r="R538" s="9"/>
      <c r="S538" s="9"/>
      <c r="U538" s="367"/>
      <c r="AS538" s="9"/>
      <c r="AT538" s="9"/>
      <c r="AU538" s="426"/>
      <c r="AW538" s="9"/>
      <c r="AX538" s="470"/>
      <c r="AY538" s="467"/>
      <c r="BG538" s="373"/>
      <c r="BH538" s="373"/>
      <c r="BI538" s="9"/>
      <c r="BJ538" s="9"/>
      <c r="CJ538"/>
      <c r="CK538"/>
    </row>
    <row r="539" spans="1:89">
      <c r="A539" s="9">
        <v>1016</v>
      </c>
      <c r="B539" s="9">
        <v>5</v>
      </c>
      <c r="C539" s="9">
        <v>292</v>
      </c>
      <c r="D539" s="9">
        <v>1.5</v>
      </c>
      <c r="E539" s="9">
        <v>2.4</v>
      </c>
      <c r="F539" s="9">
        <v>525.27200000000005</v>
      </c>
      <c r="G539" s="9">
        <v>0</v>
      </c>
      <c r="H539" s="9">
        <v>0</v>
      </c>
      <c r="I539" s="9">
        <v>6.9</v>
      </c>
      <c r="J539" s="9">
        <v>72</v>
      </c>
      <c r="K539" s="158">
        <v>0.36805555555555602</v>
      </c>
      <c r="L539" s="9"/>
      <c r="M539" s="9"/>
      <c r="N539" s="9"/>
      <c r="O539" s="9"/>
      <c r="P539" s="278" t="str">
        <f t="shared" si="19"/>
        <v/>
      </c>
      <c r="Q539" s="276" t="str">
        <f t="shared" si="20"/>
        <v/>
      </c>
      <c r="R539" s="9"/>
      <c r="S539" s="9"/>
      <c r="U539" s="367"/>
      <c r="AS539" s="9"/>
      <c r="AT539" s="9"/>
      <c r="AU539" s="426"/>
      <c r="AW539" s="9"/>
      <c r="AX539" s="470"/>
      <c r="AY539" s="467"/>
      <c r="BG539" s="373"/>
      <c r="BH539" s="373"/>
      <c r="BI539" s="9"/>
      <c r="BJ539" s="9"/>
      <c r="CJ539"/>
      <c r="CK539"/>
    </row>
    <row r="540" spans="1:89">
      <c r="A540" s="9">
        <v>1016</v>
      </c>
      <c r="B540" s="9">
        <v>4.4000000000000004</v>
      </c>
      <c r="C540" s="9">
        <v>315</v>
      </c>
      <c r="D540" s="9">
        <v>2</v>
      </c>
      <c r="E540" s="9">
        <v>2.5</v>
      </c>
      <c r="F540" s="9">
        <v>525.27200000000005</v>
      </c>
      <c r="G540" s="9">
        <v>0</v>
      </c>
      <c r="H540" s="9">
        <v>0</v>
      </c>
      <c r="I540" s="9">
        <v>6.9</v>
      </c>
      <c r="J540" s="9">
        <v>72</v>
      </c>
      <c r="K540" s="158">
        <v>0.36875000000000002</v>
      </c>
      <c r="L540" s="9"/>
      <c r="M540" s="9"/>
      <c r="N540" s="9"/>
      <c r="O540" s="9"/>
      <c r="P540" s="278" t="str">
        <f t="shared" si="19"/>
        <v/>
      </c>
      <c r="Q540" s="276" t="str">
        <f t="shared" si="20"/>
        <v/>
      </c>
      <c r="R540" s="9"/>
      <c r="S540" s="9"/>
      <c r="U540" s="367"/>
      <c r="AS540" s="9"/>
      <c r="AT540" s="9"/>
      <c r="AU540" s="426"/>
      <c r="AW540" s="9"/>
      <c r="AX540" s="470"/>
      <c r="AY540" s="467"/>
      <c r="BG540" s="373"/>
      <c r="BH540" s="373"/>
      <c r="BI540" s="9"/>
      <c r="BJ540" s="9"/>
      <c r="CJ540"/>
      <c r="CK540"/>
    </row>
    <row r="541" spans="1:89">
      <c r="A541" s="9">
        <v>1016</v>
      </c>
      <c r="B541" s="9">
        <v>5</v>
      </c>
      <c r="C541" s="9">
        <v>270</v>
      </c>
      <c r="D541" s="9">
        <v>1.7</v>
      </c>
      <c r="E541" s="9">
        <v>2.6</v>
      </c>
      <c r="F541" s="9">
        <v>525.27200000000005</v>
      </c>
      <c r="G541" s="9">
        <v>0</v>
      </c>
      <c r="H541" s="9">
        <v>0</v>
      </c>
      <c r="I541" s="9">
        <v>6.9</v>
      </c>
      <c r="J541" s="9">
        <v>72</v>
      </c>
      <c r="K541" s="158">
        <v>0.36944444444444402</v>
      </c>
      <c r="L541" s="9"/>
      <c r="M541" s="9"/>
      <c r="N541" s="9"/>
      <c r="O541" s="9"/>
      <c r="P541" s="278" t="str">
        <f t="shared" si="19"/>
        <v/>
      </c>
      <c r="Q541" s="276" t="str">
        <f t="shared" si="20"/>
        <v/>
      </c>
      <c r="R541" s="9"/>
      <c r="S541" s="9"/>
      <c r="U541" s="367"/>
      <c r="AS541" s="9"/>
      <c r="AT541" s="9"/>
      <c r="AU541" s="426"/>
      <c r="AW541" s="9"/>
      <c r="AX541" s="470"/>
      <c r="AY541" s="467"/>
      <c r="BG541" s="373"/>
      <c r="BH541" s="373"/>
      <c r="BI541" s="9"/>
      <c r="BJ541" s="9"/>
      <c r="CJ541"/>
      <c r="CK541"/>
    </row>
    <row r="542" spans="1:89">
      <c r="A542" s="9">
        <v>1016</v>
      </c>
      <c r="B542" s="9">
        <v>5</v>
      </c>
      <c r="C542" s="9">
        <v>292</v>
      </c>
      <c r="D542" s="9">
        <v>1.9</v>
      </c>
      <c r="E542" s="9">
        <v>2.2000000000000002</v>
      </c>
      <c r="F542" s="9">
        <v>525.27200000000005</v>
      </c>
      <c r="G542" s="9">
        <v>0</v>
      </c>
      <c r="H542" s="9">
        <v>0</v>
      </c>
      <c r="I542" s="9">
        <v>7</v>
      </c>
      <c r="J542" s="9">
        <v>72</v>
      </c>
      <c r="K542" s="158">
        <v>0.37013888888888902</v>
      </c>
      <c r="L542" s="9"/>
      <c r="M542" s="9"/>
      <c r="N542" s="9"/>
      <c r="O542" s="9"/>
      <c r="P542" s="278" t="str">
        <f t="shared" si="19"/>
        <v/>
      </c>
      <c r="Q542" s="276" t="str">
        <f t="shared" si="20"/>
        <v/>
      </c>
      <c r="R542" s="9"/>
      <c r="S542" s="9"/>
      <c r="U542" s="367"/>
      <c r="AS542" s="9"/>
      <c r="AT542" s="9"/>
      <c r="AU542" s="426"/>
      <c r="AW542" s="9"/>
      <c r="AX542" s="470"/>
      <c r="AY542" s="467"/>
      <c r="BG542" s="373"/>
      <c r="BH542" s="373"/>
      <c r="BI542" s="9"/>
      <c r="BJ542" s="9"/>
      <c r="CJ542"/>
      <c r="CK542"/>
    </row>
    <row r="543" spans="1:89">
      <c r="A543" s="9">
        <v>1016</v>
      </c>
      <c r="B543" s="9">
        <v>5</v>
      </c>
      <c r="C543" s="9">
        <v>337</v>
      </c>
      <c r="D543" s="9">
        <v>1.9</v>
      </c>
      <c r="E543" s="9">
        <v>1.8</v>
      </c>
      <c r="F543" s="9">
        <v>525.27200000000005</v>
      </c>
      <c r="G543" s="9">
        <v>0</v>
      </c>
      <c r="H543" s="9">
        <v>0</v>
      </c>
      <c r="I543" s="9">
        <v>7</v>
      </c>
      <c r="J543" s="9">
        <v>72</v>
      </c>
      <c r="K543" s="158">
        <v>0.37083333333333302</v>
      </c>
      <c r="L543" s="9"/>
      <c r="M543" s="9"/>
      <c r="N543" s="9"/>
      <c r="O543" s="9"/>
      <c r="P543" s="278" t="str">
        <f t="shared" si="19"/>
        <v/>
      </c>
      <c r="Q543" s="276" t="str">
        <f t="shared" si="20"/>
        <v/>
      </c>
      <c r="R543" s="9"/>
      <c r="S543" s="9"/>
      <c r="U543" s="367"/>
      <c r="AS543" s="9"/>
      <c r="AT543" s="9"/>
      <c r="AU543" s="426"/>
      <c r="AW543" s="9"/>
      <c r="AX543" s="470"/>
      <c r="AY543" s="467"/>
      <c r="BG543" s="373"/>
      <c r="BH543" s="373"/>
      <c r="BI543" s="9"/>
      <c r="BJ543" s="9"/>
      <c r="CJ543"/>
      <c r="CK543"/>
    </row>
    <row r="544" spans="1:89">
      <c r="A544" s="9">
        <v>1016</v>
      </c>
      <c r="B544" s="9">
        <v>3.9</v>
      </c>
      <c r="C544" s="9">
        <v>292</v>
      </c>
      <c r="D544" s="9">
        <v>3.3</v>
      </c>
      <c r="E544" s="9">
        <v>2</v>
      </c>
      <c r="F544" s="9">
        <v>525.27200000000005</v>
      </c>
      <c r="G544" s="9">
        <v>0</v>
      </c>
      <c r="H544" s="9">
        <v>0</v>
      </c>
      <c r="I544" s="9">
        <v>7</v>
      </c>
      <c r="J544" s="9">
        <v>72</v>
      </c>
      <c r="K544" s="158">
        <v>0.37152777777777801</v>
      </c>
      <c r="L544" s="9"/>
      <c r="M544" s="9"/>
      <c r="N544" s="9"/>
      <c r="O544" s="9"/>
      <c r="P544" s="278" t="str">
        <f t="shared" si="19"/>
        <v/>
      </c>
      <c r="Q544" s="276" t="str">
        <f t="shared" si="20"/>
        <v/>
      </c>
      <c r="R544" s="9"/>
      <c r="S544" s="9"/>
      <c r="U544" s="367"/>
      <c r="AS544" s="9"/>
      <c r="AT544" s="9"/>
      <c r="AU544" s="426"/>
      <c r="AW544" s="9"/>
      <c r="AX544" s="470"/>
      <c r="AY544" s="467"/>
      <c r="BG544" s="373"/>
      <c r="BH544" s="373"/>
      <c r="BI544" s="9"/>
      <c r="BJ544" s="9"/>
      <c r="CJ544"/>
      <c r="CK544"/>
    </row>
    <row r="545" spans="1:89">
      <c r="A545" s="9">
        <v>1016</v>
      </c>
      <c r="B545" s="9">
        <v>5</v>
      </c>
      <c r="C545" s="9">
        <v>270</v>
      </c>
      <c r="D545" s="9">
        <v>1.6</v>
      </c>
      <c r="E545" s="9">
        <v>1.5</v>
      </c>
      <c r="F545" s="9">
        <v>525.27200000000005</v>
      </c>
      <c r="G545" s="9">
        <v>0</v>
      </c>
      <c r="H545" s="9">
        <v>0</v>
      </c>
      <c r="I545" s="9">
        <v>7</v>
      </c>
      <c r="J545" s="9">
        <v>72</v>
      </c>
      <c r="K545" s="158">
        <v>0.37222222222222201</v>
      </c>
      <c r="L545" s="9"/>
      <c r="M545" s="9"/>
      <c r="N545" s="9"/>
      <c r="O545" s="9"/>
      <c r="P545" s="278" t="str">
        <f t="shared" si="19"/>
        <v/>
      </c>
      <c r="Q545" s="276" t="str">
        <f t="shared" si="20"/>
        <v/>
      </c>
      <c r="R545" s="9"/>
      <c r="S545" s="9"/>
      <c r="U545" s="367"/>
      <c r="AS545" s="9"/>
      <c r="AT545" s="9"/>
      <c r="AU545" s="426"/>
      <c r="AW545" s="9"/>
      <c r="AX545" s="470"/>
      <c r="AY545" s="467"/>
      <c r="BG545" s="373"/>
      <c r="BH545" s="373"/>
      <c r="BI545" s="9"/>
      <c r="BJ545" s="9"/>
      <c r="CJ545"/>
      <c r="CK545"/>
    </row>
    <row r="546" spans="1:89">
      <c r="A546" s="9">
        <v>1016</v>
      </c>
      <c r="B546" s="9">
        <v>3.3</v>
      </c>
      <c r="C546" s="9">
        <v>292</v>
      </c>
      <c r="D546" s="9">
        <v>4</v>
      </c>
      <c r="E546" s="9">
        <v>2.7</v>
      </c>
      <c r="F546" s="9">
        <v>525.27200000000005</v>
      </c>
      <c r="G546" s="9">
        <v>0</v>
      </c>
      <c r="H546" s="9">
        <v>0</v>
      </c>
      <c r="I546" s="9">
        <v>7</v>
      </c>
      <c r="J546" s="9">
        <v>72</v>
      </c>
      <c r="K546" s="158">
        <v>0.37291666666666701</v>
      </c>
      <c r="L546" s="9"/>
      <c r="M546" s="9"/>
      <c r="N546" s="9"/>
      <c r="O546" s="9"/>
      <c r="P546" s="278" t="str">
        <f t="shared" si="19"/>
        <v/>
      </c>
      <c r="Q546" s="276" t="str">
        <f t="shared" si="20"/>
        <v/>
      </c>
      <c r="R546" s="9"/>
      <c r="S546" s="9"/>
      <c r="U546" s="367"/>
      <c r="AS546" s="9"/>
      <c r="AT546" s="9"/>
      <c r="AU546" s="426"/>
      <c r="AW546" s="9"/>
      <c r="AX546" s="470"/>
      <c r="AY546" s="467"/>
      <c r="BG546" s="373"/>
      <c r="BH546" s="373"/>
      <c r="BI546" s="9"/>
      <c r="BJ546" s="9"/>
      <c r="CJ546"/>
      <c r="CK546"/>
    </row>
    <row r="547" spans="1:89">
      <c r="A547" s="9">
        <v>1016</v>
      </c>
      <c r="B547" s="9">
        <v>3.9</v>
      </c>
      <c r="C547" s="9">
        <v>292</v>
      </c>
      <c r="D547" s="9">
        <v>3.4</v>
      </c>
      <c r="E547" s="9">
        <v>2.6</v>
      </c>
      <c r="F547" s="9">
        <v>525.27200000000005</v>
      </c>
      <c r="G547" s="9">
        <v>0</v>
      </c>
      <c r="H547" s="9">
        <v>0</v>
      </c>
      <c r="I547" s="9">
        <v>7</v>
      </c>
      <c r="J547" s="9">
        <v>72</v>
      </c>
      <c r="K547" s="158">
        <v>0.37361111111111101</v>
      </c>
      <c r="L547" s="9"/>
      <c r="M547" s="9"/>
      <c r="N547" s="9"/>
      <c r="O547" s="9"/>
      <c r="P547" s="278" t="str">
        <f t="shared" si="19"/>
        <v/>
      </c>
      <c r="Q547" s="276" t="str">
        <f t="shared" si="20"/>
        <v/>
      </c>
      <c r="R547" s="9"/>
      <c r="S547" s="9"/>
      <c r="U547" s="367"/>
      <c r="AS547" s="9"/>
      <c r="AT547" s="9"/>
      <c r="AU547" s="426"/>
      <c r="AW547" s="9"/>
      <c r="AX547" s="470"/>
      <c r="AY547" s="467"/>
      <c r="BG547" s="373"/>
      <c r="BH547" s="373"/>
      <c r="BI547" s="9"/>
      <c r="BJ547" s="9"/>
      <c r="CJ547"/>
      <c r="CK547"/>
    </row>
    <row r="548" spans="1:89">
      <c r="A548" s="9">
        <v>1016</v>
      </c>
      <c r="B548" s="9">
        <v>4.4000000000000004</v>
      </c>
      <c r="C548" s="9">
        <v>337</v>
      </c>
      <c r="D548" s="9">
        <v>2.4</v>
      </c>
      <c r="E548" s="9">
        <v>3</v>
      </c>
      <c r="F548" s="9">
        <v>525.27200000000005</v>
      </c>
      <c r="G548" s="9">
        <v>0</v>
      </c>
      <c r="H548" s="9">
        <v>0</v>
      </c>
      <c r="I548" s="9">
        <v>7.1</v>
      </c>
      <c r="J548" s="9">
        <v>72</v>
      </c>
      <c r="K548" s="158">
        <v>0.374305555555556</v>
      </c>
      <c r="L548" s="9"/>
      <c r="M548" s="9"/>
      <c r="N548" s="9"/>
      <c r="O548" s="9"/>
      <c r="P548" s="278" t="str">
        <f t="shared" si="19"/>
        <v/>
      </c>
      <c r="Q548" s="276" t="str">
        <f t="shared" si="20"/>
        <v/>
      </c>
      <c r="R548" s="9"/>
      <c r="S548" s="9"/>
      <c r="U548" s="367"/>
      <c r="AS548" s="9"/>
      <c r="AT548" s="9"/>
      <c r="AU548" s="426"/>
      <c r="AW548" s="9"/>
      <c r="AX548" s="470"/>
      <c r="AY548" s="467"/>
      <c r="BG548" s="373"/>
      <c r="BH548" s="373"/>
      <c r="BI548" s="9"/>
      <c r="BJ548" s="9"/>
      <c r="CJ548"/>
      <c r="CK548"/>
    </row>
    <row r="549" spans="1:89">
      <c r="A549" s="9">
        <v>1016</v>
      </c>
      <c r="B549" s="9">
        <v>4.4000000000000004</v>
      </c>
      <c r="C549" s="9">
        <v>315</v>
      </c>
      <c r="D549" s="9">
        <v>2.7</v>
      </c>
      <c r="E549" s="9">
        <v>2.1</v>
      </c>
      <c r="F549" s="9">
        <v>525.27200000000005</v>
      </c>
      <c r="G549" s="9">
        <v>0</v>
      </c>
      <c r="H549" s="9">
        <v>0</v>
      </c>
      <c r="I549" s="9">
        <v>7.1</v>
      </c>
      <c r="J549" s="9">
        <v>72</v>
      </c>
      <c r="K549" s="158">
        <v>0.375</v>
      </c>
      <c r="L549" s="9"/>
      <c r="M549" s="9"/>
      <c r="N549" s="9"/>
      <c r="O549" s="9"/>
      <c r="P549" s="278" t="str">
        <f t="shared" si="19"/>
        <v/>
      </c>
      <c r="Q549" s="276" t="str">
        <f t="shared" si="20"/>
        <v/>
      </c>
      <c r="R549" s="9"/>
      <c r="S549" s="9"/>
      <c r="U549" s="367"/>
      <c r="AS549" s="9"/>
      <c r="AT549" s="9"/>
      <c r="AU549" s="426"/>
      <c r="AW549" s="9"/>
      <c r="AX549" s="470"/>
      <c r="AY549" s="467"/>
      <c r="BG549" s="373"/>
      <c r="BH549" s="373"/>
      <c r="BI549" s="9"/>
      <c r="BJ549" s="9"/>
      <c r="CJ549"/>
      <c r="CK549"/>
    </row>
    <row r="550" spans="1:89">
      <c r="A550" s="9">
        <v>1016</v>
      </c>
      <c r="B550" s="9">
        <v>3.9</v>
      </c>
      <c r="C550" s="9">
        <v>292</v>
      </c>
      <c r="D550" s="9">
        <v>3.5</v>
      </c>
      <c r="E550" s="9">
        <v>3.3</v>
      </c>
      <c r="F550" s="9">
        <v>525.27200000000005</v>
      </c>
      <c r="G550" s="9">
        <v>0</v>
      </c>
      <c r="H550" s="9">
        <v>0</v>
      </c>
      <c r="I550" s="9">
        <v>7.1</v>
      </c>
      <c r="J550" s="9">
        <v>72</v>
      </c>
      <c r="K550" s="158">
        <v>0.375694444444444</v>
      </c>
      <c r="L550" s="9"/>
      <c r="M550" s="9"/>
      <c r="N550" s="9"/>
      <c r="O550" s="9"/>
      <c r="P550" s="278" t="str">
        <f t="shared" si="19"/>
        <v/>
      </c>
      <c r="Q550" s="276" t="str">
        <f t="shared" si="20"/>
        <v/>
      </c>
      <c r="R550" s="9"/>
      <c r="S550" s="9"/>
      <c r="U550" s="367"/>
      <c r="AS550" s="9"/>
      <c r="AT550" s="9"/>
      <c r="AU550" s="426"/>
      <c r="AW550" s="9"/>
      <c r="AX550" s="470"/>
      <c r="AY550" s="467"/>
      <c r="BG550" s="373"/>
      <c r="BH550" s="373"/>
      <c r="BI550" s="9"/>
      <c r="BJ550" s="9"/>
      <c r="CJ550"/>
      <c r="CK550"/>
    </row>
    <row r="551" spans="1:89">
      <c r="A551" s="9">
        <v>1016</v>
      </c>
      <c r="B551" s="9">
        <v>5.6</v>
      </c>
      <c r="C551" s="9">
        <v>292</v>
      </c>
      <c r="D551" s="9">
        <v>1.5</v>
      </c>
      <c r="E551" s="9">
        <v>1.9</v>
      </c>
      <c r="F551" s="9">
        <v>525.27200000000005</v>
      </c>
      <c r="G551" s="9">
        <v>0</v>
      </c>
      <c r="H551" s="9">
        <v>0</v>
      </c>
      <c r="I551" s="9">
        <v>7.1</v>
      </c>
      <c r="J551" s="9">
        <v>72</v>
      </c>
      <c r="K551" s="158">
        <v>0.37638888888888899</v>
      </c>
      <c r="L551" s="9"/>
      <c r="M551" s="9"/>
      <c r="N551" s="9"/>
      <c r="O551" s="9"/>
      <c r="P551" s="278" t="str">
        <f t="shared" si="19"/>
        <v/>
      </c>
      <c r="Q551" s="276" t="str">
        <f t="shared" si="20"/>
        <v/>
      </c>
      <c r="R551" s="9"/>
      <c r="S551" s="9"/>
      <c r="U551" s="367"/>
      <c r="AS551" s="9"/>
      <c r="AT551" s="9"/>
      <c r="AU551" s="426"/>
      <c r="AW551" s="9"/>
      <c r="AX551" s="470"/>
      <c r="AY551" s="467"/>
      <c r="BG551" s="373"/>
      <c r="BH551" s="373"/>
      <c r="BI551" s="9"/>
      <c r="BJ551" s="9"/>
      <c r="CJ551"/>
      <c r="CK551"/>
    </row>
    <row r="552" spans="1:89">
      <c r="A552" s="9">
        <v>1016</v>
      </c>
      <c r="B552" s="9">
        <v>4.4000000000000004</v>
      </c>
      <c r="C552" s="9">
        <v>292</v>
      </c>
      <c r="D552" s="9">
        <v>2.4</v>
      </c>
      <c r="E552" s="9">
        <v>2.7</v>
      </c>
      <c r="F552" s="9">
        <v>525.27200000000005</v>
      </c>
      <c r="G552" s="9">
        <v>0</v>
      </c>
      <c r="H552" s="9">
        <v>0</v>
      </c>
      <c r="I552" s="9">
        <v>7.1</v>
      </c>
      <c r="J552" s="9">
        <v>72</v>
      </c>
      <c r="K552" s="158">
        <v>0.37708333333333299</v>
      </c>
      <c r="L552" s="9"/>
      <c r="M552" s="9"/>
      <c r="N552" s="9"/>
      <c r="O552" s="9"/>
      <c r="P552" s="278" t="str">
        <f t="shared" si="19"/>
        <v/>
      </c>
      <c r="Q552" s="276" t="str">
        <f t="shared" si="20"/>
        <v/>
      </c>
      <c r="R552" s="9"/>
      <c r="S552" s="9"/>
      <c r="U552" s="367"/>
      <c r="AS552" s="9"/>
      <c r="AT552" s="9"/>
      <c r="AU552" s="426"/>
      <c r="AW552" s="9"/>
      <c r="AX552" s="470"/>
      <c r="AY552" s="467"/>
      <c r="BG552" s="373"/>
      <c r="BH552" s="373"/>
      <c r="BI552" s="9"/>
      <c r="BJ552" s="9"/>
      <c r="CJ552"/>
      <c r="CK552"/>
    </row>
    <row r="553" spans="1:89">
      <c r="A553" s="9">
        <v>1016</v>
      </c>
      <c r="B553" s="9">
        <v>5</v>
      </c>
      <c r="C553" s="9">
        <v>292</v>
      </c>
      <c r="D553" s="9">
        <v>1.9</v>
      </c>
      <c r="E553" s="9">
        <v>1.7</v>
      </c>
      <c r="F553" s="9">
        <v>525.27200000000005</v>
      </c>
      <c r="G553" s="9">
        <v>0</v>
      </c>
      <c r="H553" s="9">
        <v>0</v>
      </c>
      <c r="I553" s="9">
        <v>7.2</v>
      </c>
      <c r="J553" s="9">
        <v>72</v>
      </c>
      <c r="K553" s="158">
        <v>0.37777777777777799</v>
      </c>
      <c r="L553" s="9"/>
      <c r="M553" s="9"/>
      <c r="N553" s="9"/>
      <c r="O553" s="9"/>
      <c r="P553" s="278" t="str">
        <f t="shared" si="19"/>
        <v/>
      </c>
      <c r="Q553" s="276" t="str">
        <f t="shared" si="20"/>
        <v/>
      </c>
      <c r="R553" s="9"/>
      <c r="S553" s="9"/>
      <c r="U553" s="367"/>
      <c r="AS553" s="9"/>
      <c r="AT553" s="9"/>
      <c r="AU553" s="426"/>
      <c r="AW553" s="9"/>
      <c r="AX553" s="470"/>
      <c r="AY553" s="467"/>
      <c r="BG553" s="373"/>
      <c r="BH553" s="373"/>
      <c r="BI553" s="9"/>
      <c r="BJ553" s="9"/>
      <c r="CJ553"/>
      <c r="CK553"/>
    </row>
    <row r="554" spans="1:89">
      <c r="A554" s="9">
        <v>1016</v>
      </c>
      <c r="B554" s="9" t="s">
        <v>383</v>
      </c>
      <c r="C554" s="9">
        <v>292</v>
      </c>
      <c r="D554" s="9">
        <v>1.2</v>
      </c>
      <c r="E554" s="9">
        <v>1.4</v>
      </c>
      <c r="F554" s="9">
        <v>525.27200000000005</v>
      </c>
      <c r="G554" s="9">
        <v>0</v>
      </c>
      <c r="H554" s="9">
        <v>0</v>
      </c>
      <c r="I554" s="9">
        <v>7.2</v>
      </c>
      <c r="J554" s="9">
        <v>72</v>
      </c>
      <c r="K554" s="158">
        <v>0.37847222222222199</v>
      </c>
      <c r="L554" s="9"/>
      <c r="M554" s="9"/>
      <c r="N554" s="9"/>
      <c r="O554" s="9"/>
      <c r="P554" s="278" t="str">
        <f t="shared" si="19"/>
        <v/>
      </c>
      <c r="Q554" s="276" t="str">
        <f t="shared" si="20"/>
        <v/>
      </c>
      <c r="R554" s="9"/>
      <c r="S554" s="9"/>
      <c r="U554" s="367"/>
      <c r="AS554" s="9"/>
      <c r="AT554" s="9"/>
      <c r="AU554" s="426"/>
      <c r="AW554" s="9"/>
      <c r="AX554" s="470"/>
      <c r="AY554" s="467"/>
      <c r="BG554" s="373"/>
      <c r="BH554" s="373"/>
      <c r="BI554" s="9"/>
      <c r="BJ554" s="9"/>
      <c r="CJ554"/>
      <c r="CK554"/>
    </row>
    <row r="555" spans="1:89">
      <c r="A555" s="9">
        <v>1016</v>
      </c>
      <c r="B555" s="9">
        <v>5.6</v>
      </c>
      <c r="C555" s="9">
        <v>270</v>
      </c>
      <c r="D555" s="9">
        <v>1.8</v>
      </c>
      <c r="E555" s="9">
        <v>2.2000000000000002</v>
      </c>
      <c r="F555" s="9">
        <v>525.27200000000005</v>
      </c>
      <c r="G555" s="9">
        <v>0</v>
      </c>
      <c r="H555" s="9">
        <v>0</v>
      </c>
      <c r="I555" s="9">
        <v>7.2</v>
      </c>
      <c r="J555" s="9">
        <v>72</v>
      </c>
      <c r="K555" s="158">
        <v>0.37916666666666698</v>
      </c>
      <c r="L555" s="9"/>
      <c r="M555" s="9"/>
      <c r="N555" s="9"/>
      <c r="O555" s="9"/>
      <c r="P555" s="278" t="str">
        <f t="shared" si="19"/>
        <v/>
      </c>
      <c r="Q555" s="276" t="str">
        <f t="shared" si="20"/>
        <v/>
      </c>
      <c r="R555" s="9"/>
      <c r="S555" s="9"/>
      <c r="U555" s="367"/>
      <c r="AS555" s="9"/>
      <c r="AT555" s="9"/>
      <c r="AU555" s="426"/>
      <c r="AW555" s="9"/>
      <c r="AX555" s="470"/>
      <c r="AY555" s="467"/>
      <c r="BG555" s="373"/>
      <c r="BH555" s="373"/>
      <c r="BI555" s="9"/>
      <c r="BJ555" s="9"/>
      <c r="CJ555"/>
      <c r="CK555"/>
    </row>
    <row r="556" spans="1:89">
      <c r="A556" s="9">
        <v>1016</v>
      </c>
      <c r="B556" s="9">
        <v>3.9</v>
      </c>
      <c r="C556" s="9">
        <v>315</v>
      </c>
      <c r="D556" s="9">
        <v>3.8</v>
      </c>
      <c r="E556" s="9">
        <v>2.9</v>
      </c>
      <c r="F556" s="9">
        <v>525.27200000000005</v>
      </c>
      <c r="G556" s="9">
        <v>0</v>
      </c>
      <c r="H556" s="9">
        <v>0</v>
      </c>
      <c r="I556" s="9">
        <v>7.2</v>
      </c>
      <c r="J556" s="9">
        <v>72</v>
      </c>
      <c r="K556" s="158">
        <v>0.37986111111111098</v>
      </c>
      <c r="L556" s="9"/>
      <c r="M556" s="9"/>
      <c r="N556" s="9"/>
      <c r="O556" s="9"/>
      <c r="P556" s="278" t="str">
        <f t="shared" si="19"/>
        <v/>
      </c>
      <c r="Q556" s="276" t="str">
        <f t="shared" si="20"/>
        <v/>
      </c>
      <c r="R556" s="9"/>
      <c r="S556" s="9"/>
      <c r="U556" s="367"/>
      <c r="AS556" s="9"/>
      <c r="AT556" s="9"/>
      <c r="AU556" s="426"/>
      <c r="AW556" s="9"/>
      <c r="AX556" s="470"/>
      <c r="AY556" s="467"/>
      <c r="BG556" s="373"/>
      <c r="BH556" s="373"/>
      <c r="BI556" s="9"/>
      <c r="BJ556" s="9"/>
      <c r="CJ556"/>
      <c r="CK556"/>
    </row>
    <row r="557" spans="1:89">
      <c r="A557" s="9">
        <v>1016</v>
      </c>
      <c r="B557" s="9">
        <v>5</v>
      </c>
      <c r="C557" s="9">
        <v>270</v>
      </c>
      <c r="D557" s="9">
        <v>1.9</v>
      </c>
      <c r="E557" s="9">
        <v>2.2999999999999998</v>
      </c>
      <c r="F557" s="9">
        <v>525.27200000000005</v>
      </c>
      <c r="G557" s="9">
        <v>0</v>
      </c>
      <c r="H557" s="9">
        <v>0</v>
      </c>
      <c r="I557" s="9">
        <v>7.3</v>
      </c>
      <c r="J557" s="9">
        <v>72</v>
      </c>
      <c r="K557" s="158">
        <v>0.38055555555555598</v>
      </c>
      <c r="L557" s="9"/>
      <c r="M557" s="9"/>
      <c r="N557" s="9"/>
      <c r="O557" s="9"/>
      <c r="P557" s="278" t="str">
        <f t="shared" si="19"/>
        <v/>
      </c>
      <c r="Q557" s="276" t="str">
        <f t="shared" si="20"/>
        <v/>
      </c>
      <c r="R557" s="9"/>
      <c r="S557" s="9"/>
      <c r="U557" s="367"/>
      <c r="AS557" s="9"/>
      <c r="AT557" s="9"/>
      <c r="AU557" s="426"/>
      <c r="AW557" s="9"/>
      <c r="AX557" s="470"/>
      <c r="AY557" s="467"/>
      <c r="BG557" s="373"/>
      <c r="BH557" s="373"/>
      <c r="BI557" s="9"/>
      <c r="BJ557" s="9"/>
      <c r="CJ557"/>
      <c r="CK557"/>
    </row>
    <row r="558" spans="1:89">
      <c r="A558" s="9">
        <v>1016</v>
      </c>
      <c r="B558" s="9">
        <v>4.4000000000000004</v>
      </c>
      <c r="C558" s="9">
        <v>315</v>
      </c>
      <c r="D558" s="9">
        <v>2.7</v>
      </c>
      <c r="E558" s="9">
        <v>1.9</v>
      </c>
      <c r="F558" s="9">
        <v>525.27200000000005</v>
      </c>
      <c r="G558" s="9">
        <v>0</v>
      </c>
      <c r="H558" s="9">
        <v>0</v>
      </c>
      <c r="I558" s="9">
        <v>7.3</v>
      </c>
      <c r="J558" s="9">
        <v>72</v>
      </c>
      <c r="K558" s="158">
        <v>0.38124999999999998</v>
      </c>
      <c r="L558" s="9"/>
      <c r="M558" s="9"/>
      <c r="N558" s="9"/>
      <c r="O558" s="9"/>
      <c r="P558" s="278" t="str">
        <f t="shared" si="19"/>
        <v/>
      </c>
      <c r="Q558" s="276" t="str">
        <f t="shared" si="20"/>
        <v/>
      </c>
      <c r="R558" s="9"/>
      <c r="S558" s="9"/>
      <c r="U558" s="367"/>
      <c r="AS558" s="9"/>
      <c r="AT558" s="9"/>
      <c r="AU558" s="426"/>
      <c r="AW558" s="9"/>
      <c r="AX558" s="470"/>
      <c r="AY558" s="467"/>
      <c r="BG558" s="373"/>
      <c r="BH558" s="373"/>
      <c r="BI558" s="9"/>
      <c r="BJ558" s="9"/>
      <c r="CJ558"/>
      <c r="CK558"/>
    </row>
    <row r="559" spans="1:89">
      <c r="A559" s="9">
        <v>1016</v>
      </c>
      <c r="B559" s="9">
        <v>5.6</v>
      </c>
      <c r="C559" s="9">
        <v>292</v>
      </c>
      <c r="D559" s="9">
        <v>1.6</v>
      </c>
      <c r="E559" s="9">
        <v>2.6</v>
      </c>
      <c r="F559" s="9">
        <v>525.27200000000005</v>
      </c>
      <c r="G559" s="9">
        <v>0</v>
      </c>
      <c r="H559" s="9">
        <v>0</v>
      </c>
      <c r="I559" s="9">
        <v>7.3</v>
      </c>
      <c r="J559" s="9">
        <v>72</v>
      </c>
      <c r="K559" s="158">
        <v>0.38194444444444398</v>
      </c>
      <c r="L559" s="9"/>
      <c r="M559" s="9"/>
      <c r="N559" s="9"/>
      <c r="O559" s="9"/>
      <c r="P559" s="278" t="str">
        <f t="shared" si="19"/>
        <v/>
      </c>
      <c r="Q559" s="276" t="str">
        <f t="shared" si="20"/>
        <v/>
      </c>
      <c r="R559" s="9"/>
      <c r="S559" s="9"/>
      <c r="U559" s="367"/>
      <c r="Y559" s="49"/>
      <c r="Z559" s="49"/>
      <c r="AA559" s="49"/>
      <c r="AS559" s="9"/>
      <c r="AT559" s="9"/>
      <c r="AU559" s="426"/>
      <c r="AW559" s="9"/>
      <c r="AX559" s="470"/>
      <c r="AY559" s="467"/>
      <c r="BG559" s="373"/>
      <c r="BH559" s="373"/>
      <c r="BI559" s="9"/>
      <c r="BJ559" s="9"/>
      <c r="CJ559"/>
      <c r="CK559"/>
    </row>
    <row r="560" spans="1:89">
      <c r="A560" s="9">
        <v>1016</v>
      </c>
      <c r="B560" s="9">
        <v>5.6</v>
      </c>
      <c r="C560" s="9">
        <v>292</v>
      </c>
      <c r="D560" s="9">
        <v>1.7</v>
      </c>
      <c r="E560" s="9">
        <v>2</v>
      </c>
      <c r="F560" s="9">
        <v>525.27200000000005</v>
      </c>
      <c r="G560" s="9">
        <v>0</v>
      </c>
      <c r="H560" s="9">
        <v>0</v>
      </c>
      <c r="I560" s="9">
        <v>7.3</v>
      </c>
      <c r="J560" s="9">
        <v>72</v>
      </c>
      <c r="K560" s="158">
        <v>0.38263888888888897</v>
      </c>
      <c r="L560" s="9"/>
      <c r="M560" s="9"/>
      <c r="N560" s="9"/>
      <c r="O560" s="9"/>
      <c r="P560" s="278" t="str">
        <f t="shared" si="19"/>
        <v/>
      </c>
      <c r="Q560" s="276" t="str">
        <f t="shared" si="20"/>
        <v/>
      </c>
      <c r="R560" s="9"/>
      <c r="S560" s="9"/>
      <c r="U560" s="367"/>
      <c r="Y560" s="49"/>
      <c r="Z560" s="49"/>
      <c r="AA560" s="49"/>
      <c r="AS560" s="9"/>
      <c r="AT560" s="9"/>
      <c r="AU560" s="426"/>
      <c r="AW560" s="9"/>
      <c r="AX560" s="470"/>
      <c r="AY560" s="467"/>
      <c r="BG560" s="373"/>
      <c r="BH560" s="373"/>
      <c r="BI560" s="9"/>
      <c r="BJ560" s="9"/>
      <c r="CJ560"/>
      <c r="CK560"/>
    </row>
    <row r="561" spans="1:89">
      <c r="A561" s="9">
        <v>1016</v>
      </c>
      <c r="B561" s="9">
        <v>5.6</v>
      </c>
      <c r="C561" s="9">
        <v>337</v>
      </c>
      <c r="D561" s="9">
        <v>1.8</v>
      </c>
      <c r="E561" s="9">
        <v>2.2000000000000002</v>
      </c>
      <c r="F561" s="9">
        <v>525.27200000000005</v>
      </c>
      <c r="G561" s="9">
        <v>0</v>
      </c>
      <c r="H561" s="9">
        <v>0</v>
      </c>
      <c r="I561" s="9">
        <v>7.3</v>
      </c>
      <c r="J561" s="9">
        <v>72</v>
      </c>
      <c r="K561" s="158">
        <v>0.38333333333333303</v>
      </c>
      <c r="L561" s="9"/>
      <c r="M561" s="9"/>
      <c r="N561" s="9"/>
      <c r="O561" s="9"/>
      <c r="P561" s="278" t="str">
        <f t="shared" si="19"/>
        <v/>
      </c>
      <c r="Q561" s="276" t="str">
        <f t="shared" si="20"/>
        <v/>
      </c>
      <c r="R561" s="9"/>
      <c r="S561" s="9"/>
      <c r="U561" s="367"/>
      <c r="Y561" s="49"/>
      <c r="Z561" s="49"/>
      <c r="AA561" s="49"/>
      <c r="AS561" s="9"/>
      <c r="AT561" s="9"/>
      <c r="AU561" s="426"/>
      <c r="AW561" s="9"/>
      <c r="AX561" s="470"/>
      <c r="AY561" s="467"/>
      <c r="BG561" s="373"/>
      <c r="BH561" s="373"/>
      <c r="BI561" s="9"/>
      <c r="BJ561" s="9"/>
      <c r="CJ561"/>
      <c r="CK561"/>
    </row>
    <row r="562" spans="1:89">
      <c r="A562" s="9">
        <v>1016</v>
      </c>
      <c r="B562" s="9">
        <v>3.9</v>
      </c>
      <c r="C562" s="9">
        <v>315</v>
      </c>
      <c r="D562" s="9">
        <v>3.6</v>
      </c>
      <c r="E562" s="9">
        <v>3.2</v>
      </c>
      <c r="F562" s="9">
        <v>525.27200000000005</v>
      </c>
      <c r="G562" s="9">
        <v>0</v>
      </c>
      <c r="H562" s="9">
        <v>0</v>
      </c>
      <c r="I562" s="9">
        <v>7.3</v>
      </c>
      <c r="J562" s="9">
        <v>72</v>
      </c>
      <c r="K562" s="158">
        <v>0.38402777777777802</v>
      </c>
      <c r="L562" s="9"/>
      <c r="M562" s="9"/>
      <c r="N562" s="9"/>
      <c r="O562" s="9"/>
      <c r="P562" s="278" t="str">
        <f t="shared" si="19"/>
        <v/>
      </c>
      <c r="Q562" s="276" t="str">
        <f t="shared" si="20"/>
        <v/>
      </c>
      <c r="R562" s="9"/>
      <c r="S562" s="9"/>
      <c r="U562" s="367"/>
      <c r="Y562" s="49"/>
      <c r="Z562" s="49"/>
      <c r="AA562" s="49"/>
      <c r="AS562" s="9"/>
      <c r="AT562" s="9"/>
      <c r="AU562" s="426"/>
      <c r="AW562" s="9"/>
      <c r="AX562" s="470"/>
      <c r="AY562" s="467"/>
      <c r="BG562" s="373"/>
      <c r="BH562" s="373"/>
      <c r="BI562" s="9"/>
      <c r="BJ562" s="9"/>
      <c r="CJ562"/>
      <c r="CK562"/>
    </row>
    <row r="563" spans="1:89">
      <c r="A563" s="9">
        <v>1016</v>
      </c>
      <c r="B563" s="9">
        <v>4.4000000000000004</v>
      </c>
      <c r="C563" s="9">
        <v>270</v>
      </c>
      <c r="D563" s="9">
        <v>2.8</v>
      </c>
      <c r="E563" s="9">
        <v>2.4</v>
      </c>
      <c r="F563" s="9">
        <v>525.27200000000005</v>
      </c>
      <c r="G563" s="9">
        <v>0</v>
      </c>
      <c r="H563" s="9">
        <v>0</v>
      </c>
      <c r="I563" s="9">
        <v>7.3</v>
      </c>
      <c r="J563" s="9">
        <v>72</v>
      </c>
      <c r="K563" s="158">
        <v>0.38472222222222202</v>
      </c>
      <c r="L563" s="9"/>
      <c r="M563" s="9"/>
      <c r="N563" s="9"/>
      <c r="O563" s="9"/>
      <c r="P563" s="278" t="str">
        <f t="shared" si="19"/>
        <v/>
      </c>
      <c r="Q563" s="276" t="str">
        <f t="shared" si="20"/>
        <v/>
      </c>
      <c r="R563" s="9"/>
      <c r="S563" s="9"/>
      <c r="U563" s="367"/>
      <c r="Y563" s="49"/>
      <c r="Z563" s="49"/>
      <c r="AA563" s="49"/>
      <c r="AS563" s="9"/>
      <c r="AT563" s="9"/>
      <c r="AU563" s="426"/>
      <c r="AW563" s="9"/>
      <c r="AX563" s="470"/>
      <c r="AY563" s="467"/>
      <c r="BG563" s="373"/>
      <c r="BH563" s="373"/>
      <c r="BI563" s="9"/>
      <c r="BJ563" s="9"/>
      <c r="CJ563"/>
      <c r="CK563"/>
    </row>
    <row r="564" spans="1:89">
      <c r="A564" s="9">
        <v>1016</v>
      </c>
      <c r="B564" s="9">
        <v>3.3</v>
      </c>
      <c r="C564" s="9">
        <v>247</v>
      </c>
      <c r="D564" s="9">
        <v>5.8</v>
      </c>
      <c r="E564" s="9">
        <v>4.2</v>
      </c>
      <c r="F564" s="9">
        <v>525.27200000000005</v>
      </c>
      <c r="G564" s="9">
        <v>0</v>
      </c>
      <c r="H564" s="9">
        <v>0</v>
      </c>
      <c r="I564" s="9">
        <v>7.4</v>
      </c>
      <c r="J564" s="9">
        <v>72</v>
      </c>
      <c r="K564" s="158">
        <v>0.38541666666666702</v>
      </c>
      <c r="L564" s="9"/>
      <c r="M564" s="9"/>
      <c r="N564" s="9"/>
      <c r="O564" s="9"/>
      <c r="P564" s="278" t="str">
        <f t="shared" si="19"/>
        <v/>
      </c>
      <c r="Q564" s="276" t="str">
        <f t="shared" si="20"/>
        <v/>
      </c>
      <c r="R564" s="9"/>
      <c r="S564" s="9"/>
      <c r="U564" s="367"/>
      <c r="Y564" s="49"/>
      <c r="Z564" s="49"/>
      <c r="AA564" s="49"/>
      <c r="AS564" s="9"/>
      <c r="AT564" s="9"/>
      <c r="AU564" s="426"/>
      <c r="AW564" s="9"/>
      <c r="AX564" s="470"/>
      <c r="AY564" s="467"/>
      <c r="BG564" s="373"/>
      <c r="BH564" s="373"/>
      <c r="BI564" s="9"/>
      <c r="BJ564" s="9"/>
      <c r="CJ564"/>
      <c r="CK564"/>
    </row>
    <row r="565" spans="1:89">
      <c r="A565" s="9">
        <v>1016</v>
      </c>
      <c r="B565" s="9">
        <v>4.4000000000000004</v>
      </c>
      <c r="C565" s="9">
        <v>270</v>
      </c>
      <c r="D565" s="9">
        <v>3.6</v>
      </c>
      <c r="E565" s="9">
        <v>2.2000000000000002</v>
      </c>
      <c r="F565" s="9">
        <v>525.27200000000005</v>
      </c>
      <c r="G565" s="9">
        <v>0</v>
      </c>
      <c r="H565" s="9">
        <v>0</v>
      </c>
      <c r="I565" s="9">
        <v>7.4</v>
      </c>
      <c r="J565" s="9">
        <v>72</v>
      </c>
      <c r="K565" s="158">
        <v>0.38611111111111102</v>
      </c>
      <c r="L565" s="9"/>
      <c r="M565" s="9"/>
      <c r="N565" s="9"/>
      <c r="O565" s="9"/>
      <c r="P565" s="278" t="str">
        <f t="shared" si="19"/>
        <v/>
      </c>
      <c r="Q565" s="276" t="str">
        <f t="shared" si="20"/>
        <v/>
      </c>
      <c r="R565" s="9"/>
      <c r="S565" s="9"/>
      <c r="U565" s="367"/>
      <c r="Y565" s="49"/>
      <c r="Z565" s="49"/>
      <c r="AA565" s="49"/>
      <c r="AS565" s="9"/>
      <c r="AT565" s="9"/>
      <c r="AU565" s="426"/>
      <c r="AW565" s="9"/>
      <c r="AX565" s="470"/>
      <c r="AY565" s="467"/>
      <c r="BG565" s="373"/>
      <c r="BH565" s="373"/>
      <c r="BI565" s="9"/>
      <c r="BJ565" s="9"/>
      <c r="CJ565"/>
      <c r="CK565"/>
    </row>
    <row r="566" spans="1:89">
      <c r="A566" s="9">
        <v>1016</v>
      </c>
      <c r="B566" s="9">
        <v>5</v>
      </c>
      <c r="C566" s="9">
        <v>315</v>
      </c>
      <c r="D566" s="9">
        <v>2.4</v>
      </c>
      <c r="E566" s="9">
        <v>1.8</v>
      </c>
      <c r="F566" s="9">
        <v>525.27200000000005</v>
      </c>
      <c r="G566" s="9">
        <v>0</v>
      </c>
      <c r="H566" s="9">
        <v>0</v>
      </c>
      <c r="I566" s="9">
        <v>7.4</v>
      </c>
      <c r="J566" s="9">
        <v>72</v>
      </c>
      <c r="K566" s="158">
        <v>0.38680555555555601</v>
      </c>
      <c r="L566" s="9"/>
      <c r="M566" s="9"/>
      <c r="N566" s="9"/>
      <c r="O566" s="9"/>
      <c r="P566" s="278" t="str">
        <f t="shared" si="19"/>
        <v/>
      </c>
      <c r="Q566" s="276" t="str">
        <f t="shared" si="20"/>
        <v/>
      </c>
      <c r="R566" s="9"/>
      <c r="S566" s="9"/>
      <c r="U566" s="367"/>
      <c r="Y566" s="49"/>
      <c r="Z566" s="49"/>
      <c r="AA566" s="49"/>
      <c r="AS566" s="9"/>
      <c r="AT566" s="9"/>
      <c r="AU566" s="426"/>
      <c r="AW566" s="9"/>
      <c r="AX566" s="470"/>
      <c r="AY566" s="467"/>
      <c r="BG566" s="373"/>
      <c r="BH566" s="373"/>
      <c r="BI566" s="9"/>
      <c r="BJ566" s="9"/>
      <c r="CJ566"/>
      <c r="CK566"/>
    </row>
    <row r="567" spans="1:89">
      <c r="A567" s="9">
        <v>1017</v>
      </c>
      <c r="B567" s="9">
        <v>5.6</v>
      </c>
      <c r="C567" s="9">
        <v>270</v>
      </c>
      <c r="D567" s="9">
        <v>1.7</v>
      </c>
      <c r="E567" s="9">
        <v>2</v>
      </c>
      <c r="F567" s="9">
        <v>525.27200000000005</v>
      </c>
      <c r="G567" s="9">
        <v>0</v>
      </c>
      <c r="H567" s="9">
        <v>0</v>
      </c>
      <c r="I567" s="9">
        <v>7.4</v>
      </c>
      <c r="J567" s="9">
        <v>72</v>
      </c>
      <c r="K567" s="158">
        <v>0.38750000000000001</v>
      </c>
      <c r="L567" s="9"/>
      <c r="M567" s="9"/>
      <c r="N567" s="9"/>
      <c r="O567" s="9"/>
      <c r="P567" s="278" t="str">
        <f t="shared" si="19"/>
        <v/>
      </c>
      <c r="Q567" s="276" t="str">
        <f t="shared" si="20"/>
        <v/>
      </c>
      <c r="R567" s="9"/>
      <c r="S567" s="9"/>
      <c r="U567" s="367"/>
      <c r="Y567" s="49"/>
      <c r="Z567" s="49"/>
      <c r="AA567" s="49"/>
      <c r="AS567" s="9"/>
      <c r="AT567" s="9"/>
      <c r="AU567" s="426"/>
      <c r="AW567" s="9"/>
      <c r="AX567" s="470"/>
      <c r="AY567" s="467"/>
      <c r="BG567" s="373"/>
      <c r="BH567" s="373"/>
      <c r="BI567" s="9"/>
      <c r="BJ567" s="9"/>
      <c r="CJ567"/>
      <c r="CK567"/>
    </row>
    <row r="568" spans="1:89">
      <c r="A568" s="9">
        <v>1017</v>
      </c>
      <c r="B568" s="9">
        <v>5</v>
      </c>
      <c r="C568" s="9">
        <v>337</v>
      </c>
      <c r="D568" s="9">
        <v>2.2000000000000002</v>
      </c>
      <c r="E568" s="9">
        <v>1.6</v>
      </c>
      <c r="F568" s="9">
        <v>525.27200000000005</v>
      </c>
      <c r="G568" s="9">
        <v>0</v>
      </c>
      <c r="H568" s="9">
        <v>0</v>
      </c>
      <c r="I568" s="9">
        <v>7.4</v>
      </c>
      <c r="J568" s="9">
        <v>72</v>
      </c>
      <c r="K568" s="158">
        <v>0.38819444444444401</v>
      </c>
      <c r="L568" s="9"/>
      <c r="M568" s="9"/>
      <c r="N568" s="9"/>
      <c r="O568" s="9"/>
      <c r="P568" s="278" t="str">
        <f t="shared" si="19"/>
        <v/>
      </c>
      <c r="Q568" s="276" t="str">
        <f t="shared" si="20"/>
        <v/>
      </c>
      <c r="R568" s="9"/>
      <c r="S568" s="9"/>
      <c r="U568" s="367"/>
      <c r="Y568" s="49"/>
      <c r="Z568" s="49"/>
      <c r="AA568" s="49"/>
      <c r="AS568" s="9"/>
      <c r="AT568" s="9"/>
      <c r="AU568" s="426"/>
      <c r="AW568" s="9"/>
      <c r="AX568" s="470"/>
      <c r="AY568" s="467"/>
      <c r="BG568" s="373"/>
      <c r="BH568" s="373"/>
      <c r="BI568" s="9"/>
      <c r="BJ568" s="9"/>
      <c r="CJ568"/>
      <c r="CK568"/>
    </row>
    <row r="569" spans="1:89">
      <c r="A569" s="9">
        <v>1017</v>
      </c>
      <c r="B569" s="9">
        <v>4.4000000000000004</v>
      </c>
      <c r="C569" s="9">
        <v>292</v>
      </c>
      <c r="D569" s="9">
        <v>2.9</v>
      </c>
      <c r="E569" s="9">
        <v>3.1</v>
      </c>
      <c r="F569" s="9">
        <v>525.27200000000005</v>
      </c>
      <c r="G569" s="9">
        <v>0</v>
      </c>
      <c r="H569" s="9">
        <v>0</v>
      </c>
      <c r="I569" s="9">
        <v>7.4</v>
      </c>
      <c r="J569" s="9">
        <v>72</v>
      </c>
      <c r="K569" s="158">
        <v>0.38888888888888901</v>
      </c>
      <c r="L569" s="9"/>
      <c r="M569" s="9"/>
      <c r="N569" s="9"/>
      <c r="O569" s="9"/>
      <c r="P569" s="278" t="str">
        <f t="shared" si="19"/>
        <v/>
      </c>
      <c r="Q569" s="276" t="str">
        <f t="shared" si="20"/>
        <v/>
      </c>
      <c r="R569" s="9"/>
      <c r="S569" s="9"/>
      <c r="U569" s="367"/>
      <c r="Y569" s="49"/>
      <c r="Z569" s="49"/>
      <c r="AA569" s="49"/>
      <c r="AS569" s="9"/>
      <c r="AT569" s="9"/>
      <c r="AU569" s="426"/>
      <c r="AW569" s="9"/>
      <c r="AX569" s="470"/>
      <c r="AY569" s="467"/>
      <c r="BG569" s="373"/>
      <c r="BH569" s="373"/>
      <c r="BI569" s="9"/>
      <c r="BJ569" s="9"/>
      <c r="CJ569"/>
      <c r="CK569"/>
    </row>
    <row r="570" spans="1:89">
      <c r="A570" s="9">
        <v>1017</v>
      </c>
      <c r="B570" s="9">
        <v>5.6</v>
      </c>
      <c r="C570" s="9">
        <v>292</v>
      </c>
      <c r="D570" s="9">
        <v>1.7</v>
      </c>
      <c r="E570" s="9">
        <v>2.2000000000000002</v>
      </c>
      <c r="F570" s="9">
        <v>525.27200000000005</v>
      </c>
      <c r="G570" s="9">
        <v>0</v>
      </c>
      <c r="H570" s="9">
        <v>0</v>
      </c>
      <c r="I570" s="9">
        <v>7.4</v>
      </c>
      <c r="J570" s="9">
        <v>72</v>
      </c>
      <c r="K570" s="158">
        <v>0.389583333333333</v>
      </c>
      <c r="L570" s="9"/>
      <c r="M570" s="9"/>
      <c r="N570" s="9"/>
      <c r="O570" s="9"/>
      <c r="P570" s="278" t="str">
        <f t="shared" si="19"/>
        <v/>
      </c>
      <c r="Q570" s="276" t="str">
        <f t="shared" si="20"/>
        <v/>
      </c>
      <c r="R570" s="9"/>
      <c r="S570" s="9"/>
      <c r="U570" s="367"/>
      <c r="Y570" s="49"/>
      <c r="Z570" s="49"/>
      <c r="AA570" s="49"/>
      <c r="AS570" s="9"/>
      <c r="AT570" s="9"/>
      <c r="AU570" s="426"/>
      <c r="AW570" s="9"/>
      <c r="AX570" s="470"/>
      <c r="AY570" s="467"/>
      <c r="BG570" s="373"/>
      <c r="BH570" s="373"/>
      <c r="BI570" s="9"/>
      <c r="BJ570" s="9"/>
      <c r="CJ570"/>
      <c r="CK570"/>
    </row>
    <row r="571" spans="1:89">
      <c r="A571" s="9">
        <v>1017</v>
      </c>
      <c r="B571" s="9">
        <v>5</v>
      </c>
      <c r="C571" s="9">
        <v>315</v>
      </c>
      <c r="D571" s="9">
        <v>2.2000000000000002</v>
      </c>
      <c r="E571" s="9">
        <v>2.6</v>
      </c>
      <c r="F571" s="9">
        <v>525.27200000000005</v>
      </c>
      <c r="G571" s="9">
        <v>0</v>
      </c>
      <c r="H571" s="9">
        <v>0</v>
      </c>
      <c r="I571" s="9">
        <v>7.5</v>
      </c>
      <c r="J571" s="9">
        <v>72</v>
      </c>
      <c r="K571" s="158">
        <v>0.390277777777778</v>
      </c>
      <c r="L571" s="9"/>
      <c r="M571" s="9"/>
      <c r="N571" s="9"/>
      <c r="O571" s="9"/>
      <c r="P571" s="278" t="str">
        <f t="shared" si="19"/>
        <v/>
      </c>
      <c r="Q571" s="276" t="str">
        <f t="shared" si="20"/>
        <v/>
      </c>
      <c r="R571" s="9"/>
      <c r="S571" s="9"/>
      <c r="U571" s="367"/>
      <c r="Y571" s="49"/>
      <c r="Z571" s="49"/>
      <c r="AA571" s="49"/>
      <c r="AS571" s="9"/>
      <c r="AT571" s="9"/>
      <c r="AU571" s="426"/>
      <c r="AW571" s="9"/>
      <c r="AX571" s="470"/>
      <c r="AY571" s="467"/>
      <c r="BG571" s="373"/>
      <c r="BH571" s="373"/>
      <c r="BI571" s="9"/>
      <c r="BJ571" s="9"/>
      <c r="CJ571"/>
      <c r="CK571"/>
    </row>
    <row r="572" spans="1:89">
      <c r="A572" s="9">
        <v>1017</v>
      </c>
      <c r="B572" s="9">
        <v>5.6</v>
      </c>
      <c r="C572" s="9">
        <v>337</v>
      </c>
      <c r="D572" s="9">
        <v>1.7</v>
      </c>
      <c r="E572" s="9">
        <v>1.9</v>
      </c>
      <c r="F572" s="9">
        <v>525.27200000000005</v>
      </c>
      <c r="G572" s="9">
        <v>0</v>
      </c>
      <c r="H572" s="9">
        <v>0</v>
      </c>
      <c r="I572" s="9">
        <v>7.4</v>
      </c>
      <c r="J572" s="9">
        <v>72</v>
      </c>
      <c r="K572" s="158">
        <v>0.390972222222222</v>
      </c>
      <c r="L572" s="9"/>
      <c r="M572" s="9"/>
      <c r="N572" s="9"/>
      <c r="O572" s="9"/>
      <c r="P572" s="278" t="str">
        <f t="shared" si="19"/>
        <v/>
      </c>
      <c r="Q572" s="276" t="str">
        <f t="shared" si="20"/>
        <v/>
      </c>
      <c r="R572" s="9"/>
      <c r="S572" s="9"/>
      <c r="U572" s="367"/>
      <c r="Y572" s="49"/>
      <c r="Z572" s="49"/>
      <c r="AA572" s="49"/>
      <c r="AS572" s="9"/>
      <c r="AT572" s="9"/>
      <c r="AU572" s="426"/>
      <c r="AW572" s="9"/>
      <c r="AX572" s="470"/>
      <c r="AY572" s="467"/>
      <c r="BG572" s="373"/>
      <c r="BH572" s="373"/>
      <c r="BI572" s="9"/>
      <c r="BJ572" s="9"/>
      <c r="CJ572"/>
      <c r="CK572"/>
    </row>
    <row r="573" spans="1:89">
      <c r="A573" s="9">
        <v>1017</v>
      </c>
      <c r="B573" s="9">
        <v>5.6</v>
      </c>
      <c r="C573" s="9">
        <v>315</v>
      </c>
      <c r="D573" s="9">
        <v>2</v>
      </c>
      <c r="E573" s="9">
        <v>1.8</v>
      </c>
      <c r="F573" s="9">
        <v>525.27200000000005</v>
      </c>
      <c r="G573" s="9">
        <v>0</v>
      </c>
      <c r="H573" s="9">
        <v>0</v>
      </c>
      <c r="I573" s="9">
        <v>7.5</v>
      </c>
      <c r="J573" s="9">
        <v>72</v>
      </c>
      <c r="K573" s="158">
        <v>0.391666666666667</v>
      </c>
      <c r="L573" s="9"/>
      <c r="M573" s="9"/>
      <c r="N573" s="9"/>
      <c r="O573" s="9"/>
      <c r="P573" s="278" t="str">
        <f t="shared" si="19"/>
        <v/>
      </c>
      <c r="Q573" s="276" t="str">
        <f t="shared" si="20"/>
        <v/>
      </c>
      <c r="R573" s="9"/>
      <c r="S573" s="9"/>
      <c r="U573" s="367"/>
      <c r="Y573" s="49"/>
      <c r="Z573" s="49"/>
      <c r="AA573" s="49"/>
      <c r="AS573" s="9"/>
      <c r="AT573" s="9"/>
      <c r="AU573" s="426"/>
      <c r="AW573" s="9"/>
      <c r="AX573" s="470"/>
      <c r="AY573" s="467"/>
      <c r="BG573" s="373"/>
      <c r="BH573" s="373"/>
      <c r="BI573" s="9"/>
      <c r="BJ573" s="9"/>
      <c r="CJ573"/>
      <c r="CK573"/>
    </row>
    <row r="574" spans="1:89">
      <c r="A574" s="9">
        <v>1017</v>
      </c>
      <c r="B574" s="9">
        <v>3.9</v>
      </c>
      <c r="C574" s="9">
        <v>337</v>
      </c>
      <c r="D574" s="9">
        <v>4.5</v>
      </c>
      <c r="E574" s="9">
        <v>3</v>
      </c>
      <c r="F574" s="9">
        <v>525.27200000000005</v>
      </c>
      <c r="G574" s="9">
        <v>0</v>
      </c>
      <c r="H574" s="9">
        <v>0</v>
      </c>
      <c r="I574" s="9">
        <v>7.5</v>
      </c>
      <c r="J574" s="9">
        <v>72</v>
      </c>
      <c r="K574" s="158">
        <v>0.39236111111111099</v>
      </c>
      <c r="L574" s="9"/>
      <c r="M574" s="9"/>
      <c r="N574" s="9"/>
      <c r="O574" s="9"/>
      <c r="P574" s="278" t="str">
        <f t="shared" si="19"/>
        <v/>
      </c>
      <c r="Q574" s="276" t="str">
        <f t="shared" si="20"/>
        <v/>
      </c>
      <c r="R574" s="9"/>
      <c r="S574" s="9"/>
      <c r="U574" s="367"/>
      <c r="Y574" s="49"/>
      <c r="Z574" s="49"/>
      <c r="AA574" s="49"/>
      <c r="AS574" s="9"/>
      <c r="AT574" s="9"/>
      <c r="AU574" s="426"/>
      <c r="AW574" s="9"/>
      <c r="AX574" s="470"/>
      <c r="AY574" s="467"/>
      <c r="BG574" s="373"/>
      <c r="BH574" s="373"/>
      <c r="BI574" s="9"/>
      <c r="BJ574" s="9"/>
      <c r="CJ574"/>
      <c r="CK574"/>
    </row>
    <row r="575" spans="1:89">
      <c r="A575" s="9">
        <v>1017</v>
      </c>
      <c r="B575" s="9">
        <v>5</v>
      </c>
      <c r="C575" s="9">
        <v>315</v>
      </c>
      <c r="D575" s="9">
        <v>2.5</v>
      </c>
      <c r="E575" s="9">
        <v>2.8</v>
      </c>
      <c r="F575" s="9">
        <v>525.27200000000005</v>
      </c>
      <c r="G575" s="9">
        <v>0</v>
      </c>
      <c r="H575" s="9">
        <v>0</v>
      </c>
      <c r="I575" s="9">
        <v>7.5</v>
      </c>
      <c r="J575" s="9">
        <v>72</v>
      </c>
      <c r="K575" s="158">
        <v>0.39305555555555599</v>
      </c>
      <c r="L575" s="9"/>
      <c r="M575" s="9"/>
      <c r="N575" s="9"/>
      <c r="O575" s="9"/>
      <c r="P575" s="278" t="str">
        <f t="shared" si="19"/>
        <v/>
      </c>
      <c r="Q575" s="276" t="str">
        <f t="shared" si="20"/>
        <v/>
      </c>
      <c r="R575" s="9"/>
      <c r="S575" s="9"/>
      <c r="U575" s="367"/>
      <c r="Y575" s="49"/>
      <c r="Z575" s="49"/>
      <c r="AA575" s="49"/>
      <c r="AS575" s="9"/>
      <c r="AT575" s="9"/>
      <c r="AU575" s="426"/>
      <c r="AW575" s="9"/>
      <c r="AX575" s="470"/>
      <c r="AY575" s="467"/>
      <c r="BG575" s="373"/>
      <c r="BH575" s="373"/>
      <c r="BI575" s="9"/>
      <c r="BJ575" s="9"/>
      <c r="CJ575"/>
      <c r="CK575"/>
    </row>
    <row r="576" spans="1:89">
      <c r="A576" s="9">
        <v>1017</v>
      </c>
      <c r="B576" s="9">
        <v>5.6</v>
      </c>
      <c r="C576" s="9">
        <v>315</v>
      </c>
      <c r="D576" s="9">
        <v>1.8</v>
      </c>
      <c r="E576" s="9">
        <v>1.9</v>
      </c>
      <c r="F576" s="9">
        <v>525.27200000000005</v>
      </c>
      <c r="G576" s="9">
        <v>0</v>
      </c>
      <c r="H576" s="9">
        <v>0</v>
      </c>
      <c r="I576" s="9">
        <v>7.5</v>
      </c>
      <c r="J576" s="9">
        <v>72</v>
      </c>
      <c r="K576" s="158">
        <v>0.39374999999999999</v>
      </c>
      <c r="L576" s="9"/>
      <c r="M576" s="9"/>
      <c r="N576" s="9"/>
      <c r="O576" s="9"/>
      <c r="P576" s="278" t="str">
        <f t="shared" si="19"/>
        <v/>
      </c>
      <c r="Q576" s="276" t="str">
        <f t="shared" si="20"/>
        <v/>
      </c>
      <c r="R576" s="9"/>
      <c r="S576" s="9"/>
      <c r="U576" s="367"/>
      <c r="Y576" s="49"/>
      <c r="Z576" s="49"/>
      <c r="AA576" s="49"/>
      <c r="AS576" s="9"/>
      <c r="AT576" s="9"/>
      <c r="AU576" s="426"/>
      <c r="AW576" s="9"/>
      <c r="AX576" s="470"/>
      <c r="AY576" s="467"/>
      <c r="BG576" s="373"/>
      <c r="BH576" s="373"/>
      <c r="BI576" s="9"/>
      <c r="BJ576" s="9"/>
      <c r="CJ576"/>
      <c r="CK576"/>
    </row>
    <row r="577" spans="1:89">
      <c r="A577" s="9">
        <v>1017</v>
      </c>
      <c r="B577" s="9">
        <v>4.4000000000000004</v>
      </c>
      <c r="C577" s="9">
        <v>315</v>
      </c>
      <c r="D577" s="9">
        <v>3</v>
      </c>
      <c r="E577" s="9">
        <v>2.9</v>
      </c>
      <c r="F577" s="9">
        <v>525.27200000000005</v>
      </c>
      <c r="G577" s="9">
        <v>0</v>
      </c>
      <c r="H577" s="9">
        <v>0</v>
      </c>
      <c r="I577" s="9">
        <v>7.5</v>
      </c>
      <c r="J577" s="9">
        <v>72</v>
      </c>
      <c r="K577" s="158">
        <v>0.39444444444444399</v>
      </c>
      <c r="L577" s="9"/>
      <c r="M577" s="9"/>
      <c r="N577" s="9"/>
      <c r="O577" s="9"/>
      <c r="P577" s="278" t="str">
        <f t="shared" si="19"/>
        <v/>
      </c>
      <c r="Q577" s="276" t="str">
        <f t="shared" si="20"/>
        <v/>
      </c>
      <c r="R577" s="9"/>
      <c r="S577" s="9"/>
      <c r="U577" s="367"/>
      <c r="Y577" s="49"/>
      <c r="Z577" s="49"/>
      <c r="AA577" s="49"/>
      <c r="AS577" s="9"/>
      <c r="AT577" s="9"/>
      <c r="AU577" s="426"/>
      <c r="AW577" s="9"/>
      <c r="AX577" s="470"/>
      <c r="AY577" s="467"/>
      <c r="BG577" s="373"/>
      <c r="BH577" s="373"/>
      <c r="BI577" s="9"/>
      <c r="BJ577" s="9"/>
      <c r="CJ577"/>
      <c r="CK577"/>
    </row>
    <row r="578" spans="1:89">
      <c r="A578" s="9">
        <v>1017</v>
      </c>
      <c r="B578" s="9">
        <v>5</v>
      </c>
      <c r="C578" s="9">
        <v>315</v>
      </c>
      <c r="D578" s="9">
        <v>2.6</v>
      </c>
      <c r="E578" s="9">
        <v>2.2000000000000002</v>
      </c>
      <c r="F578" s="9">
        <v>525.27200000000005</v>
      </c>
      <c r="G578" s="9">
        <v>0</v>
      </c>
      <c r="H578" s="9">
        <v>0</v>
      </c>
      <c r="I578" s="9">
        <v>7.5</v>
      </c>
      <c r="J578" s="9">
        <v>71</v>
      </c>
      <c r="K578" s="158">
        <v>0.39513888888888898</v>
      </c>
      <c r="L578" s="9"/>
      <c r="M578" s="9"/>
      <c r="N578" s="9"/>
      <c r="O578" s="9"/>
      <c r="P578" s="278" t="str">
        <f t="shared" si="19"/>
        <v/>
      </c>
      <c r="Q578" s="276" t="str">
        <f t="shared" si="20"/>
        <v/>
      </c>
      <c r="R578" s="9"/>
      <c r="S578" s="9"/>
      <c r="U578" s="367"/>
      <c r="Y578" s="49"/>
      <c r="Z578" s="49"/>
      <c r="AA578" s="49"/>
      <c r="AS578" s="9"/>
      <c r="AT578" s="9"/>
      <c r="AU578" s="426"/>
      <c r="AW578" s="9"/>
      <c r="AX578" s="470"/>
      <c r="AY578" s="467"/>
      <c r="BG578" s="373"/>
      <c r="BH578" s="373"/>
      <c r="BI578" s="9"/>
      <c r="BJ578" s="9"/>
      <c r="CJ578"/>
      <c r="CK578"/>
    </row>
    <row r="579" spans="1:89">
      <c r="A579" s="9">
        <v>1017</v>
      </c>
      <c r="B579" s="9">
        <v>5.6</v>
      </c>
      <c r="C579" s="9">
        <v>270</v>
      </c>
      <c r="D579" s="9">
        <v>1.7</v>
      </c>
      <c r="E579" s="9">
        <v>2.4</v>
      </c>
      <c r="F579" s="9">
        <v>525.27200000000005</v>
      </c>
      <c r="G579" s="9">
        <v>0</v>
      </c>
      <c r="H579" s="9">
        <v>0</v>
      </c>
      <c r="I579" s="9">
        <v>7.5</v>
      </c>
      <c r="J579" s="9">
        <v>71</v>
      </c>
      <c r="K579" s="158">
        <v>0.39583333333333298</v>
      </c>
      <c r="L579" s="9"/>
      <c r="M579" s="9"/>
      <c r="N579" s="9"/>
      <c r="O579" s="9"/>
      <c r="P579" s="278" t="str">
        <f t="shared" si="19"/>
        <v/>
      </c>
      <c r="Q579" s="276" t="str">
        <f t="shared" si="20"/>
        <v/>
      </c>
      <c r="R579" s="9"/>
      <c r="S579" s="9"/>
      <c r="U579" s="367"/>
      <c r="Y579" s="49"/>
      <c r="Z579" s="49"/>
      <c r="AA579" s="49"/>
      <c r="AS579" s="9"/>
      <c r="AT579" s="9"/>
      <c r="AU579" s="426"/>
      <c r="AW579" s="9"/>
      <c r="AX579" s="470"/>
      <c r="AY579" s="467"/>
      <c r="BG579" s="373"/>
      <c r="BH579" s="373"/>
      <c r="BI579" s="9"/>
      <c r="BJ579" s="9"/>
      <c r="CJ579"/>
      <c r="CK579"/>
    </row>
    <row r="580" spans="1:89">
      <c r="A580" s="9">
        <v>1017</v>
      </c>
      <c r="B580" s="9">
        <v>5</v>
      </c>
      <c r="C580" s="9">
        <v>292</v>
      </c>
      <c r="D580" s="9">
        <v>2.2000000000000002</v>
      </c>
      <c r="E580" s="9">
        <v>1.7</v>
      </c>
      <c r="F580" s="9">
        <v>525.27200000000005</v>
      </c>
      <c r="G580" s="9">
        <v>0</v>
      </c>
      <c r="H580" s="9">
        <v>0</v>
      </c>
      <c r="I580" s="9">
        <v>7.5</v>
      </c>
      <c r="J580" s="9">
        <v>71</v>
      </c>
      <c r="K580" s="158">
        <v>0.39652777777777798</v>
      </c>
      <c r="L580" s="9"/>
      <c r="M580" s="9"/>
      <c r="N580" s="9"/>
      <c r="O580" s="9"/>
      <c r="P580" s="278" t="str">
        <f t="shared" si="19"/>
        <v/>
      </c>
      <c r="Q580" s="276" t="str">
        <f t="shared" si="20"/>
        <v/>
      </c>
      <c r="R580" s="9"/>
      <c r="S580" s="9"/>
      <c r="U580" s="367"/>
      <c r="Y580" s="49"/>
      <c r="Z580" s="49"/>
      <c r="AA580" s="49"/>
      <c r="AS580" s="9"/>
      <c r="AT580" s="9"/>
      <c r="AU580" s="426"/>
      <c r="AW580" s="9"/>
      <c r="AX580" s="470"/>
      <c r="AY580" s="467"/>
      <c r="BG580" s="373"/>
      <c r="BH580" s="373"/>
      <c r="BI580" s="9"/>
      <c r="BJ580" s="9"/>
      <c r="CJ580"/>
      <c r="CK580"/>
    </row>
    <row r="581" spans="1:89">
      <c r="A581" s="9">
        <v>1017</v>
      </c>
      <c r="B581" s="9">
        <v>5.6</v>
      </c>
      <c r="C581" s="9">
        <v>292</v>
      </c>
      <c r="D581" s="9">
        <v>1.9</v>
      </c>
      <c r="E581" s="9">
        <v>2.2999999999999998</v>
      </c>
      <c r="F581" s="9">
        <v>525.27200000000005</v>
      </c>
      <c r="G581" s="9">
        <v>0</v>
      </c>
      <c r="H581" s="9">
        <v>0</v>
      </c>
      <c r="I581" s="9">
        <v>7.5</v>
      </c>
      <c r="J581" s="9">
        <v>71</v>
      </c>
      <c r="K581" s="158">
        <v>0.39722222222222198</v>
      </c>
      <c r="L581" s="9"/>
      <c r="M581" s="9"/>
      <c r="N581" s="9"/>
      <c r="O581" s="9"/>
      <c r="P581" s="278" t="str">
        <f t="shared" si="19"/>
        <v/>
      </c>
      <c r="Q581" s="276" t="str">
        <f t="shared" si="20"/>
        <v/>
      </c>
      <c r="R581" s="9"/>
      <c r="S581" s="9"/>
      <c r="U581" s="367"/>
      <c r="Y581" s="49"/>
      <c r="Z581" s="49"/>
      <c r="AA581" s="49"/>
      <c r="AS581" s="9"/>
      <c r="AT581" s="9"/>
      <c r="AU581" s="426"/>
      <c r="AW581" s="9"/>
      <c r="AX581" s="470"/>
      <c r="AY581" s="467"/>
      <c r="BG581" s="373"/>
      <c r="BH581" s="373"/>
      <c r="BI581" s="9"/>
      <c r="BJ581" s="9"/>
      <c r="CJ581"/>
      <c r="CK581"/>
    </row>
    <row r="582" spans="1:89">
      <c r="A582" s="9">
        <v>1017</v>
      </c>
      <c r="B582" s="9">
        <v>5.6</v>
      </c>
      <c r="C582" s="9">
        <v>292</v>
      </c>
      <c r="D582" s="9">
        <v>1.9</v>
      </c>
      <c r="E582" s="9">
        <v>2.2999999999999998</v>
      </c>
      <c r="F582" s="9">
        <v>525.27200000000005</v>
      </c>
      <c r="G582" s="9">
        <v>0</v>
      </c>
      <c r="H582" s="9">
        <v>0</v>
      </c>
      <c r="I582" s="9">
        <v>7.6</v>
      </c>
      <c r="J582" s="9">
        <v>71</v>
      </c>
      <c r="K582" s="158">
        <v>0.39791666666666697</v>
      </c>
      <c r="L582" s="9"/>
      <c r="M582" s="9"/>
      <c r="N582" s="9"/>
      <c r="O582" s="9"/>
      <c r="P582" s="278" t="str">
        <f t="shared" si="19"/>
        <v/>
      </c>
      <c r="Q582" s="276" t="str">
        <f t="shared" si="20"/>
        <v/>
      </c>
      <c r="R582" s="9"/>
      <c r="S582" s="9"/>
      <c r="U582" s="367"/>
      <c r="Y582" s="49"/>
      <c r="Z582" s="49"/>
      <c r="AA582" s="49"/>
      <c r="AS582" s="9"/>
      <c r="AT582" s="9"/>
      <c r="AU582" s="426"/>
      <c r="AW582" s="9"/>
      <c r="AX582" s="470"/>
      <c r="AY582" s="467"/>
      <c r="BG582" s="373"/>
      <c r="BH582" s="373"/>
      <c r="BI582" s="9"/>
      <c r="BJ582" s="9"/>
      <c r="CJ582"/>
      <c r="CK582"/>
    </row>
    <row r="583" spans="1:89">
      <c r="A583" s="9">
        <v>1017</v>
      </c>
      <c r="B583" s="9">
        <v>5</v>
      </c>
      <c r="C583" s="9">
        <v>337</v>
      </c>
      <c r="D583" s="9">
        <v>2.2000000000000002</v>
      </c>
      <c r="E583" s="9">
        <v>2.4</v>
      </c>
      <c r="F583" s="9">
        <v>525.27200000000005</v>
      </c>
      <c r="G583" s="9">
        <v>0</v>
      </c>
      <c r="H583" s="9">
        <v>0</v>
      </c>
      <c r="I583" s="9">
        <v>7.6</v>
      </c>
      <c r="J583" s="9">
        <v>71</v>
      </c>
      <c r="K583" s="158">
        <v>0.39861111111111103</v>
      </c>
      <c r="L583" s="9"/>
      <c r="M583" s="9"/>
      <c r="N583" s="9"/>
      <c r="O583" s="9"/>
      <c r="P583" s="278" t="str">
        <f t="shared" si="19"/>
        <v/>
      </c>
      <c r="Q583" s="276" t="str">
        <f t="shared" si="20"/>
        <v/>
      </c>
      <c r="R583" s="9"/>
      <c r="S583" s="9"/>
      <c r="U583" s="367"/>
      <c r="Y583" s="49"/>
      <c r="Z583" s="49"/>
      <c r="AA583" s="49"/>
      <c r="AS583" s="9"/>
      <c r="AT583" s="9"/>
      <c r="AU583" s="426"/>
      <c r="AW583" s="9"/>
      <c r="AX583" s="470"/>
      <c r="AY583" s="467"/>
      <c r="BG583" s="373"/>
      <c r="BH583" s="373"/>
      <c r="BI583" s="9"/>
      <c r="BJ583" s="9"/>
      <c r="CJ583"/>
      <c r="CK583"/>
    </row>
    <row r="584" spans="1:89">
      <c r="A584" s="9">
        <v>1017</v>
      </c>
      <c r="B584" s="9">
        <v>5.6</v>
      </c>
      <c r="C584" s="9">
        <v>315</v>
      </c>
      <c r="D584" s="9">
        <v>1.9</v>
      </c>
      <c r="E584" s="9">
        <v>2.1</v>
      </c>
      <c r="F584" s="9">
        <v>525.27200000000005</v>
      </c>
      <c r="G584" s="9">
        <v>0</v>
      </c>
      <c r="H584" s="9">
        <v>0</v>
      </c>
      <c r="I584" s="9">
        <v>7.6</v>
      </c>
      <c r="J584" s="9">
        <v>71</v>
      </c>
      <c r="K584" s="158">
        <v>0.39930555555555602</v>
      </c>
      <c r="L584" s="9"/>
      <c r="M584" s="9"/>
      <c r="N584" s="9"/>
      <c r="O584" s="9"/>
      <c r="P584" s="278" t="str">
        <f t="shared" si="19"/>
        <v/>
      </c>
      <c r="Q584" s="276" t="str">
        <f t="shared" si="20"/>
        <v/>
      </c>
      <c r="R584" s="9"/>
      <c r="S584" s="9"/>
      <c r="U584" s="367"/>
      <c r="Y584" s="49"/>
      <c r="Z584" s="49"/>
      <c r="AA584" s="49"/>
      <c r="AS584" s="9"/>
      <c r="AT584" s="9"/>
      <c r="AU584" s="426"/>
      <c r="AW584" s="9"/>
      <c r="AX584" s="470"/>
      <c r="AY584" s="467"/>
      <c r="BG584" s="373"/>
      <c r="BH584" s="373"/>
      <c r="BI584" s="9"/>
      <c r="BJ584" s="9"/>
      <c r="CJ584"/>
      <c r="CK584"/>
    </row>
    <row r="585" spans="1:89">
      <c r="A585" s="9">
        <v>1017</v>
      </c>
      <c r="B585" s="9">
        <v>4.4000000000000004</v>
      </c>
      <c r="C585" s="9">
        <v>270</v>
      </c>
      <c r="D585" s="9">
        <v>2.8</v>
      </c>
      <c r="E585" s="9">
        <v>3.2</v>
      </c>
      <c r="F585" s="9">
        <v>525.27200000000005</v>
      </c>
      <c r="G585" s="9">
        <v>0</v>
      </c>
      <c r="H585" s="9">
        <v>0</v>
      </c>
      <c r="I585" s="9">
        <v>7.6</v>
      </c>
      <c r="J585" s="9">
        <v>71</v>
      </c>
      <c r="K585" s="158">
        <v>0.4</v>
      </c>
      <c r="L585" s="9"/>
      <c r="M585" s="9"/>
      <c r="N585" s="9"/>
      <c r="O585" s="9"/>
      <c r="P585" s="278" t="str">
        <f t="shared" si="19"/>
        <v/>
      </c>
      <c r="Q585" s="276" t="str">
        <f t="shared" si="20"/>
        <v/>
      </c>
      <c r="R585" s="9"/>
      <c r="S585" s="9"/>
      <c r="U585" s="367"/>
      <c r="Y585" s="49"/>
      <c r="Z585" s="49"/>
      <c r="AA585" s="49"/>
      <c r="AS585" s="9"/>
      <c r="AT585" s="9"/>
      <c r="AU585" s="426"/>
      <c r="AW585" s="9"/>
      <c r="AX585" s="470"/>
      <c r="AY585" s="467"/>
      <c r="BG585" s="373"/>
      <c r="BH585" s="373"/>
      <c r="BI585" s="9"/>
      <c r="BJ585" s="9"/>
      <c r="CJ585"/>
      <c r="CK585"/>
    </row>
    <row r="586" spans="1:89">
      <c r="A586" s="9">
        <v>1017</v>
      </c>
      <c r="B586" s="9">
        <v>5</v>
      </c>
      <c r="C586" s="9">
        <v>315</v>
      </c>
      <c r="D586" s="9">
        <v>2.4</v>
      </c>
      <c r="E586" s="9">
        <v>2</v>
      </c>
      <c r="F586" s="9">
        <v>525.27200000000005</v>
      </c>
      <c r="G586" s="9">
        <v>0</v>
      </c>
      <c r="H586" s="9">
        <v>0</v>
      </c>
      <c r="I586" s="9">
        <v>7.6</v>
      </c>
      <c r="J586" s="9">
        <v>71</v>
      </c>
      <c r="K586" s="158">
        <v>0.40069444444444402</v>
      </c>
      <c r="L586" s="9"/>
      <c r="M586" s="9"/>
      <c r="N586" s="9"/>
      <c r="O586" s="9"/>
      <c r="P586" s="278" t="str">
        <f t="shared" si="19"/>
        <v/>
      </c>
      <c r="Q586" s="276" t="str">
        <f t="shared" si="20"/>
        <v/>
      </c>
      <c r="R586" s="9"/>
      <c r="S586" s="9"/>
      <c r="U586" s="367"/>
      <c r="Y586" s="49"/>
      <c r="Z586" s="49"/>
      <c r="AA586" s="49"/>
      <c r="AS586" s="9"/>
      <c r="AT586" s="9"/>
      <c r="AU586" s="426"/>
      <c r="AW586" s="9"/>
      <c r="AX586" s="470"/>
      <c r="AY586" s="467"/>
      <c r="BG586" s="373"/>
      <c r="BH586" s="373"/>
      <c r="BI586" s="9"/>
      <c r="BJ586" s="9"/>
      <c r="CJ586"/>
      <c r="CK586"/>
    </row>
    <row r="587" spans="1:89">
      <c r="A587" s="9">
        <v>1017</v>
      </c>
      <c r="B587" s="9">
        <v>6.1</v>
      </c>
      <c r="C587" s="9">
        <v>292</v>
      </c>
      <c r="D587" s="9">
        <v>1.7</v>
      </c>
      <c r="E587" s="9">
        <v>2.1</v>
      </c>
      <c r="F587" s="9">
        <v>525.27200000000005</v>
      </c>
      <c r="G587" s="9">
        <v>0</v>
      </c>
      <c r="H587" s="9">
        <v>0</v>
      </c>
      <c r="I587" s="9">
        <v>7.6</v>
      </c>
      <c r="J587" s="9">
        <v>71</v>
      </c>
      <c r="K587" s="158">
        <v>0.40138888888888902</v>
      </c>
      <c r="L587" s="9"/>
      <c r="M587" s="9"/>
      <c r="N587" s="9"/>
      <c r="O587" s="9"/>
      <c r="P587" s="278" t="str">
        <f t="shared" ref="P587:P650" si="21">IF(D587&lt;1.1,60,"")</f>
        <v/>
      </c>
      <c r="Q587" s="276" t="str">
        <f t="shared" ref="Q587:Q650" si="22">IF(H587&gt;0,60,"")</f>
        <v/>
      </c>
      <c r="R587" s="9"/>
      <c r="S587" s="9"/>
      <c r="U587" s="367"/>
      <c r="Y587" s="49"/>
      <c r="Z587" s="49"/>
      <c r="AA587" s="49"/>
      <c r="AS587" s="9"/>
      <c r="AT587" s="9"/>
      <c r="AU587" s="426"/>
      <c r="AW587" s="9"/>
      <c r="AX587" s="470"/>
      <c r="AY587" s="467"/>
      <c r="BG587" s="373"/>
      <c r="BH587" s="373"/>
      <c r="BI587" s="9"/>
      <c r="BJ587" s="9"/>
      <c r="CJ587"/>
      <c r="CK587"/>
    </row>
    <row r="588" spans="1:89">
      <c r="A588" s="9">
        <v>1017</v>
      </c>
      <c r="B588" s="9">
        <v>6.1</v>
      </c>
      <c r="C588" s="9">
        <v>270</v>
      </c>
      <c r="D588" s="9">
        <v>1.6</v>
      </c>
      <c r="E588" s="9">
        <v>1.4</v>
      </c>
      <c r="F588" s="9">
        <v>525.27200000000005</v>
      </c>
      <c r="G588" s="9">
        <v>0</v>
      </c>
      <c r="H588" s="9">
        <v>0</v>
      </c>
      <c r="I588" s="9">
        <v>7.6</v>
      </c>
      <c r="J588" s="9">
        <v>71</v>
      </c>
      <c r="K588" s="158">
        <v>0.40208333333333302</v>
      </c>
      <c r="L588" s="9"/>
      <c r="M588" s="9"/>
      <c r="N588" s="9"/>
      <c r="O588" s="9"/>
      <c r="P588" s="278" t="str">
        <f t="shared" si="21"/>
        <v/>
      </c>
      <c r="Q588" s="276" t="str">
        <f t="shared" si="22"/>
        <v/>
      </c>
      <c r="R588" s="9"/>
      <c r="S588" s="9"/>
      <c r="U588" s="367"/>
      <c r="Y588" s="49"/>
      <c r="Z588" s="49"/>
      <c r="AA588" s="49"/>
      <c r="AS588" s="9"/>
      <c r="AT588" s="9"/>
      <c r="AU588" s="426"/>
      <c r="AW588" s="9"/>
      <c r="AX588" s="470"/>
      <c r="AY588" s="467"/>
      <c r="BG588" s="373"/>
      <c r="BH588" s="373"/>
      <c r="BI588" s="9"/>
      <c r="BJ588" s="9"/>
      <c r="CJ588"/>
      <c r="CK588"/>
    </row>
    <row r="589" spans="1:89">
      <c r="A589" s="9">
        <v>1017</v>
      </c>
      <c r="B589" s="9">
        <v>6.1</v>
      </c>
      <c r="C589" s="9">
        <v>292</v>
      </c>
      <c r="D589" s="9">
        <v>1.5</v>
      </c>
      <c r="E589" s="9">
        <v>1.5</v>
      </c>
      <c r="F589" s="9">
        <v>525.27200000000005</v>
      </c>
      <c r="G589" s="9">
        <v>0</v>
      </c>
      <c r="H589" s="9">
        <v>0</v>
      </c>
      <c r="I589" s="9">
        <v>7.6</v>
      </c>
      <c r="J589" s="9">
        <v>71</v>
      </c>
      <c r="K589" s="158">
        <v>0.40277777777777801</v>
      </c>
      <c r="L589" s="9"/>
      <c r="M589" s="9"/>
      <c r="N589" s="9"/>
      <c r="O589" s="9"/>
      <c r="P589" s="278" t="str">
        <f t="shared" si="21"/>
        <v/>
      </c>
      <c r="Q589" s="276" t="str">
        <f t="shared" si="22"/>
        <v/>
      </c>
      <c r="R589" s="9"/>
      <c r="S589" s="9"/>
      <c r="U589" s="367"/>
      <c r="Y589" s="49"/>
      <c r="Z589" s="49"/>
      <c r="AA589" s="49"/>
      <c r="AS589" s="9"/>
      <c r="AT589" s="9"/>
      <c r="AU589" s="426"/>
      <c r="AW589" s="9"/>
      <c r="AX589" s="470"/>
      <c r="AY589" s="467"/>
      <c r="BG589" s="373"/>
      <c r="BH589" s="373"/>
      <c r="BI589" s="9"/>
      <c r="BJ589" s="9"/>
      <c r="CJ589"/>
      <c r="CK589"/>
    </row>
    <row r="590" spans="1:89">
      <c r="A590" s="9">
        <v>1017</v>
      </c>
      <c r="B590" s="9">
        <v>6.1</v>
      </c>
      <c r="C590" s="9">
        <v>270</v>
      </c>
      <c r="D590" s="9">
        <v>1.6</v>
      </c>
      <c r="E590" s="9">
        <v>1.8</v>
      </c>
      <c r="F590" s="9">
        <v>525.27200000000005</v>
      </c>
      <c r="G590" s="9">
        <v>0</v>
      </c>
      <c r="H590" s="9">
        <v>0</v>
      </c>
      <c r="I590" s="9">
        <v>7.6</v>
      </c>
      <c r="J590" s="9">
        <v>71</v>
      </c>
      <c r="K590" s="158">
        <v>0.40347222222222201</v>
      </c>
      <c r="L590" s="9"/>
      <c r="M590" s="9"/>
      <c r="N590" s="9"/>
      <c r="O590" s="9"/>
      <c r="P590" s="278" t="str">
        <f t="shared" si="21"/>
        <v/>
      </c>
      <c r="Q590" s="276" t="str">
        <f t="shared" si="22"/>
        <v/>
      </c>
      <c r="R590" s="9"/>
      <c r="S590" s="9"/>
      <c r="U590" s="367"/>
      <c r="Y590" s="49"/>
      <c r="Z590" s="49"/>
      <c r="AA590" s="49"/>
      <c r="AS590" s="9"/>
      <c r="AT590" s="9"/>
      <c r="AU590" s="426"/>
      <c r="AW590" s="9"/>
      <c r="AX590" s="470"/>
      <c r="AY590" s="467"/>
      <c r="BG590" s="373"/>
      <c r="BH590" s="373"/>
      <c r="BI590" s="9"/>
      <c r="BJ590" s="9"/>
      <c r="CJ590"/>
      <c r="CK590"/>
    </row>
    <row r="591" spans="1:89">
      <c r="A591" s="9">
        <v>1017</v>
      </c>
      <c r="B591" s="9">
        <v>5</v>
      </c>
      <c r="C591" s="9">
        <v>315</v>
      </c>
      <c r="D591" s="9">
        <v>2.2999999999999998</v>
      </c>
      <c r="E591" s="9">
        <v>1.9</v>
      </c>
      <c r="F591" s="9">
        <v>525.27200000000005</v>
      </c>
      <c r="G591" s="9">
        <v>0</v>
      </c>
      <c r="H591" s="9">
        <v>0</v>
      </c>
      <c r="I591" s="9">
        <v>7.7</v>
      </c>
      <c r="J591" s="9">
        <v>71</v>
      </c>
      <c r="K591" s="158">
        <v>0.40416666666666701</v>
      </c>
      <c r="L591" s="9"/>
      <c r="M591" s="9"/>
      <c r="N591" s="9"/>
      <c r="O591" s="9"/>
      <c r="P591" s="278" t="str">
        <f t="shared" si="21"/>
        <v/>
      </c>
      <c r="Q591" s="276" t="str">
        <f t="shared" si="22"/>
        <v/>
      </c>
      <c r="R591" s="9"/>
      <c r="S591" s="9"/>
      <c r="U591" s="367"/>
      <c r="Y591" s="49"/>
      <c r="Z591" s="49"/>
      <c r="AA591" s="49"/>
      <c r="AS591" s="9"/>
      <c r="AT591" s="9"/>
      <c r="AU591" s="426"/>
      <c r="AW591" s="9"/>
      <c r="AX591" s="470"/>
      <c r="AY591" s="467"/>
      <c r="BG591" s="373"/>
      <c r="BH591" s="373"/>
      <c r="BI591" s="9"/>
      <c r="BJ591" s="9"/>
      <c r="CJ591"/>
      <c r="CK591"/>
    </row>
    <row r="592" spans="1:89">
      <c r="A592" s="9">
        <v>1017</v>
      </c>
      <c r="B592" s="9">
        <v>5</v>
      </c>
      <c r="C592" s="9">
        <v>292</v>
      </c>
      <c r="D592" s="9">
        <v>2.2999999999999998</v>
      </c>
      <c r="E592" s="9">
        <v>1.8</v>
      </c>
      <c r="F592" s="9">
        <v>525.27200000000005</v>
      </c>
      <c r="G592" s="9">
        <v>0</v>
      </c>
      <c r="H592" s="9">
        <v>0</v>
      </c>
      <c r="I592" s="9">
        <v>7.7</v>
      </c>
      <c r="J592" s="9">
        <v>71</v>
      </c>
      <c r="K592" s="158">
        <v>0.40486111111111101</v>
      </c>
      <c r="L592" s="9"/>
      <c r="M592" s="9"/>
      <c r="N592" s="9"/>
      <c r="O592" s="9"/>
      <c r="P592" s="278" t="str">
        <f t="shared" si="21"/>
        <v/>
      </c>
      <c r="Q592" s="276" t="str">
        <f t="shared" si="22"/>
        <v/>
      </c>
      <c r="R592" s="9"/>
      <c r="S592" s="9"/>
      <c r="U592" s="367"/>
      <c r="Y592" s="49"/>
      <c r="Z592" s="49"/>
      <c r="AA592" s="49"/>
      <c r="AS592" s="9"/>
      <c r="AT592" s="9"/>
      <c r="AU592" s="426"/>
      <c r="AW592" s="9"/>
      <c r="AX592" s="470"/>
      <c r="AY592" s="467"/>
      <c r="BG592" s="373"/>
      <c r="BH592" s="373"/>
      <c r="BI592" s="9"/>
      <c r="BJ592" s="9"/>
      <c r="CJ592"/>
      <c r="CK592"/>
    </row>
    <row r="593" spans="1:89">
      <c r="A593" s="9">
        <v>1017</v>
      </c>
      <c r="B593" s="9">
        <v>6.1</v>
      </c>
      <c r="C593" s="9">
        <v>315</v>
      </c>
      <c r="D593" s="9">
        <v>1.7</v>
      </c>
      <c r="E593" s="9">
        <v>1.7</v>
      </c>
      <c r="F593" s="9">
        <v>525.27200000000005</v>
      </c>
      <c r="G593" s="9">
        <v>0</v>
      </c>
      <c r="H593" s="9">
        <v>0</v>
      </c>
      <c r="I593" s="9">
        <v>7.7</v>
      </c>
      <c r="J593" s="9">
        <v>71</v>
      </c>
      <c r="K593" s="158">
        <v>0.405555555555556</v>
      </c>
      <c r="L593" s="9"/>
      <c r="M593" s="9"/>
      <c r="N593" s="9"/>
      <c r="O593" s="9"/>
      <c r="P593" s="278" t="str">
        <f t="shared" si="21"/>
        <v/>
      </c>
      <c r="Q593" s="276" t="str">
        <f t="shared" si="22"/>
        <v/>
      </c>
      <c r="R593" s="9"/>
      <c r="S593" s="9"/>
      <c r="U593" s="367"/>
      <c r="Y593" s="49"/>
      <c r="Z593" s="49"/>
      <c r="AA593" s="49"/>
      <c r="AS593" s="9"/>
      <c r="AT593" s="9"/>
      <c r="AU593" s="426"/>
      <c r="AW593" s="9"/>
      <c r="AX593" s="470"/>
      <c r="AY593" s="467"/>
      <c r="BG593" s="373"/>
      <c r="BH593" s="373"/>
      <c r="BI593" s="9"/>
      <c r="BJ593" s="9"/>
      <c r="CJ593"/>
      <c r="CK593"/>
    </row>
    <row r="594" spans="1:89">
      <c r="A594" s="9">
        <v>1017</v>
      </c>
      <c r="B594" s="9">
        <v>5.6</v>
      </c>
      <c r="C594" s="9">
        <v>315</v>
      </c>
      <c r="D594" s="9">
        <v>2.2000000000000002</v>
      </c>
      <c r="E594" s="9">
        <v>2.2000000000000002</v>
      </c>
      <c r="F594" s="9">
        <v>525.27200000000005</v>
      </c>
      <c r="G594" s="9">
        <v>0</v>
      </c>
      <c r="H594" s="9">
        <v>0</v>
      </c>
      <c r="I594" s="9">
        <v>7.7</v>
      </c>
      <c r="J594" s="9">
        <v>71</v>
      </c>
      <c r="K594" s="158">
        <v>0.40625</v>
      </c>
      <c r="L594" s="9"/>
      <c r="M594" s="9"/>
      <c r="N594" s="9"/>
      <c r="O594" s="9"/>
      <c r="P594" s="278" t="str">
        <f t="shared" si="21"/>
        <v/>
      </c>
      <c r="Q594" s="276" t="str">
        <f t="shared" si="22"/>
        <v/>
      </c>
      <c r="R594" s="9"/>
      <c r="S594" s="9"/>
      <c r="U594" s="367"/>
      <c r="Y594" s="49"/>
      <c r="Z594" s="49"/>
      <c r="AA594" s="49"/>
      <c r="AS594" s="9"/>
      <c r="AT594" s="9"/>
      <c r="AU594" s="426"/>
      <c r="AW594" s="9"/>
      <c r="AX594" s="470"/>
      <c r="AY594" s="467"/>
      <c r="BG594" s="373"/>
      <c r="BH594" s="373"/>
      <c r="BI594" s="9"/>
      <c r="BJ594" s="9"/>
      <c r="CJ594"/>
      <c r="CK594"/>
    </row>
    <row r="595" spans="1:89">
      <c r="A595" s="9">
        <v>1017</v>
      </c>
      <c r="B595" s="9">
        <v>5</v>
      </c>
      <c r="C595" s="9">
        <v>337</v>
      </c>
      <c r="D595" s="9">
        <v>2.7</v>
      </c>
      <c r="E595" s="9">
        <v>1.8</v>
      </c>
      <c r="F595" s="9">
        <v>525.27200000000005</v>
      </c>
      <c r="G595" s="9">
        <v>0</v>
      </c>
      <c r="H595" s="9">
        <v>0</v>
      </c>
      <c r="I595" s="9">
        <v>7.7</v>
      </c>
      <c r="J595" s="9">
        <v>71</v>
      </c>
      <c r="K595" s="158">
        <v>0.406944444444444</v>
      </c>
      <c r="L595" s="9"/>
      <c r="M595" s="9"/>
      <c r="N595" s="9"/>
      <c r="O595" s="9"/>
      <c r="P595" s="278" t="str">
        <f t="shared" si="21"/>
        <v/>
      </c>
      <c r="Q595" s="276" t="str">
        <f t="shared" si="22"/>
        <v/>
      </c>
      <c r="R595" s="9"/>
      <c r="S595" s="9"/>
      <c r="U595" s="367"/>
      <c r="Y595" s="49"/>
      <c r="Z595" s="49"/>
      <c r="AA595" s="49"/>
      <c r="AS595" s="9"/>
      <c r="AT595" s="9"/>
      <c r="AU595" s="426"/>
      <c r="AW595" s="9"/>
      <c r="AX595" s="470"/>
      <c r="AY595" s="467"/>
      <c r="BG595" s="373"/>
      <c r="BH595" s="373"/>
      <c r="BI595" s="9"/>
      <c r="BJ595" s="9"/>
      <c r="CJ595"/>
      <c r="CK595"/>
    </row>
    <row r="596" spans="1:89">
      <c r="A596" s="9">
        <v>1017</v>
      </c>
      <c r="B596" s="9">
        <v>3.3</v>
      </c>
      <c r="C596" s="9">
        <v>270</v>
      </c>
      <c r="D596" s="9">
        <v>5</v>
      </c>
      <c r="E596" s="9">
        <v>2.1</v>
      </c>
      <c r="F596" s="9">
        <v>525.27200000000005</v>
      </c>
      <c r="G596" s="9">
        <v>0</v>
      </c>
      <c r="H596" s="9">
        <v>0</v>
      </c>
      <c r="I596" s="9">
        <v>7.8</v>
      </c>
      <c r="J596" s="9">
        <v>71</v>
      </c>
      <c r="K596" s="158">
        <v>0.40763888888888899</v>
      </c>
      <c r="L596" s="9"/>
      <c r="M596" s="9"/>
      <c r="N596" s="9"/>
      <c r="O596" s="9"/>
      <c r="P596" s="278" t="str">
        <f t="shared" si="21"/>
        <v/>
      </c>
      <c r="Q596" s="276" t="str">
        <f t="shared" si="22"/>
        <v/>
      </c>
      <c r="R596" s="9"/>
      <c r="S596" s="9"/>
      <c r="U596" s="367"/>
      <c r="Y596" s="49"/>
      <c r="Z596" s="49"/>
      <c r="AA596" s="49"/>
      <c r="AS596" s="9"/>
      <c r="AT596" s="9"/>
      <c r="AU596" s="426"/>
      <c r="AW596" s="9"/>
      <c r="AX596" s="470"/>
      <c r="AY596" s="467"/>
      <c r="BG596" s="373"/>
      <c r="BH596" s="373"/>
      <c r="BI596" s="9"/>
      <c r="BJ596" s="9"/>
      <c r="CJ596"/>
      <c r="CK596"/>
    </row>
    <row r="597" spans="1:89">
      <c r="A597" s="9">
        <v>1017</v>
      </c>
      <c r="B597" s="9">
        <v>4.4000000000000004</v>
      </c>
      <c r="C597" s="9">
        <v>292</v>
      </c>
      <c r="D597" s="9">
        <v>2.9</v>
      </c>
      <c r="E597" s="9">
        <v>2.2000000000000002</v>
      </c>
      <c r="F597" s="9">
        <v>525.27200000000005</v>
      </c>
      <c r="G597" s="9">
        <v>0</v>
      </c>
      <c r="H597" s="9">
        <v>0</v>
      </c>
      <c r="I597" s="9">
        <v>7.8</v>
      </c>
      <c r="J597" s="9">
        <v>71</v>
      </c>
      <c r="K597" s="158">
        <v>0.40833333333333299</v>
      </c>
      <c r="L597" s="9"/>
      <c r="M597" s="9"/>
      <c r="N597" s="9"/>
      <c r="O597" s="9"/>
      <c r="P597" s="278" t="str">
        <f t="shared" si="21"/>
        <v/>
      </c>
      <c r="Q597" s="276" t="str">
        <f t="shared" si="22"/>
        <v/>
      </c>
      <c r="R597" s="9"/>
      <c r="S597" s="9"/>
      <c r="U597" s="367"/>
      <c r="Y597" s="49"/>
      <c r="Z597" s="49"/>
      <c r="AA597" s="49"/>
      <c r="AS597" s="9"/>
      <c r="AT597" s="9"/>
      <c r="AU597" s="426"/>
      <c r="AW597" s="9"/>
      <c r="AX597" s="470"/>
      <c r="AY597" s="467"/>
      <c r="BG597" s="373"/>
      <c r="BH597" s="373"/>
      <c r="BI597" s="9"/>
      <c r="BJ597" s="9"/>
      <c r="CJ597"/>
      <c r="CK597"/>
    </row>
    <row r="598" spans="1:89">
      <c r="A598" s="9">
        <v>1017</v>
      </c>
      <c r="B598" s="9">
        <v>5.6</v>
      </c>
      <c r="C598" s="9">
        <v>270</v>
      </c>
      <c r="D598" s="9">
        <v>1.9</v>
      </c>
      <c r="E598" s="9">
        <v>2</v>
      </c>
      <c r="F598" s="9">
        <v>525.27200000000005</v>
      </c>
      <c r="G598" s="9">
        <v>0</v>
      </c>
      <c r="H598" s="9">
        <v>0</v>
      </c>
      <c r="I598" s="9">
        <v>7.8</v>
      </c>
      <c r="J598" s="9">
        <v>71</v>
      </c>
      <c r="K598" s="158">
        <v>0.40902777777777799</v>
      </c>
      <c r="L598" s="9"/>
      <c r="M598" s="9"/>
      <c r="N598" s="9"/>
      <c r="O598" s="9"/>
      <c r="P598" s="278" t="str">
        <f t="shared" si="21"/>
        <v/>
      </c>
      <c r="Q598" s="276" t="str">
        <f t="shared" si="22"/>
        <v/>
      </c>
      <c r="R598" s="9"/>
      <c r="S598" s="9"/>
      <c r="U598" s="367"/>
      <c r="Y598" s="49"/>
      <c r="Z598" s="49"/>
      <c r="AA598" s="49"/>
      <c r="AS598" s="9"/>
      <c r="AT598" s="9"/>
      <c r="AU598" s="426"/>
      <c r="AW598" s="9"/>
      <c r="AX598" s="470"/>
      <c r="AY598" s="467"/>
      <c r="BG598" s="373"/>
      <c r="BH598" s="373"/>
      <c r="BI598" s="9"/>
      <c r="BJ598" s="9"/>
      <c r="CJ598"/>
      <c r="CK598"/>
    </row>
    <row r="599" spans="1:89">
      <c r="A599" s="9">
        <v>1017</v>
      </c>
      <c r="B599" s="9">
        <v>5</v>
      </c>
      <c r="C599" s="9">
        <v>337</v>
      </c>
      <c r="D599" s="9">
        <v>2.9</v>
      </c>
      <c r="E599" s="9">
        <v>1.6</v>
      </c>
      <c r="F599" s="9">
        <v>525.27200000000005</v>
      </c>
      <c r="G599" s="9">
        <v>0</v>
      </c>
      <c r="H599" s="9">
        <v>0</v>
      </c>
      <c r="I599" s="9">
        <v>7.8</v>
      </c>
      <c r="J599" s="9">
        <v>71</v>
      </c>
      <c r="K599" s="158">
        <v>0.40972222222222199</v>
      </c>
      <c r="L599" s="9"/>
      <c r="M599" s="9"/>
      <c r="N599" s="9"/>
      <c r="O599" s="9"/>
      <c r="P599" s="278" t="str">
        <f t="shared" si="21"/>
        <v/>
      </c>
      <c r="Q599" s="276" t="str">
        <f t="shared" si="22"/>
        <v/>
      </c>
      <c r="R599" s="9"/>
      <c r="S599" s="9"/>
      <c r="U599" s="367"/>
      <c r="Y599" s="49"/>
      <c r="Z599" s="49"/>
      <c r="AA599" s="49"/>
      <c r="AS599" s="9"/>
      <c r="AT599" s="9"/>
      <c r="AU599" s="426"/>
      <c r="AW599" s="9"/>
      <c r="AX599" s="470"/>
      <c r="AY599" s="467"/>
      <c r="BG599" s="373"/>
      <c r="BH599" s="373"/>
      <c r="BI599" s="9"/>
      <c r="BJ599" s="9"/>
      <c r="CJ599"/>
      <c r="CK599"/>
    </row>
    <row r="600" spans="1:89">
      <c r="A600" s="9">
        <v>1017</v>
      </c>
      <c r="B600" s="9">
        <v>4.4000000000000004</v>
      </c>
      <c r="C600" s="9">
        <v>292</v>
      </c>
      <c r="D600" s="9">
        <v>3.7</v>
      </c>
      <c r="E600" s="9">
        <v>3.4</v>
      </c>
      <c r="F600" s="9">
        <v>525.27200000000005</v>
      </c>
      <c r="G600" s="9">
        <v>0</v>
      </c>
      <c r="H600" s="9">
        <v>0</v>
      </c>
      <c r="I600" s="9">
        <v>7.9</v>
      </c>
      <c r="J600" s="9">
        <v>71</v>
      </c>
      <c r="K600" s="158">
        <v>0.41041666666666698</v>
      </c>
      <c r="L600" s="9"/>
      <c r="M600" s="9"/>
      <c r="N600" s="9"/>
      <c r="O600" s="9"/>
      <c r="P600" s="278" t="str">
        <f t="shared" si="21"/>
        <v/>
      </c>
      <c r="Q600" s="276" t="str">
        <f t="shared" si="22"/>
        <v/>
      </c>
      <c r="R600" s="9"/>
      <c r="S600" s="9"/>
      <c r="U600" s="367"/>
      <c r="Y600" s="49"/>
      <c r="Z600" s="49"/>
      <c r="AA600" s="49"/>
      <c r="AS600" s="9"/>
      <c r="AT600" s="9"/>
      <c r="AU600" s="426"/>
      <c r="AW600" s="9"/>
      <c r="AX600" s="470"/>
      <c r="AY600" s="467"/>
      <c r="BG600" s="373"/>
      <c r="BH600" s="373"/>
      <c r="BI600" s="9"/>
      <c r="BJ600" s="9"/>
      <c r="CJ600"/>
      <c r="CK600"/>
    </row>
    <row r="601" spans="1:89">
      <c r="A601" s="9">
        <v>1017</v>
      </c>
      <c r="B601" s="9">
        <v>6.1</v>
      </c>
      <c r="C601" s="9">
        <v>292</v>
      </c>
      <c r="D601" s="9">
        <v>1.6</v>
      </c>
      <c r="E601" s="9">
        <v>1.8</v>
      </c>
      <c r="F601" s="9">
        <v>525.27200000000005</v>
      </c>
      <c r="G601" s="9">
        <v>0</v>
      </c>
      <c r="H601" s="9">
        <v>0</v>
      </c>
      <c r="I601" s="9">
        <v>7.9</v>
      </c>
      <c r="J601" s="9">
        <v>71</v>
      </c>
      <c r="K601" s="158">
        <v>0.41111111111111098</v>
      </c>
      <c r="L601" s="9"/>
      <c r="M601" s="9"/>
      <c r="N601" s="9"/>
      <c r="O601" s="9"/>
      <c r="P601" s="278" t="str">
        <f t="shared" si="21"/>
        <v/>
      </c>
      <c r="Q601" s="276" t="str">
        <f t="shared" si="22"/>
        <v/>
      </c>
      <c r="R601" s="9"/>
      <c r="S601" s="9"/>
      <c r="U601" s="367"/>
      <c r="Y601" s="49"/>
      <c r="Z601" s="49"/>
      <c r="AA601" s="49"/>
      <c r="AS601" s="9"/>
      <c r="AT601" s="9"/>
      <c r="AU601" s="426"/>
      <c r="AW601" s="9"/>
      <c r="AX601" s="470"/>
      <c r="AY601" s="467"/>
      <c r="BG601" s="373"/>
      <c r="BH601" s="373"/>
      <c r="BI601" s="9"/>
      <c r="BJ601" s="9"/>
      <c r="CJ601"/>
      <c r="CK601"/>
    </row>
    <row r="602" spans="1:89">
      <c r="A602" s="9">
        <v>1017</v>
      </c>
      <c r="B602" s="9">
        <v>6.1</v>
      </c>
      <c r="C602" s="9">
        <v>292</v>
      </c>
      <c r="D602" s="9">
        <v>1.5</v>
      </c>
      <c r="E602" s="9">
        <v>1.7</v>
      </c>
      <c r="F602" s="9">
        <v>525.27200000000005</v>
      </c>
      <c r="G602" s="9">
        <v>0</v>
      </c>
      <c r="H602" s="9">
        <v>0</v>
      </c>
      <c r="I602" s="9">
        <v>7.9</v>
      </c>
      <c r="J602" s="9">
        <v>71</v>
      </c>
      <c r="K602" s="158">
        <v>0.41180555555555598</v>
      </c>
      <c r="L602" s="9"/>
      <c r="M602" s="9"/>
      <c r="N602" s="9"/>
      <c r="O602" s="9"/>
      <c r="P602" s="278" t="str">
        <f t="shared" si="21"/>
        <v/>
      </c>
      <c r="Q602" s="276" t="str">
        <f t="shared" si="22"/>
        <v/>
      </c>
      <c r="R602" s="9"/>
      <c r="S602" s="9"/>
      <c r="U602" s="367"/>
      <c r="Y602" s="49"/>
      <c r="Z602" s="49"/>
      <c r="AA602" s="49"/>
      <c r="AS602" s="9"/>
      <c r="AT602" s="9"/>
      <c r="AU602" s="426"/>
      <c r="AW602" s="9"/>
      <c r="AX602" s="470"/>
      <c r="AY602" s="467"/>
      <c r="BG602" s="373"/>
      <c r="BH602" s="373"/>
      <c r="BI602" s="9"/>
      <c r="BJ602" s="9"/>
      <c r="CJ602"/>
      <c r="CK602"/>
    </row>
    <row r="603" spans="1:89">
      <c r="A603" s="9">
        <v>1017</v>
      </c>
      <c r="B603" s="9">
        <v>5.6</v>
      </c>
      <c r="C603" s="9">
        <v>315</v>
      </c>
      <c r="D603" s="9">
        <v>2</v>
      </c>
      <c r="E603" s="9">
        <v>1.9</v>
      </c>
      <c r="F603" s="9">
        <v>525.27200000000005</v>
      </c>
      <c r="G603" s="9">
        <v>0</v>
      </c>
      <c r="H603" s="9">
        <v>0</v>
      </c>
      <c r="I603" s="9">
        <v>7.9</v>
      </c>
      <c r="J603" s="9">
        <v>71</v>
      </c>
      <c r="K603" s="158">
        <v>0.41249999999999998</v>
      </c>
      <c r="L603" s="9"/>
      <c r="M603" s="9"/>
      <c r="N603" s="9"/>
      <c r="O603" s="9"/>
      <c r="P603" s="278" t="str">
        <f t="shared" si="21"/>
        <v/>
      </c>
      <c r="Q603" s="276" t="str">
        <f t="shared" si="22"/>
        <v/>
      </c>
      <c r="R603" s="9"/>
      <c r="S603" s="9"/>
      <c r="U603" s="367"/>
      <c r="Y603" s="49"/>
      <c r="Z603" s="49"/>
      <c r="AA603" s="49"/>
      <c r="AS603" s="9"/>
      <c r="AT603" s="9"/>
      <c r="AU603" s="426"/>
      <c r="AW603" s="9"/>
      <c r="AX603" s="470"/>
      <c r="AY603" s="467"/>
      <c r="BG603" s="373"/>
      <c r="BH603" s="373"/>
      <c r="BI603" s="9"/>
      <c r="BJ603" s="9"/>
      <c r="CJ603"/>
      <c r="CK603"/>
    </row>
    <row r="604" spans="1:89">
      <c r="A604" s="9">
        <v>1017</v>
      </c>
      <c r="B604" s="9">
        <v>5</v>
      </c>
      <c r="C604" s="9">
        <v>292</v>
      </c>
      <c r="D604" s="9">
        <v>2.8</v>
      </c>
      <c r="E604" s="9">
        <v>1.7</v>
      </c>
      <c r="F604" s="9">
        <v>525.27200000000005</v>
      </c>
      <c r="G604" s="9">
        <v>0</v>
      </c>
      <c r="H604" s="9">
        <v>0</v>
      </c>
      <c r="I604" s="9">
        <v>7.9</v>
      </c>
      <c r="J604" s="9">
        <v>71</v>
      </c>
      <c r="K604" s="158">
        <v>0.41319444444444398</v>
      </c>
      <c r="L604" s="9"/>
      <c r="M604" s="9"/>
      <c r="N604" s="9"/>
      <c r="O604" s="9"/>
      <c r="P604" s="278" t="str">
        <f t="shared" si="21"/>
        <v/>
      </c>
      <c r="Q604" s="276" t="str">
        <f t="shared" si="22"/>
        <v/>
      </c>
      <c r="R604" s="9"/>
      <c r="S604" s="9"/>
      <c r="U604" s="367"/>
      <c r="Y604" s="49"/>
      <c r="Z604" s="49"/>
      <c r="AA604" s="49"/>
      <c r="AS604" s="9"/>
      <c r="AT604" s="9"/>
      <c r="AU604" s="426"/>
      <c r="AW604" s="9"/>
      <c r="AX604" s="470"/>
      <c r="AY604" s="467"/>
      <c r="BG604" s="373"/>
      <c r="BH604" s="373"/>
      <c r="BI604" s="9"/>
      <c r="BJ604" s="9"/>
      <c r="CJ604"/>
      <c r="CK604"/>
    </row>
    <row r="605" spans="1:89">
      <c r="A605" s="9">
        <v>1017</v>
      </c>
      <c r="B605" s="9">
        <v>6.1</v>
      </c>
      <c r="C605" s="9">
        <v>292</v>
      </c>
      <c r="D605" s="9">
        <v>1.6</v>
      </c>
      <c r="E605" s="9">
        <v>2.8</v>
      </c>
      <c r="F605" s="9">
        <v>525.27200000000005</v>
      </c>
      <c r="G605" s="9">
        <v>0</v>
      </c>
      <c r="H605" s="9">
        <v>0</v>
      </c>
      <c r="I605" s="9">
        <v>7.9</v>
      </c>
      <c r="J605" s="9">
        <v>71</v>
      </c>
      <c r="K605" s="158">
        <v>0.41388888888888897</v>
      </c>
      <c r="L605" s="9"/>
      <c r="M605" s="9"/>
      <c r="N605" s="9"/>
      <c r="O605" s="9"/>
      <c r="P605" s="278" t="str">
        <f t="shared" si="21"/>
        <v/>
      </c>
      <c r="Q605" s="276" t="str">
        <f t="shared" si="22"/>
        <v/>
      </c>
      <c r="R605" s="9"/>
      <c r="S605" s="9"/>
      <c r="U605" s="367"/>
      <c r="Y605" s="49"/>
      <c r="Z605" s="49"/>
      <c r="AA605" s="49"/>
      <c r="AS605" s="9"/>
      <c r="AT605" s="9"/>
      <c r="AU605" s="426"/>
      <c r="AW605" s="9"/>
      <c r="AX605" s="470"/>
      <c r="AY605" s="467"/>
      <c r="BG605" s="373"/>
      <c r="BH605" s="373"/>
      <c r="BI605" s="9"/>
      <c r="BJ605" s="9"/>
      <c r="CJ605"/>
      <c r="CK605"/>
    </row>
    <row r="606" spans="1:89">
      <c r="A606" s="9">
        <v>1017</v>
      </c>
      <c r="B606" s="9" t="s">
        <v>383</v>
      </c>
      <c r="C606" s="9">
        <v>292</v>
      </c>
      <c r="D606" s="9">
        <v>1.3</v>
      </c>
      <c r="E606" s="9">
        <v>1.3</v>
      </c>
      <c r="F606" s="9">
        <v>525.27200000000005</v>
      </c>
      <c r="G606" s="9">
        <v>0</v>
      </c>
      <c r="H606" s="9">
        <v>0</v>
      </c>
      <c r="I606" s="9">
        <v>7.9</v>
      </c>
      <c r="J606" s="9">
        <v>71</v>
      </c>
      <c r="K606" s="158">
        <v>0.41458333333333303</v>
      </c>
      <c r="L606" s="9"/>
      <c r="M606" s="9"/>
      <c r="N606" s="9"/>
      <c r="O606" s="9"/>
      <c r="P606" s="278" t="str">
        <f t="shared" si="21"/>
        <v/>
      </c>
      <c r="Q606" s="276" t="str">
        <f t="shared" si="22"/>
        <v/>
      </c>
      <c r="R606" s="9"/>
      <c r="S606" s="9"/>
      <c r="U606" s="367"/>
      <c r="AS606" s="9"/>
      <c r="AT606" s="9"/>
      <c r="AU606" s="426"/>
      <c r="AW606" s="9"/>
      <c r="AX606" s="470"/>
      <c r="AY606" s="467"/>
      <c r="BG606" s="373"/>
      <c r="BH606" s="373"/>
      <c r="BI606" s="9"/>
      <c r="BJ606" s="9"/>
      <c r="CJ606"/>
      <c r="CK606"/>
    </row>
    <row r="607" spans="1:89">
      <c r="A607" s="9">
        <v>1017</v>
      </c>
      <c r="B607" s="9">
        <v>6.1</v>
      </c>
      <c r="C607" s="9">
        <v>292</v>
      </c>
      <c r="D607" s="9">
        <v>1.8</v>
      </c>
      <c r="E607" s="9">
        <v>1.9</v>
      </c>
      <c r="F607" s="9">
        <v>525.27200000000005</v>
      </c>
      <c r="G607" s="9">
        <v>0</v>
      </c>
      <c r="H607" s="9">
        <v>0</v>
      </c>
      <c r="I607" s="9">
        <v>7.9</v>
      </c>
      <c r="J607" s="9">
        <v>71</v>
      </c>
      <c r="K607" s="158">
        <v>0.41527777777777802</v>
      </c>
      <c r="L607" s="9"/>
      <c r="M607" s="9"/>
      <c r="N607" s="9"/>
      <c r="O607" s="9"/>
      <c r="P607" s="278" t="str">
        <f t="shared" si="21"/>
        <v/>
      </c>
      <c r="Q607" s="276" t="str">
        <f t="shared" si="22"/>
        <v/>
      </c>
      <c r="R607" s="9"/>
      <c r="S607" s="9"/>
      <c r="U607" s="367"/>
      <c r="AS607" s="9"/>
      <c r="AT607" s="9"/>
      <c r="AU607" s="426"/>
      <c r="AW607" s="9"/>
      <c r="AX607" s="470"/>
      <c r="AY607" s="467"/>
      <c r="BG607" s="373"/>
      <c r="BH607" s="373"/>
      <c r="BI607" s="9"/>
      <c r="BJ607" s="9"/>
      <c r="CJ607"/>
      <c r="CK607"/>
    </row>
    <row r="608" spans="1:89">
      <c r="A608" s="9">
        <v>1017</v>
      </c>
      <c r="B608" s="9">
        <v>5</v>
      </c>
      <c r="C608" s="9">
        <v>315</v>
      </c>
      <c r="D608" s="9">
        <v>3.1</v>
      </c>
      <c r="E608" s="9">
        <v>2.4</v>
      </c>
      <c r="F608" s="9">
        <v>525.27200000000005</v>
      </c>
      <c r="G608" s="9">
        <v>0</v>
      </c>
      <c r="H608" s="9">
        <v>0</v>
      </c>
      <c r="I608" s="9">
        <v>8</v>
      </c>
      <c r="J608" s="9">
        <v>71</v>
      </c>
      <c r="K608" s="158">
        <v>0.41597222222222202</v>
      </c>
      <c r="L608" s="9"/>
      <c r="M608" s="9"/>
      <c r="N608" s="9"/>
      <c r="O608" s="9"/>
      <c r="P608" s="278" t="str">
        <f t="shared" si="21"/>
        <v/>
      </c>
      <c r="Q608" s="276" t="str">
        <f t="shared" si="22"/>
        <v/>
      </c>
      <c r="R608" s="9"/>
      <c r="S608" s="9"/>
      <c r="U608" s="367"/>
      <c r="AS608" s="9"/>
      <c r="AT608" s="9"/>
      <c r="AU608" s="426"/>
      <c r="AW608" s="9"/>
      <c r="AX608" s="470"/>
      <c r="AY608" s="467"/>
      <c r="BG608" s="373"/>
      <c r="BH608" s="373"/>
      <c r="BI608" s="9"/>
      <c r="BJ608" s="9"/>
      <c r="CJ608"/>
      <c r="CK608"/>
    </row>
    <row r="609" spans="1:89">
      <c r="A609" s="9">
        <v>1017</v>
      </c>
      <c r="B609" s="9" t="s">
        <v>383</v>
      </c>
      <c r="C609" s="9">
        <v>337</v>
      </c>
      <c r="D609" s="9">
        <v>1.2</v>
      </c>
      <c r="E609" s="9">
        <v>1.9</v>
      </c>
      <c r="F609" s="9">
        <v>525.27200000000005</v>
      </c>
      <c r="G609" s="9">
        <v>0</v>
      </c>
      <c r="H609" s="9">
        <v>0</v>
      </c>
      <c r="I609" s="9">
        <v>8</v>
      </c>
      <c r="J609" s="9">
        <v>71</v>
      </c>
      <c r="K609" s="158">
        <v>0.41666666666666702</v>
      </c>
      <c r="L609" s="9"/>
      <c r="M609" s="9"/>
      <c r="N609" s="9"/>
      <c r="O609" s="9"/>
      <c r="P609" s="278" t="str">
        <f t="shared" si="21"/>
        <v/>
      </c>
      <c r="Q609" s="276" t="str">
        <f t="shared" si="22"/>
        <v/>
      </c>
      <c r="R609" s="9"/>
      <c r="S609" s="9"/>
      <c r="U609" s="367"/>
      <c r="AS609" s="9"/>
      <c r="AT609" s="9"/>
      <c r="AU609" s="426"/>
      <c r="AW609" s="9"/>
      <c r="AX609" s="470"/>
      <c r="AY609" s="467"/>
      <c r="BG609" s="373"/>
      <c r="BH609" s="373"/>
      <c r="BI609" s="9"/>
      <c r="BJ609" s="9"/>
      <c r="CJ609"/>
      <c r="CK609"/>
    </row>
    <row r="610" spans="1:89">
      <c r="A610" s="9">
        <v>1017</v>
      </c>
      <c r="B610" s="9">
        <v>5</v>
      </c>
      <c r="C610" s="9">
        <v>270</v>
      </c>
      <c r="D610" s="9">
        <v>2.9</v>
      </c>
      <c r="E610" s="9">
        <v>1.8</v>
      </c>
      <c r="F610" s="9">
        <v>525.27200000000005</v>
      </c>
      <c r="G610" s="9">
        <v>0</v>
      </c>
      <c r="H610" s="9">
        <v>0</v>
      </c>
      <c r="I610" s="9">
        <v>8</v>
      </c>
      <c r="J610" s="9">
        <v>71</v>
      </c>
      <c r="K610" s="158">
        <v>0.41736111111111102</v>
      </c>
      <c r="L610" s="9"/>
      <c r="M610" s="9"/>
      <c r="N610" s="9"/>
      <c r="O610" s="9"/>
      <c r="P610" s="278" t="str">
        <f t="shared" si="21"/>
        <v/>
      </c>
      <c r="Q610" s="276" t="str">
        <f t="shared" si="22"/>
        <v/>
      </c>
      <c r="R610" s="9"/>
      <c r="S610" s="9"/>
      <c r="U610" s="367"/>
      <c r="AS610" s="9"/>
      <c r="AT610" s="9"/>
      <c r="AU610" s="426"/>
      <c r="AW610" s="9"/>
      <c r="AX610" s="470"/>
      <c r="AY610" s="467"/>
      <c r="BG610" s="373"/>
      <c r="BH610" s="373"/>
      <c r="BI610" s="9"/>
      <c r="BJ610" s="9"/>
      <c r="CJ610"/>
      <c r="CK610"/>
    </row>
    <row r="611" spans="1:89">
      <c r="A611" s="9">
        <v>1017</v>
      </c>
      <c r="B611" s="9" t="s">
        <v>383</v>
      </c>
      <c r="C611" s="9">
        <v>270</v>
      </c>
      <c r="D611" s="9">
        <v>0.9</v>
      </c>
      <c r="E611" s="9">
        <v>1.3</v>
      </c>
      <c r="F611" s="9">
        <v>525.27200000000005</v>
      </c>
      <c r="G611" s="9">
        <v>0</v>
      </c>
      <c r="H611" s="9">
        <v>0</v>
      </c>
      <c r="I611" s="9">
        <v>8</v>
      </c>
      <c r="J611" s="9">
        <v>71</v>
      </c>
      <c r="K611" s="158">
        <v>0.41805555555555601</v>
      </c>
      <c r="L611" s="9"/>
      <c r="M611" s="9"/>
      <c r="N611" s="9"/>
      <c r="O611" s="9"/>
      <c r="P611" s="278">
        <f t="shared" si="21"/>
        <v>60</v>
      </c>
      <c r="Q611" s="276" t="str">
        <f t="shared" si="22"/>
        <v/>
      </c>
      <c r="R611" s="9"/>
      <c r="S611" s="9"/>
      <c r="U611" s="367"/>
      <c r="AS611" s="9"/>
      <c r="AT611" s="9"/>
      <c r="AU611" s="426"/>
      <c r="AW611" s="9"/>
      <c r="AX611" s="470"/>
      <c r="AY611" s="467"/>
      <c r="BG611" s="373"/>
      <c r="BH611" s="373"/>
      <c r="BI611" s="9"/>
      <c r="BJ611" s="9"/>
      <c r="CJ611"/>
      <c r="CK611"/>
    </row>
    <row r="612" spans="1:89">
      <c r="A612" s="9">
        <v>1017</v>
      </c>
      <c r="B612" s="9">
        <v>4.4000000000000004</v>
      </c>
      <c r="C612" s="9">
        <v>315</v>
      </c>
      <c r="D612" s="9">
        <v>3.6</v>
      </c>
      <c r="E612" s="9">
        <v>1.9</v>
      </c>
      <c r="F612" s="9">
        <v>525.27200000000005</v>
      </c>
      <c r="G612" s="9">
        <v>0</v>
      </c>
      <c r="H612" s="9">
        <v>0</v>
      </c>
      <c r="I612" s="9">
        <v>8</v>
      </c>
      <c r="J612" s="9">
        <v>71</v>
      </c>
      <c r="K612" s="158">
        <v>0.41875000000000001</v>
      </c>
      <c r="L612" s="9"/>
      <c r="M612" s="9"/>
      <c r="N612" s="9"/>
      <c r="O612" s="9"/>
      <c r="P612" s="278" t="str">
        <f t="shared" si="21"/>
        <v/>
      </c>
      <c r="Q612" s="276" t="str">
        <f t="shared" si="22"/>
        <v/>
      </c>
      <c r="R612" s="9"/>
      <c r="S612" s="9"/>
      <c r="U612" s="367"/>
      <c r="AS612" s="9"/>
      <c r="AT612" s="9"/>
      <c r="AU612" s="426"/>
      <c r="AV612" s="201"/>
      <c r="AW612" s="9"/>
      <c r="AX612" s="470"/>
      <c r="AY612" s="468"/>
      <c r="AZ612" s="201"/>
      <c r="BA612" s="201"/>
      <c r="BD612" s="201"/>
      <c r="BG612" s="373"/>
      <c r="BH612" s="373"/>
      <c r="BI612" s="9"/>
      <c r="BJ612" s="9"/>
      <c r="BM612" s="201"/>
      <c r="BN612" s="201"/>
      <c r="BO612" s="201"/>
      <c r="BP612" s="201"/>
      <c r="CJ612"/>
      <c r="CK612"/>
    </row>
    <row r="613" spans="1:89" s="49" customFormat="1">
      <c r="A613" s="9">
        <v>1017</v>
      </c>
      <c r="B613" s="9">
        <v>6.1</v>
      </c>
      <c r="C613" s="9">
        <v>337</v>
      </c>
      <c r="D613" s="9">
        <v>1.7</v>
      </c>
      <c r="E613" s="9">
        <v>2</v>
      </c>
      <c r="F613" s="9">
        <v>525.27200000000005</v>
      </c>
      <c r="G613" s="9">
        <v>0</v>
      </c>
      <c r="H613" s="9">
        <v>0</v>
      </c>
      <c r="I613" s="9">
        <v>8</v>
      </c>
      <c r="J613" s="9">
        <v>71</v>
      </c>
      <c r="K613" s="158">
        <v>0.41944444444444401</v>
      </c>
      <c r="L613" s="9"/>
      <c r="M613" s="9"/>
      <c r="N613" s="9"/>
      <c r="O613" s="9"/>
      <c r="P613" s="278" t="str">
        <f t="shared" si="21"/>
        <v/>
      </c>
      <c r="Q613" s="276" t="str">
        <f t="shared" si="22"/>
        <v/>
      </c>
      <c r="R613" s="9"/>
      <c r="U613" s="367"/>
      <c r="Y613"/>
      <c r="Z613"/>
      <c r="AA613"/>
      <c r="AS613" s="201"/>
      <c r="AT613" s="201"/>
      <c r="AU613" s="426"/>
      <c r="AV613" s="201"/>
      <c r="AW613" s="9"/>
      <c r="AX613" s="470"/>
      <c r="AY613" s="468"/>
      <c r="AZ613" s="201"/>
      <c r="BA613" s="201"/>
      <c r="BB613" s="9"/>
      <c r="BC613" s="9"/>
      <c r="BD613" s="201"/>
      <c r="BE613" s="9"/>
      <c r="BF613" s="9"/>
      <c r="BG613" s="373"/>
      <c r="BH613" s="373"/>
      <c r="BI613" s="9"/>
      <c r="BJ613" s="9"/>
      <c r="BK613" s="9"/>
      <c r="BL613" s="9"/>
      <c r="BM613" s="201"/>
      <c r="BN613" s="201"/>
      <c r="BO613" s="201"/>
      <c r="BP613" s="201"/>
      <c r="BQ613" s="9"/>
      <c r="BR613" s="9"/>
      <c r="BS613" s="201"/>
      <c r="BT613" s="201"/>
      <c r="BU613" s="201"/>
      <c r="BV613" s="201"/>
      <c r="BW613" s="201"/>
      <c r="BX613" s="201"/>
      <c r="BY613" s="201"/>
      <c r="BZ613" s="201"/>
      <c r="CA613" s="201"/>
      <c r="CB613" s="201"/>
      <c r="CC613" s="201"/>
      <c r="CD613" s="201"/>
      <c r="CE613" s="201"/>
      <c r="CF613" s="201"/>
      <c r="CG613" s="201"/>
      <c r="CH613" s="201"/>
      <c r="CI613" s="9"/>
    </row>
    <row r="614" spans="1:89" s="49" customFormat="1">
      <c r="A614" s="9">
        <v>1017</v>
      </c>
      <c r="B614" s="9">
        <v>5</v>
      </c>
      <c r="C614" s="9">
        <v>292</v>
      </c>
      <c r="D614" s="9">
        <v>2.9</v>
      </c>
      <c r="E614" s="9">
        <v>2.7</v>
      </c>
      <c r="F614" s="9">
        <v>525.27200000000005</v>
      </c>
      <c r="G614" s="9">
        <v>0</v>
      </c>
      <c r="H614" s="9">
        <v>0</v>
      </c>
      <c r="I614" s="9">
        <v>8</v>
      </c>
      <c r="J614" s="9">
        <v>71</v>
      </c>
      <c r="K614" s="158">
        <v>0.42013888888888901</v>
      </c>
      <c r="L614" s="9"/>
      <c r="M614" s="9"/>
      <c r="N614" s="9"/>
      <c r="O614" s="9"/>
      <c r="P614" s="278" t="str">
        <f t="shared" si="21"/>
        <v/>
      </c>
      <c r="Q614" s="276" t="str">
        <f t="shared" si="22"/>
        <v/>
      </c>
      <c r="R614" s="9"/>
      <c r="U614" s="367"/>
      <c r="Y614"/>
      <c r="Z614"/>
      <c r="AA614"/>
      <c r="AS614" s="201"/>
      <c r="AT614" s="201"/>
      <c r="AU614" s="426"/>
      <c r="AV614" s="201"/>
      <c r="AW614" s="9"/>
      <c r="AX614" s="470"/>
      <c r="AY614" s="468"/>
      <c r="AZ614" s="201"/>
      <c r="BA614" s="201"/>
      <c r="BB614" s="9"/>
      <c r="BC614" s="9"/>
      <c r="BD614" s="201"/>
      <c r="BE614" s="9"/>
      <c r="BF614" s="9"/>
      <c r="BG614" s="373"/>
      <c r="BH614" s="373"/>
      <c r="BI614" s="9"/>
      <c r="BJ614" s="9"/>
      <c r="BK614" s="9"/>
      <c r="BL614" s="9"/>
      <c r="BM614" s="201"/>
      <c r="BN614" s="201"/>
      <c r="BO614" s="201"/>
      <c r="BP614" s="201"/>
      <c r="BQ614" s="9"/>
      <c r="BR614" s="9"/>
      <c r="BS614" s="201"/>
      <c r="BT614" s="201"/>
      <c r="BU614" s="201"/>
      <c r="BV614" s="201"/>
      <c r="BW614" s="201"/>
      <c r="BX614" s="201"/>
      <c r="BY614" s="201"/>
      <c r="BZ614" s="201"/>
      <c r="CA614" s="201"/>
      <c r="CB614" s="201"/>
      <c r="CC614" s="201"/>
      <c r="CD614" s="201"/>
      <c r="CE614" s="201"/>
      <c r="CF614" s="201"/>
      <c r="CG614" s="201"/>
      <c r="CH614" s="201"/>
      <c r="CI614" s="9"/>
    </row>
    <row r="615" spans="1:89" s="49" customFormat="1">
      <c r="A615" s="9">
        <v>1017</v>
      </c>
      <c r="B615" s="9">
        <v>5.6</v>
      </c>
      <c r="C615" s="9">
        <v>315</v>
      </c>
      <c r="D615" s="9">
        <v>2.4</v>
      </c>
      <c r="E615" s="9">
        <v>3</v>
      </c>
      <c r="F615" s="9">
        <v>525.27200000000005</v>
      </c>
      <c r="G615" s="9">
        <v>0</v>
      </c>
      <c r="H615" s="9">
        <v>0</v>
      </c>
      <c r="I615" s="9">
        <v>8</v>
      </c>
      <c r="J615" s="9">
        <v>71</v>
      </c>
      <c r="K615" s="158">
        <v>0.420833333333333</v>
      </c>
      <c r="L615" s="9"/>
      <c r="M615" s="9"/>
      <c r="N615" s="9"/>
      <c r="O615" s="9"/>
      <c r="P615" s="278" t="str">
        <f t="shared" si="21"/>
        <v/>
      </c>
      <c r="Q615" s="276" t="str">
        <f t="shared" si="22"/>
        <v/>
      </c>
      <c r="R615" s="9"/>
      <c r="U615" s="367"/>
      <c r="Y615"/>
      <c r="Z615"/>
      <c r="AA615"/>
      <c r="AS615" s="201"/>
      <c r="AT615" s="201"/>
      <c r="AU615" s="426"/>
      <c r="AV615" s="201"/>
      <c r="AW615" s="9"/>
      <c r="AX615" s="470"/>
      <c r="AY615" s="468"/>
      <c r="AZ615" s="201"/>
      <c r="BA615" s="201"/>
      <c r="BB615" s="9"/>
      <c r="BC615" s="9"/>
      <c r="BD615" s="201"/>
      <c r="BE615" s="9"/>
      <c r="BF615" s="9"/>
      <c r="BG615" s="373"/>
      <c r="BH615" s="373"/>
      <c r="BI615" s="9"/>
      <c r="BJ615" s="9"/>
      <c r="BK615" s="9"/>
      <c r="BL615" s="9"/>
      <c r="BM615" s="201"/>
      <c r="BN615" s="201"/>
      <c r="BO615" s="201"/>
      <c r="BP615" s="201"/>
      <c r="BQ615" s="9"/>
      <c r="BR615" s="9"/>
      <c r="BS615" s="201"/>
      <c r="BT615" s="201"/>
      <c r="BU615" s="201"/>
      <c r="BV615" s="201"/>
      <c r="BW615" s="201"/>
      <c r="BX615" s="201"/>
      <c r="BY615" s="201"/>
      <c r="BZ615" s="201"/>
      <c r="CA615" s="201"/>
      <c r="CB615" s="201"/>
      <c r="CC615" s="201"/>
      <c r="CD615" s="201"/>
      <c r="CE615" s="201"/>
      <c r="CF615" s="201"/>
      <c r="CG615" s="201"/>
      <c r="CH615" s="201"/>
      <c r="CI615" s="9"/>
    </row>
    <row r="616" spans="1:89" s="49" customFormat="1">
      <c r="A616" s="9">
        <v>1017</v>
      </c>
      <c r="B616" s="9">
        <v>4.4000000000000004</v>
      </c>
      <c r="C616" s="9">
        <v>315</v>
      </c>
      <c r="D616" s="9">
        <v>4</v>
      </c>
      <c r="E616" s="9">
        <v>2.5</v>
      </c>
      <c r="F616" s="9">
        <v>525.27200000000005</v>
      </c>
      <c r="G616" s="9">
        <v>0</v>
      </c>
      <c r="H616" s="9">
        <v>0</v>
      </c>
      <c r="I616" s="9">
        <v>8.1</v>
      </c>
      <c r="J616" s="9">
        <v>71</v>
      </c>
      <c r="K616" s="158">
        <v>0.421527777777778</v>
      </c>
      <c r="L616" s="9"/>
      <c r="M616" s="9"/>
      <c r="N616" s="9"/>
      <c r="O616" s="9"/>
      <c r="P616" s="278" t="str">
        <f t="shared" si="21"/>
        <v/>
      </c>
      <c r="Q616" s="276" t="str">
        <f t="shared" si="22"/>
        <v/>
      </c>
      <c r="R616" s="9"/>
      <c r="U616" s="367"/>
      <c r="Y616"/>
      <c r="Z616"/>
      <c r="AA616"/>
      <c r="AS616" s="201"/>
      <c r="AT616" s="201"/>
      <c r="AU616" s="426"/>
      <c r="AV616" s="201"/>
      <c r="AW616" s="9"/>
      <c r="AX616" s="470"/>
      <c r="AY616" s="468"/>
      <c r="AZ616" s="201"/>
      <c r="BA616" s="201"/>
      <c r="BB616" s="9"/>
      <c r="BC616" s="9"/>
      <c r="BD616" s="201"/>
      <c r="BE616" s="9"/>
      <c r="BF616" s="9"/>
      <c r="BG616" s="373"/>
      <c r="BH616" s="373"/>
      <c r="BI616" s="9"/>
      <c r="BJ616" s="9"/>
      <c r="BK616" s="9"/>
      <c r="BL616" s="9"/>
      <c r="BM616" s="201"/>
      <c r="BN616" s="201"/>
      <c r="BO616" s="201"/>
      <c r="BP616" s="201"/>
      <c r="BQ616" s="9"/>
      <c r="BR616" s="9"/>
      <c r="BS616" s="201"/>
      <c r="BT616" s="201"/>
      <c r="BU616" s="201"/>
      <c r="BV616" s="201"/>
      <c r="BW616" s="201"/>
      <c r="BX616" s="201"/>
      <c r="BY616" s="201"/>
      <c r="BZ616" s="201"/>
      <c r="CA616" s="201"/>
      <c r="CB616" s="201"/>
      <c r="CC616" s="201"/>
      <c r="CD616" s="201"/>
      <c r="CE616" s="201"/>
      <c r="CF616" s="201"/>
      <c r="CG616" s="201"/>
      <c r="CH616" s="201"/>
      <c r="CI616" s="9"/>
    </row>
    <row r="617" spans="1:89" s="49" customFormat="1">
      <c r="A617" s="9">
        <v>1017</v>
      </c>
      <c r="B617" s="9">
        <v>5.6</v>
      </c>
      <c r="C617" s="9">
        <v>270</v>
      </c>
      <c r="D617" s="9">
        <v>2.4</v>
      </c>
      <c r="E617" s="9">
        <v>2.5</v>
      </c>
      <c r="F617" s="9">
        <v>525.27200000000005</v>
      </c>
      <c r="G617" s="9">
        <v>0</v>
      </c>
      <c r="H617" s="9">
        <v>0</v>
      </c>
      <c r="I617" s="9">
        <v>8</v>
      </c>
      <c r="J617" s="9">
        <v>71</v>
      </c>
      <c r="K617" s="158">
        <v>0.422222222222222</v>
      </c>
      <c r="L617" s="9"/>
      <c r="M617" s="9"/>
      <c r="N617" s="9"/>
      <c r="O617" s="9"/>
      <c r="P617" s="278" t="str">
        <f t="shared" si="21"/>
        <v/>
      </c>
      <c r="Q617" s="276" t="str">
        <f t="shared" si="22"/>
        <v/>
      </c>
      <c r="R617" s="9"/>
      <c r="U617" s="367"/>
      <c r="Y617"/>
      <c r="Z617"/>
      <c r="AA617"/>
      <c r="AS617" s="201"/>
      <c r="AT617" s="201"/>
      <c r="AU617" s="426"/>
      <c r="AV617" s="201"/>
      <c r="AW617" s="9"/>
      <c r="AX617" s="470"/>
      <c r="AY617" s="468"/>
      <c r="AZ617" s="201"/>
      <c r="BA617" s="201"/>
      <c r="BB617" s="9"/>
      <c r="BC617" s="9"/>
      <c r="BD617" s="201"/>
      <c r="BE617" s="9"/>
      <c r="BF617" s="9"/>
      <c r="BG617" s="373"/>
      <c r="BH617" s="373"/>
      <c r="BI617" s="9"/>
      <c r="BJ617" s="9"/>
      <c r="BK617" s="9"/>
      <c r="BL617" s="9"/>
      <c r="BM617" s="201"/>
      <c r="BN617" s="201"/>
      <c r="BO617" s="201"/>
      <c r="BP617" s="201"/>
      <c r="BQ617" s="9"/>
      <c r="BR617" s="9"/>
      <c r="BS617" s="201"/>
      <c r="BT617" s="201"/>
      <c r="BU617" s="201"/>
      <c r="BV617" s="201"/>
      <c r="BW617" s="201"/>
      <c r="BX617" s="201"/>
      <c r="BY617" s="201"/>
      <c r="BZ617" s="201"/>
      <c r="CA617" s="201"/>
      <c r="CB617" s="201"/>
      <c r="CC617" s="201"/>
      <c r="CD617" s="201"/>
      <c r="CE617" s="201"/>
      <c r="CF617" s="201"/>
      <c r="CG617" s="201"/>
      <c r="CH617" s="201"/>
      <c r="CI617" s="9"/>
    </row>
    <row r="618" spans="1:89" s="49" customFormat="1">
      <c r="A618" s="9">
        <v>1017</v>
      </c>
      <c r="B618" s="9">
        <v>5.6</v>
      </c>
      <c r="C618" s="9">
        <v>337</v>
      </c>
      <c r="D618" s="9">
        <v>2.2000000000000002</v>
      </c>
      <c r="E618" s="9">
        <v>2.5</v>
      </c>
      <c r="F618" s="9">
        <v>525.27200000000005</v>
      </c>
      <c r="G618" s="9">
        <v>0</v>
      </c>
      <c r="H618" s="9">
        <v>0</v>
      </c>
      <c r="I618" s="9">
        <v>8</v>
      </c>
      <c r="J618" s="9">
        <v>71</v>
      </c>
      <c r="K618" s="158">
        <v>0.422916666666667</v>
      </c>
      <c r="L618" s="9"/>
      <c r="M618" s="9"/>
      <c r="N618" s="9"/>
      <c r="O618" s="9"/>
      <c r="P618" s="278" t="str">
        <f t="shared" si="21"/>
        <v/>
      </c>
      <c r="Q618" s="276" t="str">
        <f t="shared" si="22"/>
        <v/>
      </c>
      <c r="R618" s="9"/>
      <c r="U618" s="367"/>
      <c r="Y618"/>
      <c r="Z618"/>
      <c r="AA618"/>
      <c r="AS618" s="201"/>
      <c r="AT618" s="201"/>
      <c r="AU618" s="426"/>
      <c r="AV618" s="201"/>
      <c r="AW618" s="9"/>
      <c r="AX618" s="470"/>
      <c r="AY618" s="468"/>
      <c r="AZ618" s="201"/>
      <c r="BA618" s="201"/>
      <c r="BB618" s="9"/>
      <c r="BC618" s="9"/>
      <c r="BD618" s="201"/>
      <c r="BE618" s="9"/>
      <c r="BF618" s="9"/>
      <c r="BG618" s="373"/>
      <c r="BH618" s="373"/>
      <c r="BI618" s="9"/>
      <c r="BJ618" s="9"/>
      <c r="BK618" s="9"/>
      <c r="BL618" s="9"/>
      <c r="BM618" s="201"/>
      <c r="BN618" s="201"/>
      <c r="BO618" s="201"/>
      <c r="BP618" s="201"/>
      <c r="BQ618" s="9"/>
      <c r="BR618" s="9"/>
      <c r="BS618" s="201"/>
      <c r="BT618" s="201"/>
      <c r="BU618" s="201"/>
      <c r="BV618" s="201"/>
      <c r="BW618" s="201"/>
      <c r="BX618" s="201"/>
      <c r="BY618" s="201"/>
      <c r="BZ618" s="201"/>
      <c r="CA618" s="201"/>
      <c r="CB618" s="201"/>
      <c r="CC618" s="201"/>
      <c r="CD618" s="201"/>
      <c r="CE618" s="201"/>
      <c r="CF618" s="201"/>
      <c r="CG618" s="201"/>
      <c r="CH618" s="201"/>
      <c r="CI618" s="9"/>
    </row>
    <row r="619" spans="1:89" s="49" customFormat="1">
      <c r="A619" s="9">
        <v>1017</v>
      </c>
      <c r="B619" s="9">
        <v>6.1</v>
      </c>
      <c r="C619" s="9">
        <v>337</v>
      </c>
      <c r="D619" s="9">
        <v>1.7</v>
      </c>
      <c r="E619" s="9">
        <v>1.5</v>
      </c>
      <c r="F619" s="9">
        <v>525.27200000000005</v>
      </c>
      <c r="G619" s="9">
        <v>0</v>
      </c>
      <c r="H619" s="9">
        <v>0</v>
      </c>
      <c r="I619" s="9">
        <v>8.1</v>
      </c>
      <c r="J619" s="9">
        <v>71</v>
      </c>
      <c r="K619" s="158">
        <v>0.42361111111111099</v>
      </c>
      <c r="L619" s="9"/>
      <c r="M619" s="9"/>
      <c r="N619" s="9"/>
      <c r="O619" s="9"/>
      <c r="P619" s="278" t="str">
        <f t="shared" si="21"/>
        <v/>
      </c>
      <c r="Q619" s="276" t="str">
        <f t="shared" si="22"/>
        <v/>
      </c>
      <c r="R619" s="9"/>
      <c r="U619" s="367"/>
      <c r="Y619"/>
      <c r="Z619"/>
      <c r="AA619"/>
      <c r="AS619" s="201"/>
      <c r="AT619" s="201"/>
      <c r="AU619" s="426"/>
      <c r="AV619" s="201"/>
      <c r="AW619" s="9"/>
      <c r="AX619" s="470"/>
      <c r="AY619" s="468"/>
      <c r="AZ619" s="201"/>
      <c r="BA619" s="201"/>
      <c r="BB619" s="9"/>
      <c r="BC619" s="9"/>
      <c r="BD619" s="201"/>
      <c r="BE619" s="9"/>
      <c r="BF619" s="9"/>
      <c r="BG619" s="373"/>
      <c r="BH619" s="373"/>
      <c r="BI619" s="9"/>
      <c r="BJ619" s="9"/>
      <c r="BK619" s="9"/>
      <c r="BL619" s="9"/>
      <c r="BM619" s="201"/>
      <c r="BN619" s="201"/>
      <c r="BO619" s="201"/>
      <c r="BP619" s="201"/>
      <c r="BQ619" s="9"/>
      <c r="BR619" s="9"/>
      <c r="BS619" s="201"/>
      <c r="BT619" s="201"/>
      <c r="BU619" s="201"/>
      <c r="BV619" s="201"/>
      <c r="BW619" s="201"/>
      <c r="BX619" s="201"/>
      <c r="BY619" s="201"/>
      <c r="BZ619" s="201"/>
      <c r="CA619" s="201"/>
      <c r="CB619" s="201"/>
      <c r="CC619" s="201"/>
      <c r="CD619" s="201"/>
      <c r="CE619" s="201"/>
      <c r="CF619" s="201"/>
      <c r="CG619" s="201"/>
      <c r="CH619" s="201"/>
      <c r="CI619" s="9"/>
    </row>
    <row r="620" spans="1:89" s="49" customFormat="1">
      <c r="A620" s="9">
        <v>1017</v>
      </c>
      <c r="B620" s="9">
        <v>3.9</v>
      </c>
      <c r="C620" s="9">
        <v>292</v>
      </c>
      <c r="D620" s="9">
        <v>4.5999999999999996</v>
      </c>
      <c r="E620" s="9">
        <v>3</v>
      </c>
      <c r="F620" s="9">
        <v>525.27200000000005</v>
      </c>
      <c r="G620" s="9">
        <v>0</v>
      </c>
      <c r="H620" s="9">
        <v>0</v>
      </c>
      <c r="I620" s="9">
        <v>8.1</v>
      </c>
      <c r="J620" s="9">
        <v>71</v>
      </c>
      <c r="K620" s="158">
        <v>0.42430555555555599</v>
      </c>
      <c r="L620" s="9"/>
      <c r="M620" s="9"/>
      <c r="N620" s="9"/>
      <c r="O620" s="9"/>
      <c r="P620" s="278" t="str">
        <f t="shared" si="21"/>
        <v/>
      </c>
      <c r="Q620" s="276" t="str">
        <f t="shared" si="22"/>
        <v/>
      </c>
      <c r="R620" s="9"/>
      <c r="U620" s="367"/>
      <c r="Y620"/>
      <c r="Z620"/>
      <c r="AA620"/>
      <c r="AS620" s="201"/>
      <c r="AT620" s="201"/>
      <c r="AU620" s="426"/>
      <c r="AV620" s="201"/>
      <c r="AW620" s="9"/>
      <c r="AX620" s="470"/>
      <c r="AY620" s="468"/>
      <c r="AZ620" s="201"/>
      <c r="BA620" s="201"/>
      <c r="BB620" s="9"/>
      <c r="BC620" s="9"/>
      <c r="BD620" s="201"/>
      <c r="BE620" s="9"/>
      <c r="BF620" s="9"/>
      <c r="BG620" s="373"/>
      <c r="BH620" s="373"/>
      <c r="BI620" s="9"/>
      <c r="BJ620" s="9"/>
      <c r="BK620" s="9"/>
      <c r="BL620" s="9"/>
      <c r="BM620" s="201"/>
      <c r="BN620" s="201"/>
      <c r="BO620" s="201"/>
      <c r="BP620" s="201"/>
      <c r="BQ620" s="9"/>
      <c r="BR620" s="9"/>
      <c r="BS620" s="201"/>
      <c r="BT620" s="201"/>
      <c r="BU620" s="201"/>
      <c r="BV620" s="201"/>
      <c r="BW620" s="201"/>
      <c r="BX620" s="201"/>
      <c r="BY620" s="201"/>
      <c r="BZ620" s="201"/>
      <c r="CA620" s="201"/>
      <c r="CB620" s="201"/>
      <c r="CC620" s="201"/>
      <c r="CD620" s="201"/>
      <c r="CE620" s="201"/>
      <c r="CF620" s="201"/>
      <c r="CG620" s="201"/>
      <c r="CH620" s="201"/>
      <c r="CI620" s="9"/>
    </row>
    <row r="621" spans="1:89" s="49" customFormat="1">
      <c r="A621" s="9">
        <v>1017</v>
      </c>
      <c r="B621" s="9">
        <v>6.1</v>
      </c>
      <c r="C621" s="9">
        <v>292</v>
      </c>
      <c r="D621" s="9">
        <v>1.4</v>
      </c>
      <c r="E621" s="9">
        <v>2.2000000000000002</v>
      </c>
      <c r="F621" s="9">
        <v>525.27200000000005</v>
      </c>
      <c r="G621" s="9">
        <v>0</v>
      </c>
      <c r="H621" s="9">
        <v>0</v>
      </c>
      <c r="I621" s="9">
        <v>8.1</v>
      </c>
      <c r="J621" s="9">
        <v>71</v>
      </c>
      <c r="K621" s="158">
        <v>0.42499999999999999</v>
      </c>
      <c r="L621" s="9"/>
      <c r="M621" s="9"/>
      <c r="N621" s="9"/>
      <c r="O621" s="9"/>
      <c r="P621" s="278" t="str">
        <f t="shared" si="21"/>
        <v/>
      </c>
      <c r="Q621" s="276" t="str">
        <f t="shared" si="22"/>
        <v/>
      </c>
      <c r="R621" s="9"/>
      <c r="U621" s="367"/>
      <c r="Y621"/>
      <c r="Z621"/>
      <c r="AA621"/>
      <c r="AS621" s="201"/>
      <c r="AT621" s="201"/>
      <c r="AU621" s="426"/>
      <c r="AV621" s="201"/>
      <c r="AW621" s="9"/>
      <c r="AX621" s="470"/>
      <c r="AY621" s="468"/>
      <c r="AZ621" s="201"/>
      <c r="BA621" s="201"/>
      <c r="BB621" s="9"/>
      <c r="BC621" s="9"/>
      <c r="BD621" s="201"/>
      <c r="BE621" s="9"/>
      <c r="BF621" s="9"/>
      <c r="BG621" s="373"/>
      <c r="BH621" s="373"/>
      <c r="BI621" s="9"/>
      <c r="BJ621" s="9"/>
      <c r="BK621" s="9"/>
      <c r="BL621" s="9"/>
      <c r="BM621" s="201"/>
      <c r="BN621" s="201"/>
      <c r="BO621" s="201"/>
      <c r="BP621" s="201"/>
      <c r="BQ621" s="9"/>
      <c r="BR621" s="9"/>
      <c r="BS621" s="201"/>
      <c r="BT621" s="201"/>
      <c r="BU621" s="201"/>
      <c r="BV621" s="201"/>
      <c r="BW621" s="201"/>
      <c r="BX621" s="201"/>
      <c r="BY621" s="201"/>
      <c r="BZ621" s="201"/>
      <c r="CA621" s="201"/>
      <c r="CB621" s="201"/>
      <c r="CC621" s="201"/>
      <c r="CD621" s="201"/>
      <c r="CE621" s="201"/>
      <c r="CF621" s="201"/>
      <c r="CG621" s="201"/>
      <c r="CH621" s="201"/>
      <c r="CI621" s="9"/>
    </row>
    <row r="622" spans="1:89" s="49" customFormat="1">
      <c r="A622" s="9">
        <v>1017</v>
      </c>
      <c r="B622" s="9">
        <v>6.1</v>
      </c>
      <c r="C622" s="9">
        <v>315</v>
      </c>
      <c r="D622" s="9">
        <v>1.9</v>
      </c>
      <c r="E622" s="9">
        <v>1.9</v>
      </c>
      <c r="F622" s="9">
        <v>525.27200000000005</v>
      </c>
      <c r="G622" s="9">
        <v>0</v>
      </c>
      <c r="H622" s="9">
        <v>0</v>
      </c>
      <c r="I622" s="9">
        <v>8.1</v>
      </c>
      <c r="J622" s="9">
        <v>71</v>
      </c>
      <c r="K622" s="158">
        <v>0.42569444444444399</v>
      </c>
      <c r="L622" s="9"/>
      <c r="M622" s="9"/>
      <c r="N622" s="9"/>
      <c r="O622" s="9"/>
      <c r="P622" s="278" t="str">
        <f t="shared" si="21"/>
        <v/>
      </c>
      <c r="Q622" s="276" t="str">
        <f t="shared" si="22"/>
        <v/>
      </c>
      <c r="R622" s="9"/>
      <c r="U622" s="367"/>
      <c r="Y622"/>
      <c r="Z622"/>
      <c r="AA622"/>
      <c r="AS622" s="201"/>
      <c r="AT622" s="201"/>
      <c r="AU622" s="426"/>
      <c r="AV622" s="201"/>
      <c r="AW622" s="9"/>
      <c r="AX622" s="470"/>
      <c r="AY622" s="468"/>
      <c r="AZ622" s="201"/>
      <c r="BA622" s="201"/>
      <c r="BB622" s="9"/>
      <c r="BC622" s="9"/>
      <c r="BD622" s="201"/>
      <c r="BE622" s="9"/>
      <c r="BF622" s="9"/>
      <c r="BG622" s="373"/>
      <c r="BH622" s="373"/>
      <c r="BI622" s="9"/>
      <c r="BJ622" s="9"/>
      <c r="BK622" s="9"/>
      <c r="BL622" s="9"/>
      <c r="BM622" s="201"/>
      <c r="BN622" s="201"/>
      <c r="BO622" s="201"/>
      <c r="BP622" s="201"/>
      <c r="BQ622" s="9"/>
      <c r="BR622" s="9"/>
      <c r="BS622" s="201"/>
      <c r="BT622" s="201"/>
      <c r="BU622" s="201"/>
      <c r="BV622" s="201"/>
      <c r="BW622" s="201"/>
      <c r="BX622" s="201"/>
      <c r="BY622" s="201"/>
      <c r="BZ622" s="201"/>
      <c r="CA622" s="201"/>
      <c r="CB622" s="201"/>
      <c r="CC622" s="201"/>
      <c r="CD622" s="201"/>
      <c r="CE622" s="201"/>
      <c r="CF622" s="201"/>
      <c r="CG622" s="201"/>
      <c r="CH622" s="201"/>
      <c r="CI622" s="9"/>
    </row>
    <row r="623" spans="1:89" s="49" customFormat="1">
      <c r="A623" s="9">
        <v>1017</v>
      </c>
      <c r="B623" s="9">
        <v>6.1</v>
      </c>
      <c r="C623" s="9">
        <v>337</v>
      </c>
      <c r="D623" s="9">
        <v>1.7</v>
      </c>
      <c r="E623" s="9">
        <v>1.9</v>
      </c>
      <c r="F623" s="9">
        <v>525.27200000000005</v>
      </c>
      <c r="G623" s="9">
        <v>0</v>
      </c>
      <c r="H623" s="9">
        <v>0</v>
      </c>
      <c r="I623" s="9">
        <v>8.1</v>
      </c>
      <c r="J623" s="9">
        <v>71</v>
      </c>
      <c r="K623" s="158">
        <v>0.42638888888888898</v>
      </c>
      <c r="L623" s="9"/>
      <c r="M623" s="9"/>
      <c r="N623" s="9"/>
      <c r="O623" s="9"/>
      <c r="P623" s="278" t="str">
        <f t="shared" si="21"/>
        <v/>
      </c>
      <c r="Q623" s="276" t="str">
        <f t="shared" si="22"/>
        <v/>
      </c>
      <c r="R623" s="9"/>
      <c r="U623" s="367"/>
      <c r="Y623"/>
      <c r="Z623"/>
      <c r="AA623"/>
      <c r="AS623" s="201"/>
      <c r="AT623" s="201"/>
      <c r="AU623" s="426"/>
      <c r="AV623" s="201"/>
      <c r="AW623" s="9"/>
      <c r="AX623" s="470"/>
      <c r="AY623" s="468"/>
      <c r="AZ623" s="201"/>
      <c r="BA623" s="201"/>
      <c r="BB623" s="9"/>
      <c r="BC623" s="9"/>
      <c r="BD623" s="201"/>
      <c r="BE623" s="9"/>
      <c r="BF623" s="9"/>
      <c r="BG623" s="373"/>
      <c r="BH623" s="373"/>
      <c r="BI623" s="9"/>
      <c r="BJ623" s="9"/>
      <c r="BK623" s="9"/>
      <c r="BL623" s="9"/>
      <c r="BM623" s="201"/>
      <c r="BN623" s="201"/>
      <c r="BO623" s="201"/>
      <c r="BP623" s="201"/>
      <c r="BQ623" s="9"/>
      <c r="BR623" s="9"/>
      <c r="BS623" s="201"/>
      <c r="BT623" s="201"/>
      <c r="BU623" s="201"/>
      <c r="BV623" s="201"/>
      <c r="BW623" s="201"/>
      <c r="BX623" s="201"/>
      <c r="BY623" s="201"/>
      <c r="BZ623" s="201"/>
      <c r="CA623" s="201"/>
      <c r="CB623" s="201"/>
      <c r="CC623" s="201"/>
      <c r="CD623" s="201"/>
      <c r="CE623" s="201"/>
      <c r="CF623" s="201"/>
      <c r="CG623" s="201"/>
      <c r="CH623" s="201"/>
      <c r="CI623" s="9"/>
    </row>
    <row r="624" spans="1:89" s="49" customFormat="1">
      <c r="A624" s="9">
        <v>1017</v>
      </c>
      <c r="B624" s="9">
        <v>6.1</v>
      </c>
      <c r="C624" s="9">
        <v>247</v>
      </c>
      <c r="D624" s="9">
        <v>1.7</v>
      </c>
      <c r="E624" s="9">
        <v>1.8</v>
      </c>
      <c r="F624" s="9">
        <v>525.27200000000005</v>
      </c>
      <c r="G624" s="9">
        <v>0</v>
      </c>
      <c r="H624" s="9">
        <v>0</v>
      </c>
      <c r="I624" s="9">
        <v>8.1999999999999993</v>
      </c>
      <c r="J624" s="9">
        <v>71</v>
      </c>
      <c r="K624" s="158">
        <v>0.42708333333333298</v>
      </c>
      <c r="L624" s="9"/>
      <c r="M624" s="9"/>
      <c r="N624" s="9"/>
      <c r="O624" s="9"/>
      <c r="P624" s="278" t="str">
        <f t="shared" si="21"/>
        <v/>
      </c>
      <c r="Q624" s="276" t="str">
        <f t="shared" si="22"/>
        <v/>
      </c>
      <c r="R624" s="9"/>
      <c r="U624" s="367"/>
      <c r="Y624"/>
      <c r="Z624"/>
      <c r="AA624"/>
      <c r="AS624" s="201"/>
      <c r="AT624" s="201"/>
      <c r="AU624" s="426"/>
      <c r="AV624" s="201"/>
      <c r="AW624" s="9"/>
      <c r="AX624" s="470"/>
      <c r="AY624" s="468"/>
      <c r="AZ624" s="201"/>
      <c r="BA624" s="201"/>
      <c r="BB624" s="9"/>
      <c r="BC624" s="9"/>
      <c r="BD624" s="201"/>
      <c r="BE624" s="9"/>
      <c r="BF624" s="9"/>
      <c r="BG624" s="373"/>
      <c r="BH624" s="373"/>
      <c r="BI624" s="9"/>
      <c r="BJ624" s="9"/>
      <c r="BK624" s="9"/>
      <c r="BL624" s="9"/>
      <c r="BM624" s="201"/>
      <c r="BN624" s="201"/>
      <c r="BO624" s="201"/>
      <c r="BP624" s="201"/>
      <c r="BQ624" s="9"/>
      <c r="BR624" s="9"/>
      <c r="BS624" s="201"/>
      <c r="BT624" s="201"/>
      <c r="BU624" s="201"/>
      <c r="BV624" s="201"/>
      <c r="BW624" s="201"/>
      <c r="BX624" s="201"/>
      <c r="BY624" s="201"/>
      <c r="BZ624" s="201"/>
      <c r="CA624" s="201"/>
      <c r="CB624" s="201"/>
      <c r="CC624" s="201"/>
      <c r="CD624" s="201"/>
      <c r="CE624" s="201"/>
      <c r="CF624" s="201"/>
      <c r="CG624" s="201"/>
      <c r="CH624" s="201"/>
      <c r="CI624" s="9"/>
    </row>
    <row r="625" spans="1:87" s="49" customFormat="1">
      <c r="A625" s="9">
        <v>1017</v>
      </c>
      <c r="B625" s="9">
        <v>5.6</v>
      </c>
      <c r="C625" s="9">
        <v>315</v>
      </c>
      <c r="D625" s="9">
        <v>2.4</v>
      </c>
      <c r="E625" s="9">
        <v>2.1</v>
      </c>
      <c r="F625" s="9">
        <v>525.27200000000005</v>
      </c>
      <c r="G625" s="9">
        <v>0</v>
      </c>
      <c r="H625" s="9">
        <v>0</v>
      </c>
      <c r="I625" s="9">
        <v>8.1999999999999993</v>
      </c>
      <c r="J625" s="9">
        <v>71</v>
      </c>
      <c r="K625" s="158">
        <v>0.42777777777777798</v>
      </c>
      <c r="L625" s="9"/>
      <c r="M625" s="9"/>
      <c r="N625" s="9"/>
      <c r="O625" s="9"/>
      <c r="P625" s="278" t="str">
        <f t="shared" si="21"/>
        <v/>
      </c>
      <c r="Q625" s="276" t="str">
        <f t="shared" si="22"/>
        <v/>
      </c>
      <c r="R625" s="9"/>
      <c r="U625" s="367"/>
      <c r="Y625"/>
      <c r="Z625"/>
      <c r="AA625"/>
      <c r="AS625" s="201"/>
      <c r="AT625" s="201"/>
      <c r="AU625" s="426"/>
      <c r="AV625" s="201"/>
      <c r="AW625" s="9"/>
      <c r="AX625" s="470"/>
      <c r="AY625" s="468"/>
      <c r="AZ625" s="201"/>
      <c r="BA625" s="201"/>
      <c r="BB625" s="9"/>
      <c r="BC625" s="9"/>
      <c r="BD625" s="201"/>
      <c r="BE625" s="9"/>
      <c r="BF625" s="9"/>
      <c r="BG625" s="373"/>
      <c r="BH625" s="373"/>
      <c r="BI625" s="9"/>
      <c r="BJ625" s="9"/>
      <c r="BK625" s="9"/>
      <c r="BL625" s="9"/>
      <c r="BM625" s="201"/>
      <c r="BN625" s="201"/>
      <c r="BO625" s="201"/>
      <c r="BP625" s="201"/>
      <c r="BQ625" s="9"/>
      <c r="BR625" s="9"/>
      <c r="BS625" s="201"/>
      <c r="BT625" s="201"/>
      <c r="BU625" s="201"/>
      <c r="BV625" s="201"/>
      <c r="BW625" s="201"/>
      <c r="BX625" s="201"/>
      <c r="BY625" s="201"/>
      <c r="BZ625" s="201"/>
      <c r="CA625" s="201"/>
      <c r="CB625" s="201"/>
      <c r="CC625" s="201"/>
      <c r="CD625" s="201"/>
      <c r="CE625" s="201"/>
      <c r="CF625" s="201"/>
      <c r="CG625" s="201"/>
      <c r="CH625" s="201"/>
      <c r="CI625" s="9"/>
    </row>
    <row r="626" spans="1:87" s="49" customFormat="1">
      <c r="A626" s="9">
        <v>1017</v>
      </c>
      <c r="B626" s="9">
        <v>5.6</v>
      </c>
      <c r="C626" s="9">
        <v>292</v>
      </c>
      <c r="D626" s="9">
        <v>2.4</v>
      </c>
      <c r="E626" s="9">
        <v>2.6</v>
      </c>
      <c r="F626" s="9">
        <v>525.27200000000005</v>
      </c>
      <c r="G626" s="9">
        <v>0</v>
      </c>
      <c r="H626" s="9">
        <v>0</v>
      </c>
      <c r="I626" s="9">
        <v>8.1999999999999993</v>
      </c>
      <c r="J626" s="9">
        <v>71</v>
      </c>
      <c r="K626" s="158">
        <v>0.42847222222222198</v>
      </c>
      <c r="L626" s="9"/>
      <c r="M626" s="9"/>
      <c r="N626" s="9"/>
      <c r="O626" s="9"/>
      <c r="P626" s="278" t="str">
        <f t="shared" si="21"/>
        <v/>
      </c>
      <c r="Q626" s="276" t="str">
        <f t="shared" si="22"/>
        <v/>
      </c>
      <c r="R626" s="9"/>
      <c r="U626" s="367"/>
      <c r="Y626"/>
      <c r="Z626"/>
      <c r="AA626"/>
      <c r="AS626" s="201"/>
      <c r="AT626" s="201"/>
      <c r="AU626" s="426"/>
      <c r="AV626" s="201"/>
      <c r="AW626" s="9"/>
      <c r="AX626" s="470"/>
      <c r="AY626" s="468"/>
      <c r="AZ626" s="201"/>
      <c r="BA626" s="201"/>
      <c r="BB626" s="9"/>
      <c r="BC626" s="9"/>
      <c r="BD626" s="201"/>
      <c r="BE626" s="9"/>
      <c r="BF626" s="9"/>
      <c r="BG626" s="373"/>
      <c r="BH626" s="373"/>
      <c r="BI626" s="9"/>
      <c r="BJ626" s="9"/>
      <c r="BK626" s="9"/>
      <c r="BL626" s="9"/>
      <c r="BM626" s="201"/>
      <c r="BN626" s="201"/>
      <c r="BO626" s="201"/>
      <c r="BP626" s="201"/>
      <c r="BQ626" s="9"/>
      <c r="BR626" s="9"/>
      <c r="BS626" s="201"/>
      <c r="BT626" s="201"/>
      <c r="BU626" s="201"/>
      <c r="BV626" s="201"/>
      <c r="BW626" s="201"/>
      <c r="BX626" s="201"/>
      <c r="BY626" s="201"/>
      <c r="BZ626" s="201"/>
      <c r="CA626" s="201"/>
      <c r="CB626" s="201"/>
      <c r="CC626" s="201"/>
      <c r="CD626" s="201"/>
      <c r="CE626" s="201"/>
      <c r="CF626" s="201"/>
      <c r="CG626" s="201"/>
      <c r="CH626" s="201"/>
      <c r="CI626" s="9"/>
    </row>
    <row r="627" spans="1:87" s="49" customFormat="1">
      <c r="A627" s="9">
        <v>1016</v>
      </c>
      <c r="B627" s="9">
        <v>6.1</v>
      </c>
      <c r="C627" s="9">
        <v>315</v>
      </c>
      <c r="D627" s="9">
        <v>1.7</v>
      </c>
      <c r="E627" s="9">
        <v>2.2999999999999998</v>
      </c>
      <c r="F627" s="9">
        <v>525.27200000000005</v>
      </c>
      <c r="G627" s="9">
        <v>0</v>
      </c>
      <c r="H627" s="9">
        <v>0</v>
      </c>
      <c r="I627" s="9">
        <v>8.1999999999999993</v>
      </c>
      <c r="J627" s="9">
        <v>71</v>
      </c>
      <c r="K627" s="158">
        <v>0.42916666666666697</v>
      </c>
      <c r="L627" s="9"/>
      <c r="M627" s="9"/>
      <c r="N627" s="9"/>
      <c r="O627" s="9"/>
      <c r="P627" s="278" t="str">
        <f t="shared" si="21"/>
        <v/>
      </c>
      <c r="Q627" s="276" t="str">
        <f t="shared" si="22"/>
        <v/>
      </c>
      <c r="R627" s="9"/>
      <c r="U627" s="367"/>
      <c r="Y627"/>
      <c r="Z627"/>
      <c r="AA627"/>
      <c r="AS627" s="201"/>
      <c r="AT627" s="201"/>
      <c r="AU627" s="426"/>
      <c r="AV627" s="201"/>
      <c r="AW627" s="9"/>
      <c r="AX627" s="470"/>
      <c r="AY627" s="468"/>
      <c r="AZ627" s="201"/>
      <c r="BA627" s="201"/>
      <c r="BB627" s="9"/>
      <c r="BC627" s="9"/>
      <c r="BD627" s="201"/>
      <c r="BE627" s="9"/>
      <c r="BF627" s="9"/>
      <c r="BG627" s="373"/>
      <c r="BH627" s="373"/>
      <c r="BI627" s="9"/>
      <c r="BJ627" s="9"/>
      <c r="BK627" s="9"/>
      <c r="BL627" s="9"/>
      <c r="BM627" s="201"/>
      <c r="BN627" s="201"/>
      <c r="BO627" s="201"/>
      <c r="BP627" s="201"/>
      <c r="BQ627" s="9"/>
      <c r="BR627" s="9"/>
      <c r="BS627" s="201"/>
      <c r="BT627" s="201"/>
      <c r="BU627" s="201"/>
      <c r="BV627" s="201"/>
      <c r="BW627" s="201"/>
      <c r="BX627" s="201"/>
      <c r="BY627" s="201"/>
      <c r="BZ627" s="201"/>
      <c r="CA627" s="201"/>
      <c r="CB627" s="201"/>
      <c r="CC627" s="201"/>
      <c r="CD627" s="201"/>
      <c r="CE627" s="201"/>
      <c r="CF627" s="201"/>
      <c r="CG627" s="201"/>
      <c r="CH627" s="201"/>
      <c r="CI627" s="9"/>
    </row>
    <row r="628" spans="1:87" s="49" customFormat="1">
      <c r="A628" s="9">
        <v>1016</v>
      </c>
      <c r="B628" s="9">
        <v>4.4000000000000004</v>
      </c>
      <c r="C628" s="9">
        <v>315</v>
      </c>
      <c r="D628" s="9">
        <v>4.5999999999999996</v>
      </c>
      <c r="E628" s="9">
        <v>2.5</v>
      </c>
      <c r="F628" s="9">
        <v>525.27200000000005</v>
      </c>
      <c r="G628" s="9">
        <v>0</v>
      </c>
      <c r="H628" s="9">
        <v>0</v>
      </c>
      <c r="I628" s="9">
        <v>8.1999999999999993</v>
      </c>
      <c r="J628" s="9">
        <v>71</v>
      </c>
      <c r="K628" s="158">
        <v>0.42986111111111103</v>
      </c>
      <c r="L628" s="9"/>
      <c r="M628" s="9"/>
      <c r="N628" s="9"/>
      <c r="O628" s="9"/>
      <c r="P628" s="278" t="str">
        <f t="shared" si="21"/>
        <v/>
      </c>
      <c r="Q628" s="276" t="str">
        <f t="shared" si="22"/>
        <v/>
      </c>
      <c r="R628" s="9"/>
      <c r="U628" s="367"/>
      <c r="Y628"/>
      <c r="Z628"/>
      <c r="AA628"/>
      <c r="AS628" s="201"/>
      <c r="AT628" s="201"/>
      <c r="AU628" s="426"/>
      <c r="AV628" s="201"/>
      <c r="AW628" s="9"/>
      <c r="AX628" s="470"/>
      <c r="AY628" s="468"/>
      <c r="AZ628" s="201"/>
      <c r="BA628" s="201"/>
      <c r="BB628" s="9"/>
      <c r="BC628" s="9"/>
      <c r="BD628" s="201"/>
      <c r="BE628" s="9"/>
      <c r="BF628" s="9"/>
      <c r="BG628" s="373"/>
      <c r="BH628" s="373"/>
      <c r="BI628" s="9"/>
      <c r="BJ628" s="9"/>
      <c r="BK628" s="9"/>
      <c r="BL628" s="9"/>
      <c r="BM628" s="201"/>
      <c r="BN628" s="201"/>
      <c r="BO628" s="201"/>
      <c r="BP628" s="201"/>
      <c r="BQ628" s="9"/>
      <c r="BR628" s="9"/>
      <c r="BS628" s="201"/>
      <c r="BT628" s="201"/>
      <c r="BU628" s="201"/>
      <c r="BV628" s="201"/>
      <c r="BW628" s="201"/>
      <c r="BX628" s="201"/>
      <c r="BY628" s="201"/>
      <c r="BZ628" s="201"/>
      <c r="CA628" s="201"/>
      <c r="CB628" s="201"/>
      <c r="CC628" s="201"/>
      <c r="CD628" s="201"/>
      <c r="CE628" s="201"/>
      <c r="CF628" s="201"/>
      <c r="CG628" s="201"/>
      <c r="CH628" s="201"/>
      <c r="CI628" s="9"/>
    </row>
    <row r="629" spans="1:87" s="49" customFormat="1">
      <c r="A629" s="9">
        <v>1016</v>
      </c>
      <c r="B629" s="9">
        <v>5.6</v>
      </c>
      <c r="C629" s="9">
        <v>292</v>
      </c>
      <c r="D629" s="9">
        <v>2.5</v>
      </c>
      <c r="E629" s="9">
        <v>2.7</v>
      </c>
      <c r="F629" s="9">
        <v>525.27200000000005</v>
      </c>
      <c r="G629" s="9">
        <v>0</v>
      </c>
      <c r="H629" s="9">
        <v>0</v>
      </c>
      <c r="I629" s="9">
        <v>8.1999999999999993</v>
      </c>
      <c r="J629" s="9">
        <v>71</v>
      </c>
      <c r="K629" s="158">
        <v>0.43055555555555602</v>
      </c>
      <c r="L629" s="9"/>
      <c r="M629" s="9"/>
      <c r="N629" s="9"/>
      <c r="O629" s="9"/>
      <c r="P629" s="278" t="str">
        <f t="shared" si="21"/>
        <v/>
      </c>
      <c r="Q629" s="276" t="str">
        <f t="shared" si="22"/>
        <v/>
      </c>
      <c r="R629" s="9"/>
      <c r="U629" s="367"/>
      <c r="Y629"/>
      <c r="Z629"/>
      <c r="AA629"/>
      <c r="AS629" s="201"/>
      <c r="AT629" s="201"/>
      <c r="AU629" s="426"/>
      <c r="AV629" s="201"/>
      <c r="AW629" s="9"/>
      <c r="AX629" s="470"/>
      <c r="AY629" s="468"/>
      <c r="AZ629" s="201"/>
      <c r="BA629" s="201"/>
      <c r="BB629" s="9"/>
      <c r="BC629" s="9"/>
      <c r="BD629" s="201"/>
      <c r="BE629" s="9"/>
      <c r="BF629" s="9"/>
      <c r="BG629" s="373"/>
      <c r="BH629" s="373"/>
      <c r="BI629" s="9"/>
      <c r="BJ629" s="9"/>
      <c r="BK629" s="9"/>
      <c r="BL629" s="9"/>
      <c r="BM629" s="201"/>
      <c r="BN629" s="201"/>
      <c r="BO629" s="201"/>
      <c r="BP629" s="201"/>
      <c r="BQ629" s="9"/>
      <c r="BR629" s="9"/>
      <c r="BS629" s="201"/>
      <c r="BT629" s="201"/>
      <c r="BU629" s="201"/>
      <c r="BV629" s="201"/>
      <c r="BW629" s="201"/>
      <c r="BX629" s="201"/>
      <c r="BY629" s="201"/>
      <c r="BZ629" s="201"/>
      <c r="CA629" s="201"/>
      <c r="CB629" s="201"/>
      <c r="CC629" s="201"/>
      <c r="CD629" s="201"/>
      <c r="CE629" s="201"/>
      <c r="CF629" s="201"/>
      <c r="CG629" s="201"/>
      <c r="CH629" s="201"/>
      <c r="CI629" s="9"/>
    </row>
    <row r="630" spans="1:87" s="49" customFormat="1">
      <c r="A630" s="9">
        <v>1016</v>
      </c>
      <c r="B630" s="9">
        <v>5.6</v>
      </c>
      <c r="C630" s="9">
        <v>292</v>
      </c>
      <c r="D630" s="9">
        <v>2.6</v>
      </c>
      <c r="E630" s="9">
        <v>2.2999999999999998</v>
      </c>
      <c r="F630" s="9">
        <v>525.27200000000005</v>
      </c>
      <c r="G630" s="9">
        <v>0</v>
      </c>
      <c r="H630" s="9">
        <v>0</v>
      </c>
      <c r="I630" s="9">
        <v>8.1999999999999993</v>
      </c>
      <c r="J630" s="9">
        <v>71</v>
      </c>
      <c r="K630" s="158">
        <v>0.43125000000000002</v>
      </c>
      <c r="L630" s="9"/>
      <c r="M630" s="9"/>
      <c r="N630" s="9"/>
      <c r="O630" s="9"/>
      <c r="P630" s="278" t="str">
        <f t="shared" si="21"/>
        <v/>
      </c>
      <c r="Q630" s="276" t="str">
        <f t="shared" si="22"/>
        <v/>
      </c>
      <c r="R630" s="9"/>
      <c r="U630" s="367"/>
      <c r="Y630"/>
      <c r="Z630"/>
      <c r="AA630"/>
      <c r="AS630" s="201"/>
      <c r="AT630" s="201"/>
      <c r="AU630" s="426"/>
      <c r="AV630" s="201"/>
      <c r="AW630" s="9"/>
      <c r="AX630" s="470"/>
      <c r="AY630" s="468"/>
      <c r="AZ630" s="201"/>
      <c r="BA630" s="201"/>
      <c r="BB630" s="9"/>
      <c r="BC630" s="9"/>
      <c r="BD630" s="201"/>
      <c r="BE630" s="9"/>
      <c r="BF630" s="9"/>
      <c r="BG630" s="373"/>
      <c r="BH630" s="373"/>
      <c r="BI630" s="9"/>
      <c r="BJ630" s="9"/>
      <c r="BK630" s="9"/>
      <c r="BL630" s="9"/>
      <c r="BM630" s="201"/>
      <c r="BN630" s="201"/>
      <c r="BO630" s="201"/>
      <c r="BP630" s="201"/>
      <c r="BQ630" s="9"/>
      <c r="BR630" s="9"/>
      <c r="BS630" s="201"/>
      <c r="BT630" s="201"/>
      <c r="BU630" s="201"/>
      <c r="BV630" s="201"/>
      <c r="BW630" s="201"/>
      <c r="BX630" s="201"/>
      <c r="BY630" s="201"/>
      <c r="BZ630" s="201"/>
      <c r="CA630" s="201"/>
      <c r="CB630" s="201"/>
      <c r="CC630" s="201"/>
      <c r="CD630" s="201"/>
      <c r="CE630" s="201"/>
      <c r="CF630" s="201"/>
      <c r="CG630" s="201"/>
      <c r="CH630" s="201"/>
      <c r="CI630" s="9"/>
    </row>
    <row r="631" spans="1:87" s="49" customFormat="1">
      <c r="A631" s="9">
        <v>1016</v>
      </c>
      <c r="B631" s="9">
        <v>4.4000000000000004</v>
      </c>
      <c r="C631" s="9">
        <v>292</v>
      </c>
      <c r="D631" s="9">
        <v>4.2</v>
      </c>
      <c r="E631" s="9">
        <v>3</v>
      </c>
      <c r="F631" s="9">
        <v>525.27200000000005</v>
      </c>
      <c r="G631" s="9">
        <v>0</v>
      </c>
      <c r="H631" s="9">
        <v>0</v>
      </c>
      <c r="I631" s="9">
        <v>8.1999999999999993</v>
      </c>
      <c r="J631" s="9">
        <v>71</v>
      </c>
      <c r="K631" s="158">
        <v>0.43194444444444402</v>
      </c>
      <c r="L631" s="9"/>
      <c r="M631" s="9"/>
      <c r="N631" s="9"/>
      <c r="O631" s="9"/>
      <c r="P631" s="278" t="str">
        <f t="shared" si="21"/>
        <v/>
      </c>
      <c r="Q631" s="276" t="str">
        <f t="shared" si="22"/>
        <v/>
      </c>
      <c r="R631" s="9"/>
      <c r="U631" s="367"/>
      <c r="Y631"/>
      <c r="Z631"/>
      <c r="AA631"/>
      <c r="AS631" s="201"/>
      <c r="AT631" s="201"/>
      <c r="AU631" s="426"/>
      <c r="AV631" s="201"/>
      <c r="AW631" s="9"/>
      <c r="AX631" s="470"/>
      <c r="AY631" s="468"/>
      <c r="AZ631" s="201"/>
      <c r="BA631" s="201"/>
      <c r="BB631" s="9"/>
      <c r="BC631" s="9"/>
      <c r="BD631" s="201"/>
      <c r="BE631" s="9"/>
      <c r="BF631" s="9"/>
      <c r="BG631" s="373"/>
      <c r="BH631" s="373"/>
      <c r="BI631" s="9"/>
      <c r="BJ631" s="9"/>
      <c r="BK631" s="9"/>
      <c r="BL631" s="9"/>
      <c r="BM631" s="201"/>
      <c r="BN631" s="201"/>
      <c r="BO631" s="201"/>
      <c r="BP631" s="201"/>
      <c r="BQ631" s="9"/>
      <c r="BR631" s="9"/>
      <c r="BS631" s="201"/>
      <c r="BT631" s="201"/>
      <c r="BU631" s="201"/>
      <c r="BV631" s="201"/>
      <c r="BW631" s="201"/>
      <c r="BX631" s="201"/>
      <c r="BY631" s="201"/>
      <c r="BZ631" s="201"/>
      <c r="CA631" s="201"/>
      <c r="CB631" s="201"/>
      <c r="CC631" s="201"/>
      <c r="CD631" s="201"/>
      <c r="CE631" s="201"/>
      <c r="CF631" s="201"/>
      <c r="CG631" s="201"/>
      <c r="CH631" s="201"/>
      <c r="CI631" s="9"/>
    </row>
    <row r="632" spans="1:87" s="49" customFormat="1">
      <c r="A632" s="9">
        <v>1016</v>
      </c>
      <c r="B632" s="9">
        <v>6.1</v>
      </c>
      <c r="C632" s="9">
        <v>315</v>
      </c>
      <c r="D632" s="9">
        <v>1.9</v>
      </c>
      <c r="E632" s="9">
        <v>1.6</v>
      </c>
      <c r="F632" s="9">
        <v>525.27200000000005</v>
      </c>
      <c r="G632" s="9">
        <v>0</v>
      </c>
      <c r="H632" s="9">
        <v>0</v>
      </c>
      <c r="I632" s="9">
        <v>8.1999999999999993</v>
      </c>
      <c r="J632" s="9">
        <v>71</v>
      </c>
      <c r="K632" s="158">
        <v>0.43263888888888902</v>
      </c>
      <c r="L632" s="9"/>
      <c r="M632" s="9"/>
      <c r="N632" s="9"/>
      <c r="O632" s="9"/>
      <c r="P632" s="278" t="str">
        <f t="shared" si="21"/>
        <v/>
      </c>
      <c r="Q632" s="276" t="str">
        <f t="shared" si="22"/>
        <v/>
      </c>
      <c r="R632" s="9"/>
      <c r="U632" s="367"/>
      <c r="Y632"/>
      <c r="Z632"/>
      <c r="AA632"/>
      <c r="AS632" s="201"/>
      <c r="AT632" s="201"/>
      <c r="AU632" s="426"/>
      <c r="AV632" s="201"/>
      <c r="AW632" s="9"/>
      <c r="AX632" s="470"/>
      <c r="AY632" s="468"/>
      <c r="AZ632" s="201"/>
      <c r="BA632" s="201"/>
      <c r="BB632" s="9"/>
      <c r="BC632" s="9"/>
      <c r="BD632" s="201"/>
      <c r="BE632" s="9"/>
      <c r="BF632" s="9"/>
      <c r="BG632" s="373"/>
      <c r="BH632" s="373"/>
      <c r="BI632" s="9"/>
      <c r="BJ632" s="9"/>
      <c r="BK632" s="9"/>
      <c r="BL632" s="9"/>
      <c r="BM632" s="201"/>
      <c r="BN632" s="201"/>
      <c r="BO632" s="201"/>
      <c r="BP632" s="201"/>
      <c r="BQ632" s="9"/>
      <c r="BR632" s="9"/>
      <c r="BS632" s="201"/>
      <c r="BT632" s="201"/>
      <c r="BU632" s="201"/>
      <c r="BV632" s="201"/>
      <c r="BW632" s="201"/>
      <c r="BX632" s="201"/>
      <c r="BY632" s="201"/>
      <c r="BZ632" s="201"/>
      <c r="CA632" s="201"/>
      <c r="CB632" s="201"/>
      <c r="CC632" s="201"/>
      <c r="CD632" s="201"/>
      <c r="CE632" s="201"/>
      <c r="CF632" s="201"/>
      <c r="CG632" s="201"/>
      <c r="CH632" s="201"/>
      <c r="CI632" s="9"/>
    </row>
    <row r="633" spans="1:87" s="49" customFormat="1">
      <c r="A633" s="9">
        <v>1016</v>
      </c>
      <c r="B633" s="9">
        <v>6.1</v>
      </c>
      <c r="C633" s="9">
        <v>22</v>
      </c>
      <c r="D633" s="9">
        <v>1.7</v>
      </c>
      <c r="E633" s="9">
        <v>2.2999999999999998</v>
      </c>
      <c r="F633" s="9">
        <v>525.27200000000005</v>
      </c>
      <c r="G633" s="9">
        <v>0</v>
      </c>
      <c r="H633" s="9">
        <v>0</v>
      </c>
      <c r="I633" s="9">
        <v>8.1999999999999993</v>
      </c>
      <c r="J633" s="9">
        <v>71</v>
      </c>
      <c r="K633" s="158">
        <v>0.43333333333333302</v>
      </c>
      <c r="L633" s="9"/>
      <c r="M633" s="9"/>
      <c r="N633" s="9"/>
      <c r="O633" s="9"/>
      <c r="P633" s="278" t="str">
        <f t="shared" si="21"/>
        <v/>
      </c>
      <c r="Q633" s="276" t="str">
        <f t="shared" si="22"/>
        <v/>
      </c>
      <c r="R633" s="9"/>
      <c r="U633" s="367"/>
      <c r="Y633"/>
      <c r="Z633"/>
      <c r="AA633"/>
      <c r="AS633" s="201"/>
      <c r="AT633" s="201"/>
      <c r="AU633" s="426"/>
      <c r="AV633" s="201"/>
      <c r="AW633" s="9"/>
      <c r="AX633" s="470"/>
      <c r="AY633" s="468"/>
      <c r="AZ633" s="201"/>
      <c r="BA633" s="201"/>
      <c r="BB633" s="9"/>
      <c r="BC633" s="9"/>
      <c r="BD633" s="201"/>
      <c r="BE633" s="9"/>
      <c r="BF633" s="9"/>
      <c r="BG633" s="373"/>
      <c r="BH633" s="373"/>
      <c r="BI633" s="9"/>
      <c r="BJ633" s="9"/>
      <c r="BK633" s="9"/>
      <c r="BL633" s="9"/>
      <c r="BM633" s="201"/>
      <c r="BN633" s="201"/>
      <c r="BO633" s="201"/>
      <c r="BP633" s="201"/>
      <c r="BQ633" s="9"/>
      <c r="BR633" s="9"/>
      <c r="BS633" s="201"/>
      <c r="BT633" s="201"/>
      <c r="BU633" s="201"/>
      <c r="BV633" s="201"/>
      <c r="BW633" s="201"/>
      <c r="BX633" s="201"/>
      <c r="BY633" s="201"/>
      <c r="BZ633" s="201"/>
      <c r="CA633" s="201"/>
      <c r="CB633" s="201"/>
      <c r="CC633" s="201"/>
      <c r="CD633" s="201"/>
      <c r="CE633" s="201"/>
      <c r="CF633" s="201"/>
      <c r="CG633" s="201"/>
      <c r="CH633" s="201"/>
      <c r="CI633" s="9"/>
    </row>
    <row r="634" spans="1:87" s="49" customFormat="1">
      <c r="A634" s="9">
        <v>1016</v>
      </c>
      <c r="B634" s="9">
        <v>4.4000000000000004</v>
      </c>
      <c r="C634" s="9">
        <v>315</v>
      </c>
      <c r="D634" s="9">
        <v>4.5999999999999996</v>
      </c>
      <c r="E634" s="9">
        <v>2.2999999999999998</v>
      </c>
      <c r="F634" s="9">
        <v>525.27200000000005</v>
      </c>
      <c r="G634" s="9">
        <v>0</v>
      </c>
      <c r="H634" s="9">
        <v>0</v>
      </c>
      <c r="I634" s="9">
        <v>8.1999999999999993</v>
      </c>
      <c r="J634" s="9">
        <v>71</v>
      </c>
      <c r="K634" s="158">
        <v>0.43402777777777801</v>
      </c>
      <c r="L634" s="9"/>
      <c r="M634" s="9"/>
      <c r="N634" s="9"/>
      <c r="O634" s="9"/>
      <c r="P634" s="278" t="str">
        <f t="shared" si="21"/>
        <v/>
      </c>
      <c r="Q634" s="276" t="str">
        <f t="shared" si="22"/>
        <v/>
      </c>
      <c r="R634" s="9"/>
      <c r="U634" s="367"/>
      <c r="Y634"/>
      <c r="Z634"/>
      <c r="AA634"/>
      <c r="AS634" s="201"/>
      <c r="AT634" s="201"/>
      <c r="AU634" s="426"/>
      <c r="AV634" s="201"/>
      <c r="AW634" s="9"/>
      <c r="AX634" s="470"/>
      <c r="AY634" s="468"/>
      <c r="AZ634" s="201"/>
      <c r="BA634" s="201"/>
      <c r="BB634" s="9"/>
      <c r="BC634" s="9"/>
      <c r="BD634" s="201"/>
      <c r="BE634" s="9"/>
      <c r="BF634" s="9"/>
      <c r="BG634" s="373"/>
      <c r="BH634" s="373"/>
      <c r="BI634" s="9"/>
      <c r="BJ634" s="9"/>
      <c r="BK634" s="9"/>
      <c r="BL634" s="9"/>
      <c r="BM634" s="201"/>
      <c r="BN634" s="201"/>
      <c r="BO634" s="201"/>
      <c r="BP634" s="201"/>
      <c r="BQ634" s="9"/>
      <c r="BR634" s="9"/>
      <c r="BS634" s="201"/>
      <c r="BT634" s="201"/>
      <c r="BU634" s="201"/>
      <c r="BV634" s="201"/>
      <c r="BW634" s="201"/>
      <c r="BX634" s="201"/>
      <c r="BY634" s="201"/>
      <c r="BZ634" s="201"/>
      <c r="CA634" s="201"/>
      <c r="CB634" s="201"/>
      <c r="CC634" s="201"/>
      <c r="CD634" s="201"/>
      <c r="CE634" s="201"/>
      <c r="CF634" s="201"/>
      <c r="CG634" s="201"/>
      <c r="CH634" s="201"/>
      <c r="CI634" s="9"/>
    </row>
    <row r="635" spans="1:87" s="49" customFormat="1">
      <c r="A635" s="9">
        <v>1016</v>
      </c>
      <c r="B635" s="9">
        <v>5</v>
      </c>
      <c r="C635" s="9">
        <v>292</v>
      </c>
      <c r="D635" s="9">
        <v>3.7</v>
      </c>
      <c r="E635" s="9">
        <v>2.5</v>
      </c>
      <c r="F635" s="9">
        <v>525.27200000000005</v>
      </c>
      <c r="G635" s="9">
        <v>0</v>
      </c>
      <c r="H635" s="9">
        <v>0</v>
      </c>
      <c r="I635" s="9">
        <v>8.1999999999999993</v>
      </c>
      <c r="J635" s="9">
        <v>71</v>
      </c>
      <c r="K635" s="158">
        <v>0.43472222222222201</v>
      </c>
      <c r="L635" s="9"/>
      <c r="M635" s="9"/>
      <c r="N635" s="9"/>
      <c r="O635" s="9"/>
      <c r="P635" s="278" t="str">
        <f t="shared" si="21"/>
        <v/>
      </c>
      <c r="Q635" s="276" t="str">
        <f t="shared" si="22"/>
        <v/>
      </c>
      <c r="R635" s="9"/>
      <c r="U635" s="367"/>
      <c r="Y635"/>
      <c r="Z635"/>
      <c r="AA635"/>
      <c r="AS635" s="201"/>
      <c r="AT635" s="201"/>
      <c r="AU635" s="426"/>
      <c r="AV635" s="201"/>
      <c r="AW635" s="9"/>
      <c r="AX635" s="470"/>
      <c r="AY635" s="468"/>
      <c r="AZ635" s="201"/>
      <c r="BA635" s="201"/>
      <c r="BB635" s="9"/>
      <c r="BC635" s="9"/>
      <c r="BD635" s="201"/>
      <c r="BE635" s="9"/>
      <c r="BF635" s="9"/>
      <c r="BG635" s="373"/>
      <c r="BH635" s="373"/>
      <c r="BI635" s="9"/>
      <c r="BJ635" s="9"/>
      <c r="BK635" s="9"/>
      <c r="BL635" s="9"/>
      <c r="BM635" s="201"/>
      <c r="BN635" s="201"/>
      <c r="BO635" s="201"/>
      <c r="BP635" s="201"/>
      <c r="BQ635" s="9"/>
      <c r="BR635" s="9"/>
      <c r="BS635" s="201"/>
      <c r="BT635" s="201"/>
      <c r="BU635" s="201"/>
      <c r="BV635" s="201"/>
      <c r="BW635" s="201"/>
      <c r="BX635" s="201"/>
      <c r="BY635" s="201"/>
      <c r="BZ635" s="201"/>
      <c r="CA635" s="201"/>
      <c r="CB635" s="201"/>
      <c r="CC635" s="201"/>
      <c r="CD635" s="201"/>
      <c r="CE635" s="201"/>
      <c r="CF635" s="201"/>
      <c r="CG635" s="201"/>
      <c r="CH635" s="201"/>
      <c r="CI635" s="9"/>
    </row>
    <row r="636" spans="1:87" s="49" customFormat="1">
      <c r="A636" s="9">
        <v>1016</v>
      </c>
      <c r="B636" s="9">
        <v>6.7</v>
      </c>
      <c r="C636" s="9">
        <v>292</v>
      </c>
      <c r="D636" s="9">
        <v>1.6</v>
      </c>
      <c r="E636" s="9">
        <v>2.6</v>
      </c>
      <c r="F636" s="9">
        <v>525.27200000000005</v>
      </c>
      <c r="G636" s="9">
        <v>0</v>
      </c>
      <c r="H636" s="9">
        <v>0</v>
      </c>
      <c r="I636" s="9">
        <v>8.1999999999999993</v>
      </c>
      <c r="J636" s="9">
        <v>71</v>
      </c>
      <c r="K636" s="158">
        <v>0.43541666666666701</v>
      </c>
      <c r="L636" s="9"/>
      <c r="M636" s="9"/>
      <c r="N636" s="9"/>
      <c r="O636" s="9"/>
      <c r="P636" s="278" t="str">
        <f t="shared" si="21"/>
        <v/>
      </c>
      <c r="Q636" s="276" t="str">
        <f t="shared" si="22"/>
        <v/>
      </c>
      <c r="R636" s="9"/>
      <c r="U636" s="367"/>
      <c r="Y636"/>
      <c r="Z636"/>
      <c r="AA636"/>
      <c r="AS636" s="201"/>
      <c r="AT636" s="201"/>
      <c r="AU636" s="426"/>
      <c r="AV636" s="201"/>
      <c r="AW636" s="9"/>
      <c r="AX636" s="470"/>
      <c r="AY636" s="468"/>
      <c r="AZ636" s="201"/>
      <c r="BA636" s="201"/>
      <c r="BB636" s="9"/>
      <c r="BC636" s="9"/>
      <c r="BD636" s="201"/>
      <c r="BE636" s="9"/>
      <c r="BF636" s="9"/>
      <c r="BG636" s="373"/>
      <c r="BH636" s="373"/>
      <c r="BI636" s="9"/>
      <c r="BJ636" s="9"/>
      <c r="BK636" s="9"/>
      <c r="BL636" s="9"/>
      <c r="BM636" s="201"/>
      <c r="BN636" s="201"/>
      <c r="BO636" s="201"/>
      <c r="BP636" s="201"/>
      <c r="BQ636" s="9"/>
      <c r="BR636" s="9"/>
      <c r="BS636" s="201"/>
      <c r="BT636" s="201"/>
      <c r="BU636" s="201"/>
      <c r="BV636" s="201"/>
      <c r="BW636" s="201"/>
      <c r="BX636" s="201"/>
      <c r="BY636" s="201"/>
      <c r="BZ636" s="201"/>
      <c r="CA636" s="201"/>
      <c r="CB636" s="201"/>
      <c r="CC636" s="201"/>
      <c r="CD636" s="201"/>
      <c r="CE636" s="201"/>
      <c r="CF636" s="201"/>
      <c r="CG636" s="201"/>
      <c r="CH636" s="201"/>
      <c r="CI636" s="9"/>
    </row>
    <row r="637" spans="1:87" s="49" customFormat="1">
      <c r="A637" s="9">
        <v>1016</v>
      </c>
      <c r="B637" s="9">
        <v>5.6</v>
      </c>
      <c r="C637" s="9">
        <v>337</v>
      </c>
      <c r="D637" s="9">
        <v>2.7</v>
      </c>
      <c r="E637" s="9">
        <v>2.5</v>
      </c>
      <c r="F637" s="9">
        <v>525.27200000000005</v>
      </c>
      <c r="G637" s="9">
        <v>0</v>
      </c>
      <c r="H637" s="9">
        <v>0</v>
      </c>
      <c r="I637" s="9">
        <v>8.1999999999999993</v>
      </c>
      <c r="J637" s="9">
        <v>71</v>
      </c>
      <c r="K637" s="158">
        <v>0.43611111111111101</v>
      </c>
      <c r="L637" s="9"/>
      <c r="M637" s="9"/>
      <c r="N637" s="9"/>
      <c r="O637" s="9"/>
      <c r="P637" s="278" t="str">
        <f t="shared" si="21"/>
        <v/>
      </c>
      <c r="Q637" s="276" t="str">
        <f t="shared" si="22"/>
        <v/>
      </c>
      <c r="R637" s="9"/>
      <c r="U637" s="367"/>
      <c r="Y637"/>
      <c r="Z637"/>
      <c r="AA637"/>
      <c r="AS637" s="201"/>
      <c r="AT637" s="201"/>
      <c r="AU637" s="426"/>
      <c r="AV637" s="201"/>
      <c r="AW637" s="9"/>
      <c r="AX637" s="470"/>
      <c r="AY637" s="468"/>
      <c r="AZ637" s="201"/>
      <c r="BA637" s="201"/>
      <c r="BB637" s="9"/>
      <c r="BC637" s="9"/>
      <c r="BD637" s="201"/>
      <c r="BE637" s="9"/>
      <c r="BF637" s="9"/>
      <c r="BG637" s="373"/>
      <c r="BH637" s="373"/>
      <c r="BI637" s="9"/>
      <c r="BJ637" s="9"/>
      <c r="BK637" s="9"/>
      <c r="BL637" s="9"/>
      <c r="BM637" s="201"/>
      <c r="BN637" s="201"/>
      <c r="BO637" s="201"/>
      <c r="BP637" s="201"/>
      <c r="BQ637" s="9"/>
      <c r="BR637" s="9"/>
      <c r="BS637" s="201"/>
      <c r="BT637" s="201"/>
      <c r="BU637" s="201"/>
      <c r="BV637" s="201"/>
      <c r="BW637" s="201"/>
      <c r="BX637" s="201"/>
      <c r="BY637" s="201"/>
      <c r="BZ637" s="201"/>
      <c r="CA637" s="201"/>
      <c r="CB637" s="201"/>
      <c r="CC637" s="201"/>
      <c r="CD637" s="201"/>
      <c r="CE637" s="201"/>
      <c r="CF637" s="201"/>
      <c r="CG637" s="201"/>
      <c r="CH637" s="201"/>
      <c r="CI637" s="9"/>
    </row>
    <row r="638" spans="1:87" s="49" customFormat="1">
      <c r="A638" s="9">
        <v>1016</v>
      </c>
      <c r="B638" s="9">
        <v>6.1</v>
      </c>
      <c r="C638" s="9">
        <v>292</v>
      </c>
      <c r="D638" s="9">
        <v>2</v>
      </c>
      <c r="E638" s="9">
        <v>2.5</v>
      </c>
      <c r="F638" s="9">
        <v>525.27200000000005</v>
      </c>
      <c r="G638" s="9">
        <v>0</v>
      </c>
      <c r="H638" s="9">
        <v>0</v>
      </c>
      <c r="I638" s="9">
        <v>8.1999999999999993</v>
      </c>
      <c r="J638" s="9">
        <v>71</v>
      </c>
      <c r="K638" s="158">
        <v>0.436805555555556</v>
      </c>
      <c r="L638" s="9"/>
      <c r="M638" s="9"/>
      <c r="N638" s="9"/>
      <c r="O638" s="9"/>
      <c r="P638" s="278" t="str">
        <f t="shared" si="21"/>
        <v/>
      </c>
      <c r="Q638" s="276" t="str">
        <f t="shared" si="22"/>
        <v/>
      </c>
      <c r="R638" s="9"/>
      <c r="U638" s="367"/>
      <c r="Y638"/>
      <c r="Z638"/>
      <c r="AA638"/>
      <c r="AS638" s="201"/>
      <c r="AT638" s="201"/>
      <c r="AU638" s="426"/>
      <c r="AV638" s="201"/>
      <c r="AW638" s="9"/>
      <c r="AX638" s="470"/>
      <c r="AY638" s="468"/>
      <c r="AZ638" s="201"/>
      <c r="BA638" s="201"/>
      <c r="BB638" s="9"/>
      <c r="BC638" s="9"/>
      <c r="BD638" s="201"/>
      <c r="BE638" s="9"/>
      <c r="BF638" s="9"/>
      <c r="BG638" s="373"/>
      <c r="BH638" s="373"/>
      <c r="BI638" s="9"/>
      <c r="BJ638" s="9"/>
      <c r="BK638" s="9"/>
      <c r="BL638" s="9"/>
      <c r="BM638" s="201"/>
      <c r="BN638" s="201"/>
      <c r="BO638" s="201"/>
      <c r="BP638" s="201"/>
      <c r="BQ638" s="9"/>
      <c r="BR638" s="9"/>
      <c r="BS638" s="201"/>
      <c r="BT638" s="201"/>
      <c r="BU638" s="201"/>
      <c r="BV638" s="201"/>
      <c r="BW638" s="201"/>
      <c r="BX638" s="201"/>
      <c r="BY638" s="201"/>
      <c r="BZ638" s="201"/>
      <c r="CA638" s="201"/>
      <c r="CB638" s="201"/>
      <c r="CC638" s="201"/>
      <c r="CD638" s="201"/>
      <c r="CE638" s="201"/>
      <c r="CF638" s="201"/>
      <c r="CG638" s="201"/>
      <c r="CH638" s="201"/>
      <c r="CI638" s="9"/>
    </row>
    <row r="639" spans="1:87" s="49" customFormat="1">
      <c r="A639" s="9">
        <v>1016</v>
      </c>
      <c r="B639" s="9">
        <v>5.6</v>
      </c>
      <c r="C639" s="9">
        <v>270</v>
      </c>
      <c r="D639" s="9">
        <v>2.5</v>
      </c>
      <c r="E639" s="9">
        <v>2.5</v>
      </c>
      <c r="F639" s="9">
        <v>525.27200000000005</v>
      </c>
      <c r="G639" s="9">
        <v>0</v>
      </c>
      <c r="H639" s="9">
        <v>0</v>
      </c>
      <c r="I639" s="9">
        <v>8.3000000000000007</v>
      </c>
      <c r="J639" s="9">
        <v>71</v>
      </c>
      <c r="K639" s="158">
        <v>0.4375</v>
      </c>
      <c r="L639" s="9"/>
      <c r="M639" s="9"/>
      <c r="N639" s="9"/>
      <c r="O639" s="9"/>
      <c r="P639" s="278" t="str">
        <f t="shared" si="21"/>
        <v/>
      </c>
      <c r="Q639" s="276" t="str">
        <f t="shared" si="22"/>
        <v/>
      </c>
      <c r="R639" s="9"/>
      <c r="U639" s="367"/>
      <c r="Y639"/>
      <c r="Z639"/>
      <c r="AA639"/>
      <c r="AS639" s="201"/>
      <c r="AT639" s="201"/>
      <c r="AU639" s="426"/>
      <c r="AV639" s="201"/>
      <c r="AW639" s="9"/>
      <c r="AX639" s="470"/>
      <c r="AY639" s="468"/>
      <c r="AZ639" s="201"/>
      <c r="BA639" s="201"/>
      <c r="BB639" s="9"/>
      <c r="BC639" s="9"/>
      <c r="BD639" s="201"/>
      <c r="BE639" s="9"/>
      <c r="BF639" s="9"/>
      <c r="BG639" s="373"/>
      <c r="BH639" s="373"/>
      <c r="BI639" s="9"/>
      <c r="BJ639" s="9"/>
      <c r="BK639" s="9"/>
      <c r="BL639" s="9"/>
      <c r="BM639" s="201"/>
      <c r="BN639" s="201"/>
      <c r="BO639" s="201"/>
      <c r="BP639" s="201"/>
      <c r="BQ639" s="9"/>
      <c r="BR639" s="9"/>
      <c r="BS639" s="201"/>
      <c r="BT639" s="201"/>
      <c r="BU639" s="201"/>
      <c r="BV639" s="201"/>
      <c r="BW639" s="201"/>
      <c r="BX639" s="201"/>
      <c r="BY639" s="201"/>
      <c r="BZ639" s="201"/>
      <c r="CA639" s="201"/>
      <c r="CB639" s="201"/>
      <c r="CC639" s="201"/>
      <c r="CD639" s="201"/>
      <c r="CE639" s="201"/>
      <c r="CF639" s="201"/>
      <c r="CG639" s="201"/>
      <c r="CH639" s="201"/>
      <c r="CI639" s="9"/>
    </row>
    <row r="640" spans="1:87" s="49" customFormat="1">
      <c r="A640" s="9">
        <v>1016</v>
      </c>
      <c r="B640" s="9">
        <v>6.1</v>
      </c>
      <c r="C640" s="9">
        <v>315</v>
      </c>
      <c r="D640" s="9">
        <v>1.7</v>
      </c>
      <c r="E640" s="9">
        <v>1.3</v>
      </c>
      <c r="F640" s="9">
        <v>525.27200000000005</v>
      </c>
      <c r="G640" s="9">
        <v>0</v>
      </c>
      <c r="H640" s="9">
        <v>0</v>
      </c>
      <c r="I640" s="9">
        <v>8.3000000000000007</v>
      </c>
      <c r="J640" s="9">
        <v>71</v>
      </c>
      <c r="K640" s="158">
        <v>0.438194444444444</v>
      </c>
      <c r="L640" s="9"/>
      <c r="M640" s="9"/>
      <c r="N640" s="9"/>
      <c r="O640" s="9"/>
      <c r="P640" s="278" t="str">
        <f t="shared" si="21"/>
        <v/>
      </c>
      <c r="Q640" s="276" t="str">
        <f t="shared" si="22"/>
        <v/>
      </c>
      <c r="R640" s="9"/>
      <c r="U640" s="367"/>
      <c r="Y640"/>
      <c r="Z640"/>
      <c r="AA640"/>
      <c r="AS640" s="201"/>
      <c r="AT640" s="201"/>
      <c r="AU640" s="426"/>
      <c r="AV640" s="201"/>
      <c r="AW640" s="9"/>
      <c r="AX640" s="470"/>
      <c r="AY640" s="468"/>
      <c r="AZ640" s="201"/>
      <c r="BA640" s="201"/>
      <c r="BB640" s="9"/>
      <c r="BC640" s="9"/>
      <c r="BD640" s="201"/>
      <c r="BE640" s="9"/>
      <c r="BF640" s="9"/>
      <c r="BG640" s="373"/>
      <c r="BH640" s="373"/>
      <c r="BI640" s="9"/>
      <c r="BJ640" s="9"/>
      <c r="BK640" s="9"/>
      <c r="BL640" s="9"/>
      <c r="BM640" s="201"/>
      <c r="BN640" s="201"/>
      <c r="BO640" s="201"/>
      <c r="BP640" s="201"/>
      <c r="BQ640" s="9"/>
      <c r="BR640" s="9"/>
      <c r="BS640" s="201"/>
      <c r="BT640" s="201"/>
      <c r="BU640" s="201"/>
      <c r="BV640" s="201"/>
      <c r="BW640" s="201"/>
      <c r="BX640" s="201"/>
      <c r="BY640" s="201"/>
      <c r="BZ640" s="201"/>
      <c r="CA640" s="201"/>
      <c r="CB640" s="201"/>
      <c r="CC640" s="201"/>
      <c r="CD640" s="201"/>
      <c r="CE640" s="201"/>
      <c r="CF640" s="201"/>
      <c r="CG640" s="201"/>
      <c r="CH640" s="201"/>
      <c r="CI640" s="9"/>
    </row>
    <row r="641" spans="1:87" s="49" customFormat="1">
      <c r="A641" s="9">
        <v>1016</v>
      </c>
      <c r="B641" s="9">
        <v>6.1</v>
      </c>
      <c r="C641" s="9">
        <v>337</v>
      </c>
      <c r="D641" s="9">
        <v>1.7</v>
      </c>
      <c r="E641" s="9">
        <v>1.9</v>
      </c>
      <c r="F641" s="9">
        <v>525.27200000000005</v>
      </c>
      <c r="G641" s="9">
        <v>0</v>
      </c>
      <c r="H641" s="9">
        <v>0</v>
      </c>
      <c r="I641" s="9">
        <v>8.3000000000000007</v>
      </c>
      <c r="J641" s="9">
        <v>71</v>
      </c>
      <c r="K641" s="158">
        <v>0.43888888888888899</v>
      </c>
      <c r="L641" s="9"/>
      <c r="M641" s="9"/>
      <c r="N641" s="9"/>
      <c r="O641" s="9"/>
      <c r="P641" s="278" t="str">
        <f t="shared" si="21"/>
        <v/>
      </c>
      <c r="Q641" s="276" t="str">
        <f t="shared" si="22"/>
        <v/>
      </c>
      <c r="R641" s="9"/>
      <c r="U641" s="367"/>
      <c r="Y641"/>
      <c r="Z641"/>
      <c r="AA641"/>
      <c r="AS641" s="201"/>
      <c r="AT641" s="201"/>
      <c r="AU641" s="426"/>
      <c r="AV641" s="201"/>
      <c r="AW641" s="9"/>
      <c r="AX641" s="470"/>
      <c r="AY641" s="468"/>
      <c r="AZ641" s="201"/>
      <c r="BA641" s="201"/>
      <c r="BB641" s="9"/>
      <c r="BC641" s="9"/>
      <c r="BD641" s="201"/>
      <c r="BE641" s="9"/>
      <c r="BF641" s="9"/>
      <c r="BG641" s="373"/>
      <c r="BH641" s="373"/>
      <c r="BI641" s="9"/>
      <c r="BJ641" s="9"/>
      <c r="BK641" s="9"/>
      <c r="BL641" s="9"/>
      <c r="BM641" s="201"/>
      <c r="BN641" s="201"/>
      <c r="BO641" s="201"/>
      <c r="BP641" s="201"/>
      <c r="BQ641" s="9"/>
      <c r="BR641" s="9"/>
      <c r="BS641" s="201"/>
      <c r="BT641" s="201"/>
      <c r="BU641" s="201"/>
      <c r="BV641" s="201"/>
      <c r="BW641" s="201"/>
      <c r="BX641" s="201"/>
      <c r="BY641" s="201"/>
      <c r="BZ641" s="201"/>
      <c r="CA641" s="201"/>
      <c r="CB641" s="201"/>
      <c r="CC641" s="201"/>
      <c r="CD641" s="201"/>
      <c r="CE641" s="201"/>
      <c r="CF641" s="201"/>
      <c r="CG641" s="201"/>
      <c r="CH641" s="201"/>
      <c r="CI641" s="9"/>
    </row>
    <row r="642" spans="1:87" s="49" customFormat="1">
      <c r="A642" s="9">
        <v>1016</v>
      </c>
      <c r="B642" s="9">
        <v>6.1</v>
      </c>
      <c r="C642" s="9">
        <v>315</v>
      </c>
      <c r="D642" s="9">
        <v>2</v>
      </c>
      <c r="E642" s="9">
        <v>2.4</v>
      </c>
      <c r="F642" s="9">
        <v>525.27200000000005</v>
      </c>
      <c r="G642" s="9">
        <v>0</v>
      </c>
      <c r="H642" s="9">
        <v>0</v>
      </c>
      <c r="I642" s="9">
        <v>8.4</v>
      </c>
      <c r="J642" s="9">
        <v>71</v>
      </c>
      <c r="K642" s="158">
        <v>0.43958333333333299</v>
      </c>
      <c r="L642" s="9"/>
      <c r="M642" s="9"/>
      <c r="N642" s="9"/>
      <c r="O642" s="9"/>
      <c r="P642" s="278" t="str">
        <f t="shared" si="21"/>
        <v/>
      </c>
      <c r="Q642" s="276" t="str">
        <f t="shared" si="22"/>
        <v/>
      </c>
      <c r="R642" s="9"/>
      <c r="U642" s="367"/>
      <c r="Y642"/>
      <c r="Z642"/>
      <c r="AA642"/>
      <c r="AS642" s="201"/>
      <c r="AT642" s="201"/>
      <c r="AU642" s="426"/>
      <c r="AV642" s="201"/>
      <c r="AW642" s="9"/>
      <c r="AX642" s="470"/>
      <c r="AY642" s="468"/>
      <c r="AZ642" s="201"/>
      <c r="BA642" s="201"/>
      <c r="BB642" s="9"/>
      <c r="BC642" s="9"/>
      <c r="BD642" s="201"/>
      <c r="BE642" s="9"/>
      <c r="BF642" s="9"/>
      <c r="BG642" s="373"/>
      <c r="BH642" s="373"/>
      <c r="BI642" s="9"/>
      <c r="BJ642" s="9"/>
      <c r="BK642" s="9"/>
      <c r="BL642" s="9"/>
      <c r="BM642" s="201"/>
      <c r="BN642" s="201"/>
      <c r="BO642" s="201"/>
      <c r="BP642" s="201"/>
      <c r="BQ642" s="9"/>
      <c r="BR642" s="9"/>
      <c r="BS642" s="201"/>
      <c r="BT642" s="201"/>
      <c r="BU642" s="201"/>
      <c r="BV642" s="201"/>
      <c r="BW642" s="201"/>
      <c r="BX642" s="201"/>
      <c r="BY642" s="201"/>
      <c r="BZ642" s="201"/>
      <c r="CA642" s="201"/>
      <c r="CB642" s="201"/>
      <c r="CC642" s="201"/>
      <c r="CD642" s="201"/>
      <c r="CE642" s="201"/>
      <c r="CF642" s="201"/>
      <c r="CG642" s="201"/>
      <c r="CH642" s="201"/>
      <c r="CI642" s="9"/>
    </row>
    <row r="643" spans="1:87" s="49" customFormat="1">
      <c r="A643" s="9">
        <v>1016</v>
      </c>
      <c r="B643" s="9">
        <v>6.1</v>
      </c>
      <c r="C643" s="9">
        <v>337</v>
      </c>
      <c r="D643" s="9">
        <v>1.9</v>
      </c>
      <c r="E643" s="9">
        <v>1.7</v>
      </c>
      <c r="F643" s="9">
        <v>525.27200000000005</v>
      </c>
      <c r="G643" s="9">
        <v>0</v>
      </c>
      <c r="H643" s="9">
        <v>0</v>
      </c>
      <c r="I643" s="9">
        <v>8.4</v>
      </c>
      <c r="J643" s="9">
        <v>71</v>
      </c>
      <c r="K643" s="158">
        <v>0.44027777777777799</v>
      </c>
      <c r="L643" s="9"/>
      <c r="M643" s="9"/>
      <c r="N643" s="9"/>
      <c r="O643" s="9"/>
      <c r="P643" s="278" t="str">
        <f t="shared" si="21"/>
        <v/>
      </c>
      <c r="Q643" s="276" t="str">
        <f t="shared" si="22"/>
        <v/>
      </c>
      <c r="R643" s="9"/>
      <c r="U643" s="367"/>
      <c r="Y643"/>
      <c r="Z643"/>
      <c r="AA643"/>
      <c r="AS643" s="201"/>
      <c r="AT643" s="201"/>
      <c r="AU643" s="426"/>
      <c r="AV643" s="201"/>
      <c r="AW643" s="9"/>
      <c r="AX643" s="470"/>
      <c r="AY643" s="468"/>
      <c r="AZ643" s="201"/>
      <c r="BA643" s="201"/>
      <c r="BB643" s="9"/>
      <c r="BC643" s="9"/>
      <c r="BD643" s="201"/>
      <c r="BE643" s="9"/>
      <c r="BF643" s="9"/>
      <c r="BG643" s="373"/>
      <c r="BH643" s="373"/>
      <c r="BI643" s="9"/>
      <c r="BJ643" s="9"/>
      <c r="BK643" s="9"/>
      <c r="BL643" s="9"/>
      <c r="BM643" s="201"/>
      <c r="BN643" s="201"/>
      <c r="BO643" s="201"/>
      <c r="BP643" s="201"/>
      <c r="BQ643" s="9"/>
      <c r="BR643" s="9"/>
      <c r="BS643" s="201"/>
      <c r="BT643" s="201"/>
      <c r="BU643" s="201"/>
      <c r="BV643" s="201"/>
      <c r="BW643" s="201"/>
      <c r="BX643" s="201"/>
      <c r="BY643" s="201"/>
      <c r="BZ643" s="201"/>
      <c r="CA643" s="201"/>
      <c r="CB643" s="201"/>
      <c r="CC643" s="201"/>
      <c r="CD643" s="201"/>
      <c r="CE643" s="201"/>
      <c r="CF643" s="201"/>
      <c r="CG643" s="201"/>
      <c r="CH643" s="201"/>
      <c r="CI643" s="9"/>
    </row>
    <row r="644" spans="1:87" s="49" customFormat="1">
      <c r="A644" s="9">
        <v>1016</v>
      </c>
      <c r="B644" s="9">
        <v>6.7</v>
      </c>
      <c r="C644" s="9">
        <v>292</v>
      </c>
      <c r="D644" s="9">
        <v>1.4</v>
      </c>
      <c r="E644" s="9">
        <v>2.2000000000000002</v>
      </c>
      <c r="F644" s="9">
        <v>525.27200000000005</v>
      </c>
      <c r="G644" s="9">
        <v>0</v>
      </c>
      <c r="H644" s="9">
        <v>0</v>
      </c>
      <c r="I644" s="9">
        <v>8.4</v>
      </c>
      <c r="J644" s="9">
        <v>71</v>
      </c>
      <c r="K644" s="158">
        <v>0.44097222222222199</v>
      </c>
      <c r="L644" s="9"/>
      <c r="M644" s="9"/>
      <c r="N644" s="9"/>
      <c r="O644" s="9"/>
      <c r="P644" s="278" t="str">
        <f t="shared" si="21"/>
        <v/>
      </c>
      <c r="Q644" s="276" t="str">
        <f t="shared" si="22"/>
        <v/>
      </c>
      <c r="R644" s="9"/>
      <c r="U644" s="367"/>
      <c r="Y644"/>
      <c r="Z644"/>
      <c r="AA644"/>
      <c r="AS644" s="201"/>
      <c r="AT644" s="201"/>
      <c r="AU644" s="426"/>
      <c r="AV644" s="201"/>
      <c r="AW644" s="9"/>
      <c r="AX644" s="470"/>
      <c r="AY644" s="468"/>
      <c r="AZ644" s="201"/>
      <c r="BA644" s="201"/>
      <c r="BB644" s="9"/>
      <c r="BC644" s="9"/>
      <c r="BD644" s="201"/>
      <c r="BE644" s="9"/>
      <c r="BF644" s="9"/>
      <c r="BG644" s="373"/>
      <c r="BH644" s="373"/>
      <c r="BI644" s="9"/>
      <c r="BJ644" s="9"/>
      <c r="BK644" s="9"/>
      <c r="BL644" s="9"/>
      <c r="BM644" s="201"/>
      <c r="BN644" s="201"/>
      <c r="BO644" s="201"/>
      <c r="BP644" s="201"/>
      <c r="BQ644" s="9"/>
      <c r="BR644" s="9"/>
      <c r="BS644" s="201"/>
      <c r="BT644" s="201"/>
      <c r="BU644" s="201"/>
      <c r="BV644" s="201"/>
      <c r="BW644" s="201"/>
      <c r="BX644" s="201"/>
      <c r="BY644" s="201"/>
      <c r="BZ644" s="201"/>
      <c r="CA644" s="201"/>
      <c r="CB644" s="201"/>
      <c r="CC644" s="201"/>
      <c r="CD644" s="201"/>
      <c r="CE644" s="201"/>
      <c r="CF644" s="201"/>
      <c r="CG644" s="201"/>
      <c r="CH644" s="201"/>
      <c r="CI644" s="9"/>
    </row>
    <row r="645" spans="1:87" s="49" customFormat="1">
      <c r="A645" s="9">
        <v>1016</v>
      </c>
      <c r="B645" s="9">
        <v>5</v>
      </c>
      <c r="C645" s="9">
        <v>292</v>
      </c>
      <c r="D645" s="9">
        <v>3.7</v>
      </c>
      <c r="E645" s="9">
        <v>2.8</v>
      </c>
      <c r="F645" s="9">
        <v>525.27200000000005</v>
      </c>
      <c r="G645" s="9">
        <v>0</v>
      </c>
      <c r="H645" s="9">
        <v>0</v>
      </c>
      <c r="I645" s="9">
        <v>8.4</v>
      </c>
      <c r="J645" s="9">
        <v>71</v>
      </c>
      <c r="K645" s="158">
        <v>0.44166666666666698</v>
      </c>
      <c r="L645" s="9"/>
      <c r="M645" s="9"/>
      <c r="N645" s="9"/>
      <c r="O645" s="9"/>
      <c r="P645" s="278" t="str">
        <f t="shared" si="21"/>
        <v/>
      </c>
      <c r="Q645" s="276" t="str">
        <f t="shared" si="22"/>
        <v/>
      </c>
      <c r="R645" s="9"/>
      <c r="U645" s="367"/>
      <c r="Y645"/>
      <c r="Z645"/>
      <c r="AA645"/>
      <c r="AS645" s="201"/>
      <c r="AT645" s="201"/>
      <c r="AU645" s="426"/>
      <c r="AV645" s="201"/>
      <c r="AW645" s="9"/>
      <c r="AX645" s="470"/>
      <c r="AY645" s="468"/>
      <c r="AZ645" s="201"/>
      <c r="BA645" s="201"/>
      <c r="BB645" s="9"/>
      <c r="BC645" s="9"/>
      <c r="BD645" s="201"/>
      <c r="BE645" s="9"/>
      <c r="BF645" s="9"/>
      <c r="BG645" s="373"/>
      <c r="BH645" s="373"/>
      <c r="BI645" s="9"/>
      <c r="BJ645" s="9"/>
      <c r="BK645" s="9"/>
      <c r="BL645" s="9"/>
      <c r="BM645" s="201"/>
      <c r="BN645" s="201"/>
      <c r="BO645" s="201"/>
      <c r="BP645" s="201"/>
      <c r="BQ645" s="9"/>
      <c r="BR645" s="9"/>
      <c r="BS645" s="201"/>
      <c r="BT645" s="201"/>
      <c r="BU645" s="201"/>
      <c r="BV645" s="201"/>
      <c r="BW645" s="201"/>
      <c r="BX645" s="201"/>
      <c r="BY645" s="201"/>
      <c r="BZ645" s="201"/>
      <c r="CA645" s="201"/>
      <c r="CB645" s="201"/>
      <c r="CC645" s="201"/>
      <c r="CD645" s="201"/>
      <c r="CE645" s="201"/>
      <c r="CF645" s="201"/>
      <c r="CG645" s="201"/>
      <c r="CH645" s="201"/>
      <c r="CI645" s="9"/>
    </row>
    <row r="646" spans="1:87" s="49" customFormat="1">
      <c r="A646" s="9">
        <v>1016</v>
      </c>
      <c r="B646" s="9">
        <v>6.7</v>
      </c>
      <c r="C646" s="9">
        <v>270</v>
      </c>
      <c r="D646" s="9">
        <v>1.6</v>
      </c>
      <c r="E646" s="9">
        <v>3.2</v>
      </c>
      <c r="F646" s="9">
        <v>525.27200000000005</v>
      </c>
      <c r="G646" s="9">
        <v>0</v>
      </c>
      <c r="H646" s="9">
        <v>0</v>
      </c>
      <c r="I646" s="9">
        <v>8.4</v>
      </c>
      <c r="J646" s="9">
        <v>71</v>
      </c>
      <c r="K646" s="158">
        <v>0.44236111111111098</v>
      </c>
      <c r="L646" s="9"/>
      <c r="M646" s="9"/>
      <c r="N646" s="9"/>
      <c r="O646" s="9"/>
      <c r="P646" s="278" t="str">
        <f t="shared" si="21"/>
        <v/>
      </c>
      <c r="Q646" s="276" t="str">
        <f t="shared" si="22"/>
        <v/>
      </c>
      <c r="R646" s="9"/>
      <c r="U646" s="367"/>
      <c r="Y646"/>
      <c r="Z646"/>
      <c r="AA646"/>
      <c r="AS646" s="201"/>
      <c r="AT646" s="201"/>
      <c r="AU646" s="426"/>
      <c r="AV646" s="201"/>
      <c r="AW646" s="9"/>
      <c r="AX646" s="470"/>
      <c r="AY646" s="468"/>
      <c r="AZ646" s="201"/>
      <c r="BA646" s="201"/>
      <c r="BB646" s="9"/>
      <c r="BC646" s="9"/>
      <c r="BD646" s="201"/>
      <c r="BE646" s="9"/>
      <c r="BF646" s="9"/>
      <c r="BG646" s="373"/>
      <c r="BH646" s="373"/>
      <c r="BI646" s="9"/>
      <c r="BJ646" s="9"/>
      <c r="BK646" s="9"/>
      <c r="BL646" s="9"/>
      <c r="BM646" s="201"/>
      <c r="BN646" s="201"/>
      <c r="BO646" s="201"/>
      <c r="BP646" s="201"/>
      <c r="BQ646" s="9"/>
      <c r="BR646" s="9"/>
      <c r="BS646" s="201"/>
      <c r="BT646" s="201"/>
      <c r="BU646" s="201"/>
      <c r="BV646" s="201"/>
      <c r="BW646" s="201"/>
      <c r="BX646" s="201"/>
      <c r="BY646" s="201"/>
      <c r="BZ646" s="201"/>
      <c r="CA646" s="201"/>
      <c r="CB646" s="201"/>
      <c r="CC646" s="201"/>
      <c r="CD646" s="201"/>
      <c r="CE646" s="201"/>
      <c r="CF646" s="201"/>
      <c r="CG646" s="201"/>
      <c r="CH646" s="201"/>
      <c r="CI646" s="9"/>
    </row>
    <row r="647" spans="1:87" s="49" customFormat="1">
      <c r="A647" s="9">
        <v>1016</v>
      </c>
      <c r="B647" s="9">
        <v>5.6</v>
      </c>
      <c r="C647" s="9">
        <v>337</v>
      </c>
      <c r="D647" s="9">
        <v>3.1</v>
      </c>
      <c r="E647" s="9">
        <v>2.2000000000000002</v>
      </c>
      <c r="F647" s="9">
        <v>525.27200000000005</v>
      </c>
      <c r="G647" s="9">
        <v>0</v>
      </c>
      <c r="H647" s="9">
        <v>0</v>
      </c>
      <c r="I647" s="9">
        <v>8.4</v>
      </c>
      <c r="J647" s="9">
        <v>70</v>
      </c>
      <c r="K647" s="158">
        <v>0.44305555555555598</v>
      </c>
      <c r="L647" s="9"/>
      <c r="M647" s="9"/>
      <c r="N647" s="9"/>
      <c r="O647" s="9"/>
      <c r="P647" s="278" t="str">
        <f t="shared" si="21"/>
        <v/>
      </c>
      <c r="Q647" s="276" t="str">
        <f t="shared" si="22"/>
        <v/>
      </c>
      <c r="R647" s="9"/>
      <c r="U647" s="367"/>
      <c r="Y647"/>
      <c r="Z647"/>
      <c r="AA647"/>
      <c r="AS647" s="201"/>
      <c r="AT647" s="201"/>
      <c r="AU647" s="426"/>
      <c r="AV647" s="201"/>
      <c r="AW647" s="9"/>
      <c r="AX647" s="470"/>
      <c r="AY647" s="468"/>
      <c r="AZ647" s="201"/>
      <c r="BA647" s="201"/>
      <c r="BB647" s="9"/>
      <c r="BC647" s="9"/>
      <c r="BD647" s="201"/>
      <c r="BE647" s="9"/>
      <c r="BF647" s="9"/>
      <c r="BG647" s="373"/>
      <c r="BH647" s="373"/>
      <c r="BI647" s="9"/>
      <c r="BJ647" s="9"/>
      <c r="BK647" s="9"/>
      <c r="BL647" s="9"/>
      <c r="BM647" s="201"/>
      <c r="BN647" s="201"/>
      <c r="BO647" s="201"/>
      <c r="BP647" s="201"/>
      <c r="BQ647" s="9"/>
      <c r="BR647" s="9"/>
      <c r="BS647" s="201"/>
      <c r="BT647" s="201"/>
      <c r="BU647" s="201"/>
      <c r="BV647" s="201"/>
      <c r="BW647" s="201"/>
      <c r="BX647" s="201"/>
      <c r="BY647" s="201"/>
      <c r="BZ647" s="201"/>
      <c r="CA647" s="201"/>
      <c r="CB647" s="201"/>
      <c r="CC647" s="201"/>
      <c r="CD647" s="201"/>
      <c r="CE647" s="201"/>
      <c r="CF647" s="201"/>
      <c r="CG647" s="201"/>
      <c r="CH647" s="201"/>
      <c r="CI647" s="9"/>
    </row>
    <row r="648" spans="1:87" s="49" customFormat="1">
      <c r="A648" s="9">
        <v>1016</v>
      </c>
      <c r="B648" s="9">
        <v>5.6</v>
      </c>
      <c r="C648" s="9">
        <v>315</v>
      </c>
      <c r="D648" s="9">
        <v>2.5</v>
      </c>
      <c r="E648" s="9">
        <v>2.1</v>
      </c>
      <c r="F648" s="9">
        <v>525.27200000000005</v>
      </c>
      <c r="G648" s="9">
        <v>0</v>
      </c>
      <c r="H648" s="9">
        <v>0</v>
      </c>
      <c r="I648" s="9">
        <v>8.4</v>
      </c>
      <c r="J648" s="9">
        <v>71</v>
      </c>
      <c r="K648" s="158">
        <v>0.44374999999999998</v>
      </c>
      <c r="L648" s="9"/>
      <c r="M648" s="9"/>
      <c r="N648" s="9"/>
      <c r="O648" s="9"/>
      <c r="P648" s="278" t="str">
        <f t="shared" si="21"/>
        <v/>
      </c>
      <c r="Q648" s="276" t="str">
        <f t="shared" si="22"/>
        <v/>
      </c>
      <c r="R648" s="9"/>
      <c r="U648" s="367"/>
      <c r="Y648"/>
      <c r="Z648"/>
      <c r="AA648"/>
      <c r="AS648" s="201"/>
      <c r="AT648" s="201"/>
      <c r="AU648" s="426"/>
      <c r="AV648" s="201"/>
      <c r="AW648" s="9"/>
      <c r="AX648" s="470"/>
      <c r="AY648" s="468"/>
      <c r="AZ648" s="201"/>
      <c r="BA648" s="201"/>
      <c r="BB648" s="9"/>
      <c r="BC648" s="9"/>
      <c r="BD648" s="201"/>
      <c r="BE648" s="9"/>
      <c r="BF648" s="9"/>
      <c r="BG648" s="373"/>
      <c r="BH648" s="373"/>
      <c r="BI648" s="9"/>
      <c r="BJ648" s="9"/>
      <c r="BK648" s="9"/>
      <c r="BL648" s="9"/>
      <c r="BM648" s="201"/>
      <c r="BN648" s="201"/>
      <c r="BO648" s="201"/>
      <c r="BP648" s="201"/>
      <c r="BQ648" s="9"/>
      <c r="BR648" s="9"/>
      <c r="BS648" s="201"/>
      <c r="BT648" s="201"/>
      <c r="BU648" s="201"/>
      <c r="BV648" s="201"/>
      <c r="BW648" s="201"/>
      <c r="BX648" s="201"/>
      <c r="BY648" s="201"/>
      <c r="BZ648" s="201"/>
      <c r="CA648" s="201"/>
      <c r="CB648" s="201"/>
      <c r="CC648" s="201"/>
      <c r="CD648" s="201"/>
      <c r="CE648" s="201"/>
      <c r="CF648" s="201"/>
      <c r="CG648" s="201"/>
      <c r="CH648" s="201"/>
      <c r="CI648" s="9"/>
    </row>
    <row r="649" spans="1:87" s="49" customFormat="1">
      <c r="A649" s="9">
        <v>1016</v>
      </c>
      <c r="B649" s="9">
        <v>5.6</v>
      </c>
      <c r="C649" s="9">
        <v>292</v>
      </c>
      <c r="D649" s="9">
        <v>2.6</v>
      </c>
      <c r="E649" s="9">
        <v>2.8</v>
      </c>
      <c r="F649" s="9">
        <v>525.27200000000005</v>
      </c>
      <c r="G649" s="9">
        <v>0</v>
      </c>
      <c r="H649" s="9">
        <v>0</v>
      </c>
      <c r="I649" s="9">
        <v>8.4</v>
      </c>
      <c r="J649" s="9">
        <v>71</v>
      </c>
      <c r="K649" s="158">
        <v>0.44444444444444398</v>
      </c>
      <c r="L649" s="9"/>
      <c r="M649" s="9"/>
      <c r="N649" s="9"/>
      <c r="O649" s="9"/>
      <c r="P649" s="278" t="str">
        <f t="shared" si="21"/>
        <v/>
      </c>
      <c r="Q649" s="276" t="str">
        <f t="shared" si="22"/>
        <v/>
      </c>
      <c r="R649" s="9"/>
      <c r="U649" s="367"/>
      <c r="Y649"/>
      <c r="Z649"/>
      <c r="AA649"/>
      <c r="AS649" s="201"/>
      <c r="AT649" s="201"/>
      <c r="AU649" s="426"/>
      <c r="AV649" s="201"/>
      <c r="AW649" s="9"/>
      <c r="AX649" s="470"/>
      <c r="AY649" s="468"/>
      <c r="AZ649" s="201"/>
      <c r="BA649" s="201"/>
      <c r="BB649" s="9"/>
      <c r="BC649" s="9"/>
      <c r="BD649" s="201"/>
      <c r="BE649" s="9"/>
      <c r="BF649" s="9"/>
      <c r="BG649" s="373"/>
      <c r="BH649" s="373"/>
      <c r="BI649" s="9"/>
      <c r="BJ649" s="9"/>
      <c r="BK649" s="9"/>
      <c r="BL649" s="9"/>
      <c r="BM649" s="201"/>
      <c r="BN649" s="201"/>
      <c r="BO649" s="201"/>
      <c r="BP649" s="201"/>
      <c r="BQ649" s="9"/>
      <c r="BR649" s="9"/>
      <c r="BS649" s="201"/>
      <c r="BT649" s="201"/>
      <c r="BU649" s="201"/>
      <c r="BV649" s="201"/>
      <c r="BW649" s="201"/>
      <c r="BX649" s="201"/>
      <c r="BY649" s="201"/>
      <c r="BZ649" s="201"/>
      <c r="CA649" s="201"/>
      <c r="CB649" s="201"/>
      <c r="CC649" s="201"/>
      <c r="CD649" s="201"/>
      <c r="CE649" s="201"/>
      <c r="CF649" s="201"/>
      <c r="CG649" s="201"/>
      <c r="CH649" s="201"/>
      <c r="CI649" s="9"/>
    </row>
    <row r="650" spans="1:87" s="49" customFormat="1">
      <c r="A650" s="9">
        <v>1016</v>
      </c>
      <c r="B650" s="9">
        <v>6.1</v>
      </c>
      <c r="C650" s="9">
        <v>292</v>
      </c>
      <c r="D650" s="9">
        <v>2.2000000000000002</v>
      </c>
      <c r="E650" s="9">
        <v>1.7</v>
      </c>
      <c r="F650" s="9">
        <v>525.27200000000005</v>
      </c>
      <c r="G650" s="9">
        <v>0</v>
      </c>
      <c r="H650" s="9">
        <v>0</v>
      </c>
      <c r="I650" s="9">
        <v>8.5</v>
      </c>
      <c r="J650" s="9">
        <v>71</v>
      </c>
      <c r="K650" s="158">
        <v>0.44513888888888897</v>
      </c>
      <c r="L650" s="9"/>
      <c r="M650" s="9"/>
      <c r="N650" s="9"/>
      <c r="O650" s="9"/>
      <c r="P650" s="278" t="str">
        <f t="shared" si="21"/>
        <v/>
      </c>
      <c r="Q650" s="276" t="str">
        <f t="shared" si="22"/>
        <v/>
      </c>
      <c r="R650" s="9"/>
      <c r="U650" s="367"/>
      <c r="Y650"/>
      <c r="Z650"/>
      <c r="AA650"/>
      <c r="AS650" s="201"/>
      <c r="AT650" s="201"/>
      <c r="AU650" s="426"/>
      <c r="AV650" s="201"/>
      <c r="AW650" s="9"/>
      <c r="AX650" s="470"/>
      <c r="AY650" s="468"/>
      <c r="AZ650" s="201"/>
      <c r="BA650" s="201"/>
      <c r="BB650" s="9"/>
      <c r="BC650" s="9"/>
      <c r="BD650" s="201"/>
      <c r="BE650" s="9"/>
      <c r="BF650" s="9"/>
      <c r="BG650" s="373"/>
      <c r="BH650" s="373"/>
      <c r="BI650" s="9"/>
      <c r="BJ650" s="9"/>
      <c r="BK650" s="9"/>
      <c r="BL650" s="9"/>
      <c r="BM650" s="201"/>
      <c r="BN650" s="201"/>
      <c r="BO650" s="201"/>
      <c r="BP650" s="201"/>
      <c r="BQ650" s="9"/>
      <c r="BR650" s="9"/>
      <c r="BS650" s="201"/>
      <c r="BT650" s="201"/>
      <c r="BU650" s="201"/>
      <c r="BV650" s="201"/>
      <c r="BW650" s="201"/>
      <c r="BX650" s="201"/>
      <c r="BY650" s="201"/>
      <c r="BZ650" s="201"/>
      <c r="CA650" s="201"/>
      <c r="CB650" s="201"/>
      <c r="CC650" s="201"/>
      <c r="CD650" s="201"/>
      <c r="CE650" s="201"/>
      <c r="CF650" s="201"/>
      <c r="CG650" s="201"/>
      <c r="CH650" s="201"/>
      <c r="CI650" s="9"/>
    </row>
    <row r="651" spans="1:87" s="49" customFormat="1">
      <c r="A651" s="9">
        <v>1016</v>
      </c>
      <c r="B651" s="9">
        <v>6.1</v>
      </c>
      <c r="C651" s="9">
        <v>315</v>
      </c>
      <c r="D651" s="9">
        <v>2.2000000000000002</v>
      </c>
      <c r="E651" s="9">
        <v>2.1</v>
      </c>
      <c r="F651" s="9">
        <v>525.27200000000005</v>
      </c>
      <c r="G651" s="9">
        <v>0</v>
      </c>
      <c r="H651" s="9">
        <v>0</v>
      </c>
      <c r="I651" s="9">
        <v>8.5</v>
      </c>
      <c r="J651" s="9">
        <v>71</v>
      </c>
      <c r="K651" s="158">
        <v>0.44583333333333303</v>
      </c>
      <c r="L651" s="9"/>
      <c r="M651" s="9"/>
      <c r="N651" s="9"/>
      <c r="O651" s="9"/>
      <c r="P651" s="278" t="str">
        <f t="shared" ref="P651:P714" si="23">IF(D651&lt;1.1,60,"")</f>
        <v/>
      </c>
      <c r="Q651" s="276" t="str">
        <f t="shared" ref="Q651:Q714" si="24">IF(H651&gt;0,60,"")</f>
        <v/>
      </c>
      <c r="R651" s="9"/>
      <c r="U651" s="367"/>
      <c r="Y651"/>
      <c r="Z651"/>
      <c r="AA651"/>
      <c r="AS651" s="201"/>
      <c r="AT651" s="201"/>
      <c r="AU651" s="426"/>
      <c r="AV651" s="201"/>
      <c r="AW651" s="9"/>
      <c r="AX651" s="470"/>
      <c r="AY651" s="468"/>
      <c r="AZ651" s="201"/>
      <c r="BA651" s="201"/>
      <c r="BB651" s="9"/>
      <c r="BC651" s="9"/>
      <c r="BD651" s="201"/>
      <c r="BE651" s="9"/>
      <c r="BF651" s="9"/>
      <c r="BG651" s="373"/>
      <c r="BH651" s="373"/>
      <c r="BI651" s="9"/>
      <c r="BJ651" s="9"/>
      <c r="BK651" s="9"/>
      <c r="BL651" s="9"/>
      <c r="BM651" s="201"/>
      <c r="BN651" s="201"/>
      <c r="BO651" s="201"/>
      <c r="BP651" s="201"/>
      <c r="BQ651" s="9"/>
      <c r="BR651" s="9"/>
      <c r="BS651" s="201"/>
      <c r="BT651" s="201"/>
      <c r="BU651" s="201"/>
      <c r="BV651" s="201"/>
      <c r="BW651" s="201"/>
      <c r="BX651" s="201"/>
      <c r="BY651" s="201"/>
      <c r="BZ651" s="201"/>
      <c r="CA651" s="201"/>
      <c r="CB651" s="201"/>
      <c r="CC651" s="201"/>
      <c r="CD651" s="201"/>
      <c r="CE651" s="201"/>
      <c r="CF651" s="201"/>
      <c r="CG651" s="201"/>
      <c r="CH651" s="201"/>
      <c r="CI651" s="9"/>
    </row>
    <row r="652" spans="1:87" s="49" customFormat="1">
      <c r="A652" s="9">
        <v>1016</v>
      </c>
      <c r="B652" s="9">
        <v>6.7</v>
      </c>
      <c r="C652" s="9">
        <v>247</v>
      </c>
      <c r="D652" s="9">
        <v>1.5</v>
      </c>
      <c r="E652" s="9">
        <v>2.2999999999999998</v>
      </c>
      <c r="F652" s="9">
        <v>525.27200000000005</v>
      </c>
      <c r="G652" s="9">
        <v>0</v>
      </c>
      <c r="H652" s="9">
        <v>0</v>
      </c>
      <c r="I652" s="9">
        <v>8.5</v>
      </c>
      <c r="J652" s="9">
        <v>71</v>
      </c>
      <c r="K652" s="158">
        <v>0.44652777777777802</v>
      </c>
      <c r="L652" s="9"/>
      <c r="M652" s="9"/>
      <c r="N652" s="9"/>
      <c r="O652" s="9"/>
      <c r="P652" s="278" t="str">
        <f t="shared" si="23"/>
        <v/>
      </c>
      <c r="Q652" s="276" t="str">
        <f t="shared" si="24"/>
        <v/>
      </c>
      <c r="R652" s="9"/>
      <c r="U652" s="367"/>
      <c r="Y652"/>
      <c r="Z652"/>
      <c r="AA652"/>
      <c r="AS652" s="201"/>
      <c r="AT652" s="201"/>
      <c r="AU652" s="426"/>
      <c r="AV652" s="201"/>
      <c r="AW652" s="9"/>
      <c r="AX652" s="470"/>
      <c r="AY652" s="468"/>
      <c r="AZ652" s="201"/>
      <c r="BA652" s="201"/>
      <c r="BB652" s="9"/>
      <c r="BC652" s="9"/>
      <c r="BD652" s="201"/>
      <c r="BE652" s="9"/>
      <c r="BF652" s="9"/>
      <c r="BG652" s="373"/>
      <c r="BH652" s="373"/>
      <c r="BI652" s="9"/>
      <c r="BJ652" s="9"/>
      <c r="BK652" s="9"/>
      <c r="BL652" s="9"/>
      <c r="BM652" s="201"/>
      <c r="BN652" s="201"/>
      <c r="BO652" s="201"/>
      <c r="BP652" s="201"/>
      <c r="BQ652" s="9"/>
      <c r="BR652" s="9"/>
      <c r="BS652" s="201"/>
      <c r="BT652" s="201"/>
      <c r="BU652" s="201"/>
      <c r="BV652" s="201"/>
      <c r="BW652" s="201"/>
      <c r="BX652" s="201"/>
      <c r="BY652" s="201"/>
      <c r="BZ652" s="201"/>
      <c r="CA652" s="201"/>
      <c r="CB652" s="201"/>
      <c r="CC652" s="201"/>
      <c r="CD652" s="201"/>
      <c r="CE652" s="201"/>
      <c r="CF652" s="201"/>
      <c r="CG652" s="201"/>
      <c r="CH652" s="201"/>
      <c r="CI652" s="9"/>
    </row>
    <row r="653" spans="1:87" s="49" customFormat="1">
      <c r="A653" s="9">
        <v>1016</v>
      </c>
      <c r="B653" s="9">
        <v>6.7</v>
      </c>
      <c r="C653" s="9">
        <v>315</v>
      </c>
      <c r="D653" s="9">
        <v>1.8</v>
      </c>
      <c r="E653" s="9">
        <v>2.5</v>
      </c>
      <c r="F653" s="9">
        <v>525.27200000000005</v>
      </c>
      <c r="G653" s="9">
        <v>0</v>
      </c>
      <c r="H653" s="9">
        <v>0</v>
      </c>
      <c r="I653" s="9">
        <v>8.5</v>
      </c>
      <c r="J653" s="9">
        <v>71</v>
      </c>
      <c r="K653" s="158">
        <v>0.44722222222222202</v>
      </c>
      <c r="L653" s="9"/>
      <c r="M653" s="9"/>
      <c r="N653" s="9"/>
      <c r="O653" s="9"/>
      <c r="P653" s="278" t="str">
        <f t="shared" si="23"/>
        <v/>
      </c>
      <c r="Q653" s="276" t="str">
        <f t="shared" si="24"/>
        <v/>
      </c>
      <c r="R653" s="9"/>
      <c r="U653" s="367"/>
      <c r="Y653"/>
      <c r="Z653"/>
      <c r="AA653"/>
      <c r="AS653" s="201"/>
      <c r="AT653" s="201"/>
      <c r="AU653" s="426"/>
      <c r="AV653" s="201"/>
      <c r="AW653" s="9"/>
      <c r="AX653" s="470"/>
      <c r="AY653" s="468"/>
      <c r="AZ653" s="201"/>
      <c r="BA653" s="201"/>
      <c r="BB653" s="9"/>
      <c r="BC653" s="9"/>
      <c r="BD653" s="201"/>
      <c r="BE653" s="9"/>
      <c r="BF653" s="9"/>
      <c r="BG653" s="373"/>
      <c r="BH653" s="373"/>
      <c r="BI653" s="9"/>
      <c r="BJ653" s="9"/>
      <c r="BK653" s="9"/>
      <c r="BL653" s="9"/>
      <c r="BM653" s="201"/>
      <c r="BN653" s="201"/>
      <c r="BO653" s="201"/>
      <c r="BP653" s="201"/>
      <c r="BQ653" s="9"/>
      <c r="BR653" s="9"/>
      <c r="BS653" s="201"/>
      <c r="BT653" s="201"/>
      <c r="BU653" s="201"/>
      <c r="BV653" s="201"/>
      <c r="BW653" s="201"/>
      <c r="BX653" s="201"/>
      <c r="BY653" s="201"/>
      <c r="BZ653" s="201"/>
      <c r="CA653" s="201"/>
      <c r="CB653" s="201"/>
      <c r="CC653" s="201"/>
      <c r="CD653" s="201"/>
      <c r="CE653" s="201"/>
      <c r="CF653" s="201"/>
      <c r="CG653" s="201"/>
      <c r="CH653" s="201"/>
      <c r="CI653" s="9"/>
    </row>
    <row r="654" spans="1:87" s="49" customFormat="1">
      <c r="A654" s="9">
        <v>1016</v>
      </c>
      <c r="B654" s="9">
        <v>4.4000000000000004</v>
      </c>
      <c r="C654" s="9">
        <v>292</v>
      </c>
      <c r="D654" s="9">
        <v>5.3</v>
      </c>
      <c r="E654" s="9">
        <v>2.9</v>
      </c>
      <c r="F654" s="9">
        <v>525.27200000000005</v>
      </c>
      <c r="G654" s="9">
        <v>0</v>
      </c>
      <c r="H654" s="9">
        <v>0</v>
      </c>
      <c r="I654" s="9">
        <v>8.6</v>
      </c>
      <c r="J654" s="9">
        <v>71</v>
      </c>
      <c r="K654" s="158">
        <v>0.44791666666666702</v>
      </c>
      <c r="L654" s="9"/>
      <c r="M654" s="9"/>
      <c r="N654" s="9"/>
      <c r="O654" s="9"/>
      <c r="P654" s="278" t="str">
        <f t="shared" si="23"/>
        <v/>
      </c>
      <c r="Q654" s="276" t="str">
        <f t="shared" si="24"/>
        <v/>
      </c>
      <c r="R654" s="9"/>
      <c r="U654" s="367"/>
      <c r="Y654"/>
      <c r="Z654"/>
      <c r="AA654"/>
      <c r="AS654" s="201"/>
      <c r="AT654" s="201"/>
      <c r="AU654" s="426"/>
      <c r="AV654" s="201"/>
      <c r="AW654" s="9"/>
      <c r="AX654" s="470"/>
      <c r="AY654" s="468"/>
      <c r="AZ654" s="201"/>
      <c r="BA654" s="201"/>
      <c r="BB654" s="9"/>
      <c r="BC654" s="9"/>
      <c r="BD654" s="201"/>
      <c r="BE654" s="9"/>
      <c r="BF654" s="9"/>
      <c r="BG654" s="373"/>
      <c r="BH654" s="373"/>
      <c r="BI654" s="9"/>
      <c r="BJ654" s="9"/>
      <c r="BK654" s="9"/>
      <c r="BL654" s="9"/>
      <c r="BM654" s="201"/>
      <c r="BN654" s="201"/>
      <c r="BO654" s="201"/>
      <c r="BP654" s="201"/>
      <c r="BQ654" s="9"/>
      <c r="BR654" s="9"/>
      <c r="BS654" s="201"/>
      <c r="BT654" s="201"/>
      <c r="BU654" s="201"/>
      <c r="BV654" s="201"/>
      <c r="BW654" s="201"/>
      <c r="BX654" s="201"/>
      <c r="BY654" s="201"/>
      <c r="BZ654" s="201"/>
      <c r="CA654" s="201"/>
      <c r="CB654" s="201"/>
      <c r="CC654" s="201"/>
      <c r="CD654" s="201"/>
      <c r="CE654" s="201"/>
      <c r="CF654" s="201"/>
      <c r="CG654" s="201"/>
      <c r="CH654" s="201"/>
      <c r="CI654" s="9"/>
    </row>
    <row r="655" spans="1:87" s="49" customFormat="1">
      <c r="A655" s="9">
        <v>1016</v>
      </c>
      <c r="B655" s="9">
        <v>6.1</v>
      </c>
      <c r="C655" s="9">
        <v>315</v>
      </c>
      <c r="D655" s="9">
        <v>2.5</v>
      </c>
      <c r="E655" s="9">
        <v>2.7</v>
      </c>
      <c r="F655" s="9">
        <v>525.27200000000005</v>
      </c>
      <c r="G655" s="9">
        <v>0</v>
      </c>
      <c r="H655" s="9">
        <v>0</v>
      </c>
      <c r="I655" s="9">
        <v>8.6</v>
      </c>
      <c r="J655" s="9">
        <v>71</v>
      </c>
      <c r="K655" s="158">
        <v>0.44861111111111102</v>
      </c>
      <c r="L655" s="9"/>
      <c r="M655" s="9"/>
      <c r="N655" s="9"/>
      <c r="O655" s="9"/>
      <c r="P655" s="278" t="str">
        <f t="shared" si="23"/>
        <v/>
      </c>
      <c r="Q655" s="276" t="str">
        <f t="shared" si="24"/>
        <v/>
      </c>
      <c r="R655" s="9"/>
      <c r="U655" s="367"/>
      <c r="Y655"/>
      <c r="Z655"/>
      <c r="AA655"/>
      <c r="AS655" s="201"/>
      <c r="AT655" s="201"/>
      <c r="AU655" s="426"/>
      <c r="AV655" s="201"/>
      <c r="AW655" s="9"/>
      <c r="AX655" s="470"/>
      <c r="AY655" s="468"/>
      <c r="AZ655" s="201"/>
      <c r="BA655" s="201"/>
      <c r="BB655" s="9"/>
      <c r="BC655" s="9"/>
      <c r="BD655" s="201"/>
      <c r="BE655" s="9"/>
      <c r="BF655" s="9"/>
      <c r="BG655" s="373"/>
      <c r="BH655" s="373"/>
      <c r="BI655" s="9"/>
      <c r="BJ655" s="9"/>
      <c r="BK655" s="9"/>
      <c r="BL655" s="9"/>
      <c r="BM655" s="201"/>
      <c r="BN655" s="201"/>
      <c r="BO655" s="201"/>
      <c r="BP655" s="201"/>
      <c r="BQ655" s="9"/>
      <c r="BR655" s="9"/>
      <c r="BS655" s="201"/>
      <c r="BT655" s="201"/>
      <c r="BU655" s="201"/>
      <c r="BV655" s="201"/>
      <c r="BW655" s="201"/>
      <c r="BX655" s="201"/>
      <c r="BY655" s="201"/>
      <c r="BZ655" s="201"/>
      <c r="CA655" s="201"/>
      <c r="CB655" s="201"/>
      <c r="CC655" s="201"/>
      <c r="CD655" s="201"/>
      <c r="CE655" s="201"/>
      <c r="CF655" s="201"/>
      <c r="CG655" s="201"/>
      <c r="CH655" s="201"/>
      <c r="CI655" s="9"/>
    </row>
    <row r="656" spans="1:87" s="49" customFormat="1">
      <c r="A656" s="9">
        <v>1016</v>
      </c>
      <c r="B656" s="9">
        <v>6.1</v>
      </c>
      <c r="C656" s="9">
        <v>292</v>
      </c>
      <c r="D656" s="9">
        <v>2</v>
      </c>
      <c r="E656" s="9">
        <v>1.8</v>
      </c>
      <c r="F656" s="9">
        <v>525.27200000000005</v>
      </c>
      <c r="G656" s="9">
        <v>0</v>
      </c>
      <c r="H656" s="9">
        <v>0</v>
      </c>
      <c r="I656" s="9">
        <v>8.6</v>
      </c>
      <c r="J656" s="9">
        <v>71</v>
      </c>
      <c r="K656" s="158">
        <v>0.44930555555555601</v>
      </c>
      <c r="L656" s="9"/>
      <c r="M656" s="9"/>
      <c r="N656" s="9"/>
      <c r="O656" s="9"/>
      <c r="P656" s="278" t="str">
        <f t="shared" si="23"/>
        <v/>
      </c>
      <c r="Q656" s="276" t="str">
        <f t="shared" si="24"/>
        <v/>
      </c>
      <c r="R656" s="9"/>
      <c r="U656" s="367"/>
      <c r="Y656"/>
      <c r="Z656"/>
      <c r="AA656"/>
      <c r="AS656" s="201"/>
      <c r="AT656" s="201"/>
      <c r="AU656" s="426"/>
      <c r="AV656" s="201"/>
      <c r="AW656" s="9"/>
      <c r="AX656" s="470"/>
      <c r="AY656" s="468"/>
      <c r="AZ656" s="201"/>
      <c r="BA656" s="201"/>
      <c r="BB656" s="9"/>
      <c r="BC656" s="9"/>
      <c r="BD656" s="201"/>
      <c r="BE656" s="9"/>
      <c r="BF656" s="9"/>
      <c r="BG656" s="373"/>
      <c r="BH656" s="373"/>
      <c r="BI656" s="9"/>
      <c r="BJ656" s="9"/>
      <c r="BK656" s="9"/>
      <c r="BL656" s="9"/>
      <c r="BM656" s="201"/>
      <c r="BN656" s="201"/>
      <c r="BO656" s="201"/>
      <c r="BP656" s="201"/>
      <c r="BQ656" s="9"/>
      <c r="BR656" s="9"/>
      <c r="BS656" s="201"/>
      <c r="BT656" s="201"/>
      <c r="BU656" s="201"/>
      <c r="BV656" s="201"/>
      <c r="BW656" s="201"/>
      <c r="BX656" s="201"/>
      <c r="BY656" s="201"/>
      <c r="BZ656" s="201"/>
      <c r="CA656" s="201"/>
      <c r="CB656" s="201"/>
      <c r="CC656" s="201"/>
      <c r="CD656" s="201"/>
      <c r="CE656" s="201"/>
      <c r="CF656" s="201"/>
      <c r="CG656" s="201"/>
      <c r="CH656" s="201"/>
      <c r="CI656" s="9"/>
    </row>
    <row r="657" spans="1:89" s="49" customFormat="1">
      <c r="A657" s="9">
        <v>1017</v>
      </c>
      <c r="B657" s="9">
        <v>6.1</v>
      </c>
      <c r="C657" s="9">
        <v>292</v>
      </c>
      <c r="D657" s="9">
        <v>2.4</v>
      </c>
      <c r="E657" s="9">
        <v>1.9</v>
      </c>
      <c r="F657" s="9">
        <v>525.27200000000005</v>
      </c>
      <c r="G657" s="9">
        <v>0</v>
      </c>
      <c r="H657" s="9">
        <v>0</v>
      </c>
      <c r="I657" s="9">
        <v>8.6</v>
      </c>
      <c r="J657" s="9">
        <v>71</v>
      </c>
      <c r="K657" s="158">
        <v>0.45</v>
      </c>
      <c r="L657" s="9"/>
      <c r="M657" s="9"/>
      <c r="N657" s="9"/>
      <c r="O657" s="9"/>
      <c r="P657" s="278" t="str">
        <f t="shared" si="23"/>
        <v/>
      </c>
      <c r="Q657" s="276" t="str">
        <f t="shared" si="24"/>
        <v/>
      </c>
      <c r="R657" s="9"/>
      <c r="U657" s="367"/>
      <c r="Y657"/>
      <c r="Z657"/>
      <c r="AA657"/>
      <c r="AS657" s="201"/>
      <c r="AT657" s="201"/>
      <c r="AU657" s="426"/>
      <c r="AV657" s="201"/>
      <c r="AW657" s="9"/>
      <c r="AX657" s="470"/>
      <c r="AY657" s="468"/>
      <c r="AZ657" s="201"/>
      <c r="BA657" s="201"/>
      <c r="BB657" s="9"/>
      <c r="BC657" s="9"/>
      <c r="BD657" s="201"/>
      <c r="BE657" s="9"/>
      <c r="BF657" s="9"/>
      <c r="BG657" s="373"/>
      <c r="BH657" s="373"/>
      <c r="BI657" s="9"/>
      <c r="BJ657" s="9"/>
      <c r="BK657" s="9"/>
      <c r="BL657" s="9"/>
      <c r="BM657" s="201"/>
      <c r="BN657" s="201"/>
      <c r="BO657" s="201"/>
      <c r="BP657" s="201"/>
      <c r="BQ657" s="9"/>
      <c r="BR657" s="9"/>
      <c r="BS657" s="201"/>
      <c r="BT657" s="201"/>
      <c r="BU657" s="201"/>
      <c r="BV657" s="201"/>
      <c r="BW657" s="201"/>
      <c r="BX657" s="201"/>
      <c r="BY657" s="201"/>
      <c r="BZ657" s="201"/>
      <c r="CA657" s="201"/>
      <c r="CB657" s="201"/>
      <c r="CC657" s="201"/>
      <c r="CD657" s="201"/>
      <c r="CE657" s="201"/>
      <c r="CF657" s="201"/>
      <c r="CG657" s="201"/>
      <c r="CH657" s="201"/>
      <c r="CI657" s="9"/>
    </row>
    <row r="658" spans="1:89" s="49" customFormat="1">
      <c r="A658" s="9">
        <v>1017</v>
      </c>
      <c r="B658" s="9">
        <v>5.6</v>
      </c>
      <c r="C658" s="9">
        <v>337</v>
      </c>
      <c r="D658" s="9">
        <v>3.5</v>
      </c>
      <c r="E658" s="9">
        <v>2.8</v>
      </c>
      <c r="F658" s="9">
        <v>525.27200000000005</v>
      </c>
      <c r="G658" s="9">
        <v>0</v>
      </c>
      <c r="H658" s="9">
        <v>0</v>
      </c>
      <c r="I658" s="9">
        <v>8.6</v>
      </c>
      <c r="J658" s="9">
        <v>71</v>
      </c>
      <c r="K658" s="158">
        <v>0.45069444444444401</v>
      </c>
      <c r="L658" s="9"/>
      <c r="M658" s="9"/>
      <c r="N658" s="9"/>
      <c r="O658" s="9"/>
      <c r="P658" s="278" t="str">
        <f t="shared" si="23"/>
        <v/>
      </c>
      <c r="Q658" s="276" t="str">
        <f t="shared" si="24"/>
        <v/>
      </c>
      <c r="R658" s="9"/>
      <c r="U658" s="367"/>
      <c r="Y658"/>
      <c r="Z658"/>
      <c r="AA658"/>
      <c r="AS658" s="201"/>
      <c r="AT658" s="201"/>
      <c r="AU658" s="426"/>
      <c r="AV658" s="9"/>
      <c r="AW658" s="9"/>
      <c r="AX658" s="470"/>
      <c r="AY658" s="467"/>
      <c r="AZ658" s="9"/>
      <c r="BA658" s="9"/>
      <c r="BB658" s="9"/>
      <c r="BC658" s="9"/>
      <c r="BD658" s="9"/>
      <c r="BE658" s="9"/>
      <c r="BF658" s="9"/>
      <c r="BG658" s="373"/>
      <c r="BH658" s="373"/>
      <c r="BI658" s="9"/>
      <c r="BJ658" s="9"/>
      <c r="BK658" s="9"/>
      <c r="BL658" s="9"/>
      <c r="BM658" s="9"/>
      <c r="BN658" s="9"/>
      <c r="BO658" s="9"/>
      <c r="BP658" s="9"/>
      <c r="BQ658" s="9"/>
      <c r="BR658" s="9"/>
      <c r="BS658" s="201"/>
      <c r="BT658" s="201"/>
      <c r="BU658" s="201"/>
      <c r="BV658" s="201"/>
      <c r="BW658" s="201"/>
      <c r="BX658" s="201"/>
      <c r="BY658" s="201"/>
      <c r="BZ658" s="201"/>
      <c r="CA658" s="201"/>
      <c r="CB658" s="201"/>
      <c r="CC658" s="201"/>
      <c r="CD658" s="201"/>
      <c r="CE658" s="201"/>
      <c r="CF658" s="201"/>
      <c r="CG658" s="201"/>
      <c r="CH658" s="201"/>
      <c r="CI658" s="9"/>
    </row>
    <row r="659" spans="1:89">
      <c r="A659" s="9">
        <v>1017</v>
      </c>
      <c r="B659" s="9">
        <v>6.1</v>
      </c>
      <c r="C659" s="9">
        <v>292</v>
      </c>
      <c r="D659" s="9">
        <v>2.2000000000000002</v>
      </c>
      <c r="E659" s="9">
        <v>2.4</v>
      </c>
      <c r="F659" s="9">
        <v>525.27200000000005</v>
      </c>
      <c r="G659" s="9">
        <v>0</v>
      </c>
      <c r="H659" s="9">
        <v>0</v>
      </c>
      <c r="I659" s="9">
        <v>8.6</v>
      </c>
      <c r="J659" s="9">
        <v>71</v>
      </c>
      <c r="K659" s="158">
        <v>0.45138888888888901</v>
      </c>
      <c r="L659" s="9"/>
      <c r="M659" s="9"/>
      <c r="N659" s="9"/>
      <c r="O659" s="9"/>
      <c r="P659" s="278" t="str">
        <f t="shared" si="23"/>
        <v/>
      </c>
      <c r="Q659" s="276" t="str">
        <f t="shared" si="24"/>
        <v/>
      </c>
      <c r="R659" s="9"/>
      <c r="S659" s="9"/>
      <c r="U659" s="367"/>
      <c r="AS659" s="9"/>
      <c r="AT659" s="9"/>
      <c r="AU659" s="426"/>
      <c r="AW659" s="9"/>
      <c r="AX659" s="470"/>
      <c r="AY659" s="467"/>
      <c r="BG659" s="373"/>
      <c r="BH659" s="373"/>
      <c r="BI659" s="9"/>
      <c r="BJ659" s="9"/>
      <c r="CJ659"/>
      <c r="CK659"/>
    </row>
    <row r="660" spans="1:89">
      <c r="A660" s="9">
        <v>1017</v>
      </c>
      <c r="B660" s="9">
        <v>4.4000000000000004</v>
      </c>
      <c r="C660" s="9">
        <v>337</v>
      </c>
      <c r="D660" s="9">
        <v>6.4</v>
      </c>
      <c r="E660" s="9">
        <v>2.6</v>
      </c>
      <c r="F660" s="9">
        <v>525.27200000000005</v>
      </c>
      <c r="G660" s="9">
        <v>0</v>
      </c>
      <c r="H660" s="9">
        <v>0</v>
      </c>
      <c r="I660" s="9">
        <v>8.6999999999999993</v>
      </c>
      <c r="J660" s="9">
        <v>71</v>
      </c>
      <c r="K660" s="158">
        <v>0.452083333333333</v>
      </c>
      <c r="L660" s="9"/>
      <c r="M660" s="9"/>
      <c r="N660" s="9"/>
      <c r="O660" s="9"/>
      <c r="P660" s="278" t="str">
        <f t="shared" si="23"/>
        <v/>
      </c>
      <c r="Q660" s="276" t="str">
        <f t="shared" si="24"/>
        <v/>
      </c>
      <c r="R660" s="9"/>
      <c r="S660" s="9"/>
      <c r="U660" s="367"/>
      <c r="AS660" s="9"/>
      <c r="AT660" s="9"/>
      <c r="AU660" s="426"/>
      <c r="AW660" s="9"/>
      <c r="AX660" s="470"/>
      <c r="AY660" s="467"/>
      <c r="BG660" s="373"/>
      <c r="BH660" s="373"/>
      <c r="BI660" s="9"/>
      <c r="BJ660" s="9"/>
      <c r="CJ660"/>
      <c r="CK660"/>
    </row>
    <row r="661" spans="1:89">
      <c r="A661" s="9">
        <v>1017</v>
      </c>
      <c r="B661" s="9">
        <v>5.6</v>
      </c>
      <c r="C661" s="9">
        <v>337</v>
      </c>
      <c r="D661" s="9">
        <v>2.9</v>
      </c>
      <c r="E661" s="9">
        <v>2.9</v>
      </c>
      <c r="F661" s="9">
        <v>525.27200000000005</v>
      </c>
      <c r="G661" s="9">
        <v>0</v>
      </c>
      <c r="H661" s="9">
        <v>0</v>
      </c>
      <c r="I661" s="9">
        <v>8.6999999999999993</v>
      </c>
      <c r="J661" s="9">
        <v>71</v>
      </c>
      <c r="K661" s="158">
        <v>0.452777777777778</v>
      </c>
      <c r="L661" s="9"/>
      <c r="M661" s="9"/>
      <c r="N661" s="9"/>
      <c r="O661" s="9"/>
      <c r="P661" s="278" t="str">
        <f t="shared" si="23"/>
        <v/>
      </c>
      <c r="Q661" s="276" t="str">
        <f t="shared" si="24"/>
        <v/>
      </c>
      <c r="R661" s="9"/>
      <c r="S661" s="9"/>
      <c r="U661" s="367"/>
      <c r="AS661" s="9"/>
      <c r="AT661" s="9"/>
      <c r="AU661" s="426"/>
      <c r="AW661" s="9"/>
      <c r="AX661" s="470"/>
      <c r="AY661" s="467"/>
      <c r="BG661" s="373"/>
      <c r="BH661" s="373"/>
      <c r="BI661" s="9"/>
      <c r="BJ661" s="9"/>
      <c r="CJ661"/>
      <c r="CK661"/>
    </row>
    <row r="662" spans="1:89">
      <c r="A662" s="9">
        <v>1017</v>
      </c>
      <c r="B662" s="9">
        <v>5.6</v>
      </c>
      <c r="C662" s="9">
        <v>292</v>
      </c>
      <c r="D662" s="9">
        <v>3.6</v>
      </c>
      <c r="E662" s="9">
        <v>2.6</v>
      </c>
      <c r="F662" s="9">
        <v>525.27200000000005</v>
      </c>
      <c r="G662" s="9">
        <v>0</v>
      </c>
      <c r="H662" s="9">
        <v>0</v>
      </c>
      <c r="I662" s="9">
        <v>8.6</v>
      </c>
      <c r="J662" s="9">
        <v>70</v>
      </c>
      <c r="K662" s="158">
        <v>0.453472222222222</v>
      </c>
      <c r="L662" s="9"/>
      <c r="M662" s="9"/>
      <c r="N662" s="9"/>
      <c r="O662" s="9"/>
      <c r="P662" s="278" t="str">
        <f t="shared" si="23"/>
        <v/>
      </c>
      <c r="Q662" s="276" t="str">
        <f t="shared" si="24"/>
        <v/>
      </c>
      <c r="R662" s="9"/>
      <c r="S662" s="9"/>
      <c r="U662" s="367"/>
      <c r="AS662" s="9"/>
      <c r="AT662" s="9"/>
      <c r="AU662" s="426"/>
      <c r="AW662" s="9"/>
      <c r="AX662" s="470"/>
      <c r="AY662" s="467"/>
      <c r="BG662" s="373"/>
      <c r="BH662" s="373"/>
      <c r="BI662" s="9"/>
      <c r="BJ662" s="9"/>
      <c r="CJ662"/>
      <c r="CK662"/>
    </row>
    <row r="663" spans="1:89">
      <c r="A663" s="9">
        <v>1017</v>
      </c>
      <c r="B663" s="9">
        <v>6.7</v>
      </c>
      <c r="C663" s="9">
        <v>0</v>
      </c>
      <c r="D663" s="9">
        <v>1.9</v>
      </c>
      <c r="E663" s="9">
        <v>2.5</v>
      </c>
      <c r="F663" s="9">
        <v>525.27200000000005</v>
      </c>
      <c r="G663" s="9">
        <v>0</v>
      </c>
      <c r="H663" s="9">
        <v>0</v>
      </c>
      <c r="I663" s="9">
        <v>8.6999999999999993</v>
      </c>
      <c r="J663" s="9">
        <v>70</v>
      </c>
      <c r="K663" s="158">
        <v>0.454166666666667</v>
      </c>
      <c r="L663" s="9"/>
      <c r="M663" s="9"/>
      <c r="N663" s="9"/>
      <c r="O663" s="9"/>
      <c r="P663" s="278" t="str">
        <f t="shared" si="23"/>
        <v/>
      </c>
      <c r="Q663" s="276" t="str">
        <f t="shared" si="24"/>
        <v/>
      </c>
      <c r="R663" s="9"/>
      <c r="S663" s="9"/>
      <c r="U663" s="367"/>
      <c r="AS663" s="9"/>
      <c r="AT663" s="9"/>
      <c r="AU663" s="426"/>
      <c r="AW663" s="9"/>
      <c r="AX663" s="470"/>
      <c r="AY663" s="467"/>
      <c r="BG663" s="373"/>
      <c r="BH663" s="373"/>
      <c r="BI663" s="9"/>
      <c r="BJ663" s="9"/>
      <c r="CJ663"/>
      <c r="CK663"/>
    </row>
    <row r="664" spans="1:89">
      <c r="A664" s="9">
        <v>1017</v>
      </c>
      <c r="B664" s="9">
        <v>6.7</v>
      </c>
      <c r="C664" s="9">
        <v>292</v>
      </c>
      <c r="D664" s="9">
        <v>2.2999999999999998</v>
      </c>
      <c r="E664" s="9">
        <v>1.8</v>
      </c>
      <c r="F664" s="9">
        <v>525.27200000000005</v>
      </c>
      <c r="G664" s="9">
        <v>0</v>
      </c>
      <c r="H664" s="9">
        <v>0</v>
      </c>
      <c r="I664" s="9">
        <v>8.6999999999999993</v>
      </c>
      <c r="J664" s="9">
        <v>70</v>
      </c>
      <c r="K664" s="158">
        <v>0.45486111111111099</v>
      </c>
      <c r="L664" s="9"/>
      <c r="M664" s="9"/>
      <c r="N664" s="9"/>
      <c r="O664" s="9"/>
      <c r="P664" s="278" t="str">
        <f t="shared" si="23"/>
        <v/>
      </c>
      <c r="Q664" s="276" t="str">
        <f t="shared" si="24"/>
        <v/>
      </c>
      <c r="R664" s="9"/>
      <c r="S664" s="9"/>
      <c r="U664" s="367"/>
      <c r="AS664" s="9"/>
      <c r="AT664" s="9"/>
      <c r="AU664" s="426"/>
      <c r="AW664" s="9"/>
      <c r="AX664" s="470"/>
      <c r="AY664" s="467"/>
      <c r="BG664" s="373"/>
      <c r="BH664" s="373"/>
      <c r="BI664" s="9"/>
      <c r="BJ664" s="9"/>
      <c r="CJ664"/>
      <c r="CK664"/>
    </row>
    <row r="665" spans="1:89">
      <c r="A665" s="9">
        <v>1017</v>
      </c>
      <c r="B665" s="9" t="s">
        <v>383</v>
      </c>
      <c r="C665" s="9">
        <v>292</v>
      </c>
      <c r="D665" s="9">
        <v>1.2</v>
      </c>
      <c r="E665" s="9">
        <v>1.7</v>
      </c>
      <c r="F665" s="9">
        <v>525.27200000000005</v>
      </c>
      <c r="G665" s="9">
        <v>0</v>
      </c>
      <c r="H665" s="9">
        <v>0</v>
      </c>
      <c r="I665" s="9">
        <v>8.6999999999999993</v>
      </c>
      <c r="J665" s="9">
        <v>70</v>
      </c>
      <c r="K665" s="158">
        <v>0.45555555555555599</v>
      </c>
      <c r="L665" s="9"/>
      <c r="M665" s="9"/>
      <c r="N665" s="9"/>
      <c r="O665" s="9"/>
      <c r="P665" s="278" t="str">
        <f t="shared" si="23"/>
        <v/>
      </c>
      <c r="Q665" s="276" t="str">
        <f t="shared" si="24"/>
        <v/>
      </c>
      <c r="R665" s="9"/>
      <c r="S665" s="9"/>
      <c r="U665" s="367"/>
      <c r="AS665" s="9"/>
      <c r="AT665" s="9"/>
      <c r="AU665" s="426"/>
      <c r="AW665" s="9"/>
      <c r="AX665" s="470"/>
      <c r="AY665" s="467"/>
      <c r="BG665" s="373"/>
      <c r="BH665" s="373"/>
      <c r="BI665" s="9"/>
      <c r="BJ665" s="9"/>
      <c r="CJ665"/>
      <c r="CK665"/>
    </row>
    <row r="666" spans="1:89">
      <c r="A666" s="9">
        <v>1017</v>
      </c>
      <c r="B666" s="9">
        <v>6.7</v>
      </c>
      <c r="C666" s="9">
        <v>292</v>
      </c>
      <c r="D666" s="9">
        <v>1.8</v>
      </c>
      <c r="E666" s="9">
        <v>1.4</v>
      </c>
      <c r="F666" s="9">
        <v>525.27200000000005</v>
      </c>
      <c r="G666" s="9">
        <v>0</v>
      </c>
      <c r="H666" s="9">
        <v>0</v>
      </c>
      <c r="I666" s="9">
        <v>8.8000000000000007</v>
      </c>
      <c r="J666" s="9">
        <v>70</v>
      </c>
      <c r="K666" s="158">
        <v>0.45624999999999999</v>
      </c>
      <c r="L666" s="9"/>
      <c r="M666" s="9"/>
      <c r="N666" s="9"/>
      <c r="O666" s="9"/>
      <c r="P666" s="278" t="str">
        <f t="shared" si="23"/>
        <v/>
      </c>
      <c r="Q666" s="276" t="str">
        <f t="shared" si="24"/>
        <v/>
      </c>
      <c r="R666" s="9"/>
      <c r="S666" s="9"/>
      <c r="U666" s="367"/>
      <c r="AS666" s="9"/>
      <c r="AT666" s="9"/>
      <c r="AU666" s="426"/>
      <c r="AW666" s="9"/>
      <c r="AX666" s="470"/>
      <c r="AY666" s="467"/>
      <c r="BG666" s="373"/>
      <c r="BH666" s="373"/>
      <c r="BI666" s="9"/>
      <c r="BJ666" s="9"/>
      <c r="CJ666"/>
      <c r="CK666"/>
    </row>
    <row r="667" spans="1:89">
      <c r="A667" s="9">
        <v>1017</v>
      </c>
      <c r="B667" s="9">
        <v>5.6</v>
      </c>
      <c r="C667" s="9">
        <v>315</v>
      </c>
      <c r="D667" s="9">
        <v>4.0999999999999996</v>
      </c>
      <c r="E667" s="9">
        <v>1.8</v>
      </c>
      <c r="F667" s="9">
        <v>525.27200000000005</v>
      </c>
      <c r="G667" s="9">
        <v>0</v>
      </c>
      <c r="H667" s="9">
        <v>0</v>
      </c>
      <c r="I667" s="9">
        <v>8.8000000000000007</v>
      </c>
      <c r="J667" s="9">
        <v>70</v>
      </c>
      <c r="K667" s="158">
        <v>0.45694444444444399</v>
      </c>
      <c r="L667" s="9"/>
      <c r="M667" s="9"/>
      <c r="N667" s="9"/>
      <c r="O667" s="9"/>
      <c r="P667" s="278" t="str">
        <f t="shared" si="23"/>
        <v/>
      </c>
      <c r="Q667" s="276" t="str">
        <f t="shared" si="24"/>
        <v/>
      </c>
      <c r="R667" s="9"/>
      <c r="S667" s="9"/>
      <c r="U667" s="367"/>
      <c r="AS667" s="9"/>
      <c r="AT667" s="9"/>
      <c r="AU667" s="426"/>
      <c r="AW667" s="9"/>
      <c r="AX667" s="470"/>
      <c r="AY667" s="467"/>
      <c r="BG667" s="373"/>
      <c r="BH667" s="373"/>
      <c r="BI667" s="9"/>
      <c r="BJ667" s="9"/>
      <c r="CJ667"/>
      <c r="CK667"/>
    </row>
    <row r="668" spans="1:89">
      <c r="A668" s="9">
        <v>1017</v>
      </c>
      <c r="B668" s="9">
        <v>7.2</v>
      </c>
      <c r="C668" s="9">
        <v>292</v>
      </c>
      <c r="D668" s="9">
        <v>1.7</v>
      </c>
      <c r="E668" s="9">
        <v>2.8</v>
      </c>
      <c r="F668" s="9">
        <v>525.27200000000005</v>
      </c>
      <c r="G668" s="9">
        <v>0</v>
      </c>
      <c r="H668" s="9">
        <v>0</v>
      </c>
      <c r="I668" s="9">
        <v>8.8000000000000007</v>
      </c>
      <c r="J668" s="9">
        <v>70</v>
      </c>
      <c r="K668" s="158">
        <v>0.45763888888888898</v>
      </c>
      <c r="L668" s="9"/>
      <c r="M668" s="9"/>
      <c r="N668" s="9"/>
      <c r="O668" s="9"/>
      <c r="P668" s="278" t="str">
        <f t="shared" si="23"/>
        <v/>
      </c>
      <c r="Q668" s="276" t="str">
        <f t="shared" si="24"/>
        <v/>
      </c>
      <c r="R668" s="9"/>
      <c r="S668" s="9"/>
      <c r="U668" s="367"/>
      <c r="AS668" s="9"/>
      <c r="AT668" s="9"/>
      <c r="AU668" s="426"/>
      <c r="AW668" s="9"/>
      <c r="AX668" s="470"/>
      <c r="AY668" s="467"/>
      <c r="BG668" s="373"/>
      <c r="BH668" s="373"/>
      <c r="BI668" s="9"/>
      <c r="BJ668" s="9"/>
      <c r="CJ668"/>
      <c r="CK668"/>
    </row>
    <row r="669" spans="1:89">
      <c r="A669" s="9">
        <v>1017</v>
      </c>
      <c r="B669" s="9">
        <v>6.1</v>
      </c>
      <c r="C669" s="9">
        <v>270</v>
      </c>
      <c r="D669" s="9">
        <v>2.9</v>
      </c>
      <c r="E669" s="9">
        <v>2.2999999999999998</v>
      </c>
      <c r="F669" s="9">
        <v>525.27200000000005</v>
      </c>
      <c r="G669" s="9">
        <v>0</v>
      </c>
      <c r="H669" s="9">
        <v>0</v>
      </c>
      <c r="I669" s="9">
        <v>8.8000000000000007</v>
      </c>
      <c r="J669" s="9">
        <v>70</v>
      </c>
      <c r="K669" s="158">
        <v>0.45833333333333298</v>
      </c>
      <c r="L669" s="9"/>
      <c r="M669" s="9"/>
      <c r="N669" s="9"/>
      <c r="O669" s="9"/>
      <c r="P669" s="278" t="str">
        <f t="shared" si="23"/>
        <v/>
      </c>
      <c r="Q669" s="276" t="str">
        <f t="shared" si="24"/>
        <v/>
      </c>
      <c r="R669" s="9"/>
      <c r="S669" s="9"/>
      <c r="U669" s="367"/>
      <c r="AS669" s="9"/>
      <c r="AT669" s="9"/>
      <c r="AU669" s="426"/>
      <c r="AW669" s="9"/>
      <c r="AX669" s="470"/>
      <c r="AY669" s="467"/>
      <c r="BG669" s="373"/>
      <c r="BH669" s="373"/>
      <c r="BI669" s="9"/>
      <c r="BJ669" s="9"/>
      <c r="CJ669"/>
      <c r="CK669"/>
    </row>
    <row r="670" spans="1:89">
      <c r="A670" s="9">
        <v>1017</v>
      </c>
      <c r="B670" s="9">
        <v>5</v>
      </c>
      <c r="C670" s="9">
        <v>292</v>
      </c>
      <c r="D670" s="9">
        <v>5.2</v>
      </c>
      <c r="E670" s="9">
        <v>3.4</v>
      </c>
      <c r="F670" s="9">
        <v>525.27200000000005</v>
      </c>
      <c r="G670" s="9">
        <v>0</v>
      </c>
      <c r="H670" s="9">
        <v>0</v>
      </c>
      <c r="I670" s="9">
        <v>8.8000000000000007</v>
      </c>
      <c r="J670" s="9">
        <v>70</v>
      </c>
      <c r="K670" s="158">
        <v>0.45902777777777798</v>
      </c>
      <c r="L670" s="9"/>
      <c r="M670" s="9"/>
      <c r="N670" s="9"/>
      <c r="O670" s="9"/>
      <c r="P670" s="278" t="str">
        <f t="shared" si="23"/>
        <v/>
      </c>
      <c r="Q670" s="276" t="str">
        <f t="shared" si="24"/>
        <v/>
      </c>
      <c r="R670" s="9"/>
      <c r="S670" s="9"/>
      <c r="U670" s="367"/>
      <c r="AS670" s="9"/>
      <c r="AT670" s="9"/>
      <c r="AU670" s="426"/>
      <c r="AW670" s="9"/>
      <c r="AX670" s="470"/>
      <c r="AY670" s="467"/>
      <c r="BG670" s="373"/>
      <c r="BH670" s="373"/>
      <c r="BI670" s="9"/>
      <c r="BJ670" s="9"/>
      <c r="CJ670"/>
      <c r="CK670"/>
    </row>
    <row r="671" spans="1:89">
      <c r="A671" s="9">
        <v>1017</v>
      </c>
      <c r="B671" s="9">
        <v>7.2</v>
      </c>
      <c r="C671" s="9">
        <v>337</v>
      </c>
      <c r="D671" s="9">
        <v>1.9</v>
      </c>
      <c r="E671" s="9">
        <v>2.4</v>
      </c>
      <c r="F671" s="9">
        <v>525.27200000000005</v>
      </c>
      <c r="G671" s="9">
        <v>0</v>
      </c>
      <c r="H671" s="9">
        <v>0</v>
      </c>
      <c r="I671" s="9">
        <v>8.8000000000000007</v>
      </c>
      <c r="J671" s="9">
        <v>70</v>
      </c>
      <c r="K671" s="158">
        <v>0.45972222222222198</v>
      </c>
      <c r="L671" s="9"/>
      <c r="M671" s="9"/>
      <c r="N671" s="9"/>
      <c r="O671" s="9"/>
      <c r="P671" s="278" t="str">
        <f t="shared" si="23"/>
        <v/>
      </c>
      <c r="Q671" s="276" t="str">
        <f t="shared" si="24"/>
        <v/>
      </c>
      <c r="R671" s="9"/>
      <c r="S671" s="9"/>
      <c r="U671" s="367"/>
      <c r="AS671" s="9"/>
      <c r="AT671" s="9"/>
      <c r="AU671" s="426"/>
      <c r="AW671" s="9"/>
      <c r="AX671" s="470"/>
      <c r="AY671" s="467"/>
      <c r="BG671" s="373"/>
      <c r="BH671" s="373"/>
      <c r="BI671" s="9"/>
      <c r="BJ671" s="9"/>
      <c r="CJ671"/>
      <c r="CK671"/>
    </row>
    <row r="672" spans="1:89">
      <c r="A672" s="9">
        <v>1017</v>
      </c>
      <c r="B672" s="9">
        <v>6.1</v>
      </c>
      <c r="C672" s="9">
        <v>292</v>
      </c>
      <c r="D672" s="9">
        <v>2.8</v>
      </c>
      <c r="E672" s="9">
        <v>2.4</v>
      </c>
      <c r="F672" s="9">
        <v>525.27200000000005</v>
      </c>
      <c r="G672" s="9">
        <v>0</v>
      </c>
      <c r="H672" s="9">
        <v>0</v>
      </c>
      <c r="I672" s="9">
        <v>8.9</v>
      </c>
      <c r="J672" s="9">
        <v>70</v>
      </c>
      <c r="K672" s="158">
        <v>0.46041666666666697</v>
      </c>
      <c r="L672" s="9"/>
      <c r="M672" s="9"/>
      <c r="N672" s="9"/>
      <c r="O672" s="9"/>
      <c r="P672" s="278" t="str">
        <f t="shared" si="23"/>
        <v/>
      </c>
      <c r="Q672" s="276" t="str">
        <f t="shared" si="24"/>
        <v/>
      </c>
      <c r="R672" s="9"/>
      <c r="S672" s="9"/>
      <c r="U672" s="367"/>
      <c r="AS672" s="9"/>
      <c r="AT672" s="9"/>
      <c r="AU672" s="426"/>
      <c r="AW672" s="9"/>
      <c r="AX672" s="470"/>
      <c r="AY672" s="467"/>
      <c r="BG672" s="373"/>
      <c r="BH672" s="373"/>
      <c r="BI672" s="9"/>
      <c r="BJ672" s="9"/>
      <c r="CJ672"/>
      <c r="CK672"/>
    </row>
    <row r="673" spans="1:89">
      <c r="A673" s="9">
        <v>1017</v>
      </c>
      <c r="B673" s="9" t="s">
        <v>383</v>
      </c>
      <c r="C673" s="9">
        <v>315</v>
      </c>
      <c r="D673" s="9">
        <v>1.3</v>
      </c>
      <c r="E673" s="9">
        <v>1.7</v>
      </c>
      <c r="F673" s="9">
        <v>525.27200000000005</v>
      </c>
      <c r="G673" s="9">
        <v>0</v>
      </c>
      <c r="H673" s="9">
        <v>0</v>
      </c>
      <c r="I673" s="9">
        <v>9</v>
      </c>
      <c r="J673" s="9">
        <v>70</v>
      </c>
      <c r="K673" s="158">
        <v>0.46111111111111103</v>
      </c>
      <c r="L673" s="9"/>
      <c r="M673" s="9"/>
      <c r="N673" s="9"/>
      <c r="O673" s="9"/>
      <c r="P673" s="278" t="str">
        <f t="shared" si="23"/>
        <v/>
      </c>
      <c r="Q673" s="276" t="str">
        <f t="shared" si="24"/>
        <v/>
      </c>
      <c r="R673" s="9"/>
      <c r="S673" s="9"/>
      <c r="U673" s="367"/>
      <c r="AS673" s="9"/>
      <c r="AT673" s="9"/>
      <c r="AU673" s="426"/>
      <c r="AW673" s="9"/>
      <c r="AX673" s="470"/>
      <c r="AY673" s="467"/>
      <c r="BG673" s="373"/>
      <c r="BH673" s="373"/>
      <c r="BI673" s="9"/>
      <c r="BJ673" s="9"/>
      <c r="CJ673"/>
      <c r="CK673"/>
    </row>
    <row r="674" spans="1:89">
      <c r="A674" s="9">
        <v>1017</v>
      </c>
      <c r="B674" s="9">
        <v>7.2</v>
      </c>
      <c r="C674" s="9">
        <v>292</v>
      </c>
      <c r="D674" s="9">
        <v>1.5</v>
      </c>
      <c r="E674" s="9">
        <v>1.6</v>
      </c>
      <c r="F674" s="9">
        <v>525.27200000000005</v>
      </c>
      <c r="G674" s="9">
        <v>0</v>
      </c>
      <c r="H674" s="9">
        <v>0</v>
      </c>
      <c r="I674" s="9">
        <v>9</v>
      </c>
      <c r="J674" s="9">
        <v>70</v>
      </c>
      <c r="K674" s="158">
        <v>0.46180555555555602</v>
      </c>
      <c r="L674" s="9"/>
      <c r="M674" s="9"/>
      <c r="N674" s="9"/>
      <c r="O674" s="9"/>
      <c r="P674" s="278" t="str">
        <f t="shared" si="23"/>
        <v/>
      </c>
      <c r="Q674" s="276" t="str">
        <f t="shared" si="24"/>
        <v/>
      </c>
      <c r="R674" s="9"/>
      <c r="S674" s="9"/>
      <c r="U674" s="367"/>
      <c r="AS674" s="9"/>
      <c r="AT674" s="9"/>
      <c r="AU674" s="426"/>
      <c r="AW674" s="9"/>
      <c r="AX674" s="470"/>
      <c r="AY674" s="467"/>
      <c r="BG674" s="373"/>
      <c r="BH674" s="373"/>
      <c r="BI674" s="9"/>
      <c r="BJ674" s="9"/>
      <c r="CJ674"/>
      <c r="CK674"/>
    </row>
    <row r="675" spans="1:89">
      <c r="A675" s="9">
        <v>1017</v>
      </c>
      <c r="B675" s="9">
        <v>6.1</v>
      </c>
      <c r="C675" s="9">
        <v>292</v>
      </c>
      <c r="D675" s="9">
        <v>2.8</v>
      </c>
      <c r="E675" s="9">
        <v>2</v>
      </c>
      <c r="F675" s="9">
        <v>525.27200000000005</v>
      </c>
      <c r="G675" s="9">
        <v>0</v>
      </c>
      <c r="H675" s="9">
        <v>0</v>
      </c>
      <c r="I675" s="9">
        <v>9</v>
      </c>
      <c r="J675" s="9">
        <v>70</v>
      </c>
      <c r="K675" s="158">
        <v>0.46250000000000002</v>
      </c>
      <c r="L675" s="9"/>
      <c r="M675" s="9"/>
      <c r="N675" s="9"/>
      <c r="O675" s="9"/>
      <c r="P675" s="278" t="str">
        <f t="shared" si="23"/>
        <v/>
      </c>
      <c r="Q675" s="276" t="str">
        <f t="shared" si="24"/>
        <v/>
      </c>
      <c r="R675" s="9"/>
      <c r="S675" s="9"/>
      <c r="U675" s="367"/>
      <c r="AS675" s="9"/>
      <c r="AT675" s="9"/>
      <c r="AU675" s="426"/>
      <c r="AW675" s="9"/>
      <c r="AX675" s="470"/>
      <c r="AY675" s="467"/>
      <c r="BG675" s="373"/>
      <c r="BH675" s="373"/>
      <c r="BI675" s="9"/>
      <c r="BJ675" s="9"/>
      <c r="CJ675"/>
      <c r="CK675"/>
    </row>
    <row r="676" spans="1:89">
      <c r="A676" s="9">
        <v>1017</v>
      </c>
      <c r="B676" s="9">
        <v>7.2</v>
      </c>
      <c r="C676" s="9">
        <v>337</v>
      </c>
      <c r="D676" s="9">
        <v>1.9</v>
      </c>
      <c r="E676" s="9">
        <v>2.4</v>
      </c>
      <c r="F676" s="9">
        <v>525.27200000000005</v>
      </c>
      <c r="G676" s="9">
        <v>0</v>
      </c>
      <c r="H676" s="9">
        <v>0</v>
      </c>
      <c r="I676" s="9">
        <v>9</v>
      </c>
      <c r="J676" s="9">
        <v>70</v>
      </c>
      <c r="K676" s="158">
        <v>0.46319444444444402</v>
      </c>
      <c r="L676" s="9"/>
      <c r="M676" s="9"/>
      <c r="N676" s="9"/>
      <c r="O676" s="9"/>
      <c r="P676" s="278" t="str">
        <f t="shared" si="23"/>
        <v/>
      </c>
      <c r="Q676" s="276" t="str">
        <f t="shared" si="24"/>
        <v/>
      </c>
      <c r="R676" s="9"/>
      <c r="S676" s="9"/>
      <c r="U676" s="367"/>
      <c r="AS676" s="9"/>
      <c r="AT676" s="9"/>
      <c r="AU676" s="426"/>
      <c r="AW676" s="9"/>
      <c r="AX676" s="470"/>
      <c r="AY676" s="467"/>
      <c r="BG676" s="373"/>
      <c r="BH676" s="373"/>
      <c r="BI676" s="9"/>
      <c r="BJ676" s="9"/>
      <c r="CJ676"/>
      <c r="CK676"/>
    </row>
    <row r="677" spans="1:89">
      <c r="A677" s="9">
        <v>1017</v>
      </c>
      <c r="B677" s="9">
        <v>7.2</v>
      </c>
      <c r="C677" s="9">
        <v>22</v>
      </c>
      <c r="D677" s="9">
        <v>2.2999999999999998</v>
      </c>
      <c r="E677" s="9">
        <v>1.8</v>
      </c>
      <c r="F677" s="9">
        <v>525.27200000000005</v>
      </c>
      <c r="G677" s="9">
        <v>0</v>
      </c>
      <c r="H677" s="9">
        <v>0</v>
      </c>
      <c r="I677" s="9">
        <v>9</v>
      </c>
      <c r="J677" s="9">
        <v>70</v>
      </c>
      <c r="K677" s="158">
        <v>0.46388888888888902</v>
      </c>
      <c r="L677" s="9"/>
      <c r="M677" s="9"/>
      <c r="N677" s="9"/>
      <c r="O677" s="9"/>
      <c r="P677" s="278" t="str">
        <f t="shared" si="23"/>
        <v/>
      </c>
      <c r="Q677" s="276" t="str">
        <f t="shared" si="24"/>
        <v/>
      </c>
      <c r="R677" s="9"/>
      <c r="S677" s="9"/>
      <c r="U677" s="367"/>
      <c r="AS677" s="9"/>
      <c r="AT677" s="9"/>
      <c r="AU677" s="426"/>
      <c r="AW677" s="9"/>
      <c r="AX677" s="470"/>
      <c r="AY677" s="467"/>
      <c r="BG677" s="373"/>
      <c r="BH677" s="373"/>
      <c r="BI677" s="9"/>
      <c r="BJ677" s="9"/>
      <c r="CJ677"/>
      <c r="CK677"/>
    </row>
    <row r="678" spans="1:89">
      <c r="A678" s="9">
        <v>1017</v>
      </c>
      <c r="B678" s="9">
        <v>6.7</v>
      </c>
      <c r="C678" s="9">
        <v>337</v>
      </c>
      <c r="D678" s="9">
        <v>3.1</v>
      </c>
      <c r="E678" s="9">
        <v>2.9</v>
      </c>
      <c r="F678" s="9">
        <v>525.27200000000005</v>
      </c>
      <c r="G678" s="9">
        <v>0</v>
      </c>
      <c r="H678" s="9">
        <v>0</v>
      </c>
      <c r="I678" s="9">
        <v>9</v>
      </c>
      <c r="J678" s="9">
        <v>70</v>
      </c>
      <c r="K678" s="158">
        <v>0.46458333333333302</v>
      </c>
      <c r="L678" s="9"/>
      <c r="M678" s="9"/>
      <c r="N678" s="9"/>
      <c r="O678" s="9"/>
      <c r="P678" s="278" t="str">
        <f t="shared" si="23"/>
        <v/>
      </c>
      <c r="Q678" s="276" t="str">
        <f t="shared" si="24"/>
        <v/>
      </c>
      <c r="R678" s="9"/>
      <c r="S678" s="9"/>
      <c r="U678" s="367"/>
      <c r="AS678" s="9"/>
      <c r="AT678" s="9"/>
      <c r="AU678" s="426"/>
      <c r="AW678" s="9"/>
      <c r="AX678" s="470"/>
      <c r="AY678" s="467"/>
      <c r="BG678" s="373"/>
      <c r="BH678" s="373"/>
      <c r="BI678" s="9"/>
      <c r="BJ678" s="9"/>
      <c r="CJ678"/>
      <c r="CK678"/>
    </row>
    <row r="679" spans="1:89">
      <c r="A679" s="9">
        <v>1017</v>
      </c>
      <c r="B679" s="9">
        <v>7.2</v>
      </c>
      <c r="C679" s="9">
        <v>292</v>
      </c>
      <c r="D679" s="9">
        <v>2.2000000000000002</v>
      </c>
      <c r="E679" s="9">
        <v>1.8</v>
      </c>
      <c r="F679" s="9">
        <v>525.27200000000005</v>
      </c>
      <c r="G679" s="9">
        <v>0</v>
      </c>
      <c r="H679" s="9">
        <v>0</v>
      </c>
      <c r="I679" s="9">
        <v>9.1</v>
      </c>
      <c r="J679" s="9">
        <v>70</v>
      </c>
      <c r="K679" s="158">
        <v>0.46527777777777801</v>
      </c>
      <c r="L679" s="9"/>
      <c r="M679" s="9"/>
      <c r="N679" s="9"/>
      <c r="O679" s="9"/>
      <c r="P679" s="278" t="str">
        <f t="shared" si="23"/>
        <v/>
      </c>
      <c r="Q679" s="276" t="str">
        <f t="shared" si="24"/>
        <v/>
      </c>
      <c r="R679" s="9"/>
      <c r="S679" s="9"/>
      <c r="U679" s="367"/>
      <c r="AS679" s="9"/>
      <c r="AT679" s="9"/>
      <c r="AU679" s="426"/>
      <c r="AW679" s="9"/>
      <c r="AX679" s="470"/>
      <c r="AY679" s="467"/>
      <c r="BG679" s="373"/>
      <c r="BH679" s="373"/>
      <c r="BI679" s="9"/>
      <c r="BJ679" s="9"/>
      <c r="CJ679"/>
      <c r="CK679"/>
    </row>
    <row r="680" spans="1:89">
      <c r="A680" s="9">
        <v>1017</v>
      </c>
      <c r="B680" s="9">
        <v>7.2</v>
      </c>
      <c r="C680" s="9">
        <v>337</v>
      </c>
      <c r="D680" s="9">
        <v>1.9</v>
      </c>
      <c r="E680" s="9">
        <v>2</v>
      </c>
      <c r="F680" s="9">
        <v>525.27200000000005</v>
      </c>
      <c r="G680" s="9">
        <v>0</v>
      </c>
      <c r="H680" s="9">
        <v>0</v>
      </c>
      <c r="I680" s="9">
        <v>9.1999999999999993</v>
      </c>
      <c r="J680" s="9">
        <v>70</v>
      </c>
      <c r="K680" s="158">
        <v>0.46597222222222201</v>
      </c>
      <c r="L680" s="9"/>
      <c r="M680" s="9"/>
      <c r="N680" s="9"/>
      <c r="O680" s="9"/>
      <c r="P680" s="278" t="str">
        <f t="shared" si="23"/>
        <v/>
      </c>
      <c r="Q680" s="276" t="str">
        <f t="shared" si="24"/>
        <v/>
      </c>
      <c r="R680" s="9"/>
      <c r="S680" s="9"/>
      <c r="U680" s="367"/>
      <c r="AS680" s="9"/>
      <c r="AT680" s="9"/>
      <c r="AU680" s="426"/>
      <c r="AW680" s="9"/>
      <c r="AX680" s="470"/>
      <c r="AY680" s="467"/>
      <c r="BG680" s="373"/>
      <c r="BH680" s="373"/>
      <c r="BI680" s="9"/>
      <c r="BJ680" s="9"/>
      <c r="CJ680"/>
      <c r="CK680"/>
    </row>
    <row r="681" spans="1:89">
      <c r="A681" s="9">
        <v>1017</v>
      </c>
      <c r="B681" s="9">
        <v>6.7</v>
      </c>
      <c r="C681" s="9">
        <v>337</v>
      </c>
      <c r="D681" s="9">
        <v>3.4</v>
      </c>
      <c r="E681" s="9">
        <v>3.1</v>
      </c>
      <c r="F681" s="9">
        <v>525.27200000000005</v>
      </c>
      <c r="G681" s="9">
        <v>0</v>
      </c>
      <c r="H681" s="9">
        <v>0</v>
      </c>
      <c r="I681" s="9">
        <v>9.1999999999999993</v>
      </c>
      <c r="J681" s="9">
        <v>70</v>
      </c>
      <c r="K681" s="158">
        <v>0.46666666666666701</v>
      </c>
      <c r="L681" s="9"/>
      <c r="M681" s="9"/>
      <c r="N681" s="9"/>
      <c r="O681" s="9"/>
      <c r="P681" s="278" t="str">
        <f t="shared" si="23"/>
        <v/>
      </c>
      <c r="Q681" s="276" t="str">
        <f t="shared" si="24"/>
        <v/>
      </c>
      <c r="R681" s="9"/>
      <c r="S681" s="9"/>
      <c r="U681" s="367"/>
      <c r="AS681" s="9"/>
      <c r="AT681" s="9"/>
      <c r="AU681" s="426"/>
      <c r="AW681" s="9"/>
      <c r="AX681" s="470"/>
      <c r="AY681" s="467"/>
      <c r="BG681" s="373"/>
      <c r="BH681" s="373"/>
      <c r="BI681" s="9"/>
      <c r="BJ681" s="9"/>
      <c r="CJ681"/>
      <c r="CK681"/>
    </row>
    <row r="682" spans="1:89">
      <c r="A682" s="9">
        <v>1017</v>
      </c>
      <c r="B682" s="9">
        <v>7.8</v>
      </c>
      <c r="C682" s="9">
        <v>270</v>
      </c>
      <c r="D682" s="9">
        <v>1.4</v>
      </c>
      <c r="E682" s="9">
        <v>1.6</v>
      </c>
      <c r="F682" s="9">
        <v>525.27200000000005</v>
      </c>
      <c r="G682" s="9">
        <v>0</v>
      </c>
      <c r="H682" s="9">
        <v>0</v>
      </c>
      <c r="I682" s="9">
        <v>9.1999999999999993</v>
      </c>
      <c r="J682" s="9">
        <v>70</v>
      </c>
      <c r="K682" s="158">
        <v>0.46736111111111101</v>
      </c>
      <c r="L682" s="9"/>
      <c r="M682" s="9"/>
      <c r="N682" s="9"/>
      <c r="O682" s="9"/>
      <c r="P682" s="278" t="str">
        <f t="shared" si="23"/>
        <v/>
      </c>
      <c r="Q682" s="276" t="str">
        <f t="shared" si="24"/>
        <v/>
      </c>
      <c r="R682" s="9"/>
      <c r="S682" s="9"/>
      <c r="U682" s="367"/>
      <c r="AS682" s="9"/>
      <c r="AT682" s="9"/>
      <c r="AU682" s="426"/>
      <c r="AW682" s="9"/>
      <c r="AX682" s="470"/>
      <c r="AY682" s="467"/>
      <c r="BG682" s="373"/>
      <c r="BH682" s="373"/>
      <c r="BI682" s="9"/>
      <c r="BJ682" s="9"/>
      <c r="CJ682"/>
      <c r="CK682"/>
    </row>
    <row r="683" spans="1:89">
      <c r="A683" s="9">
        <v>1017</v>
      </c>
      <c r="B683" s="9">
        <v>7.2</v>
      </c>
      <c r="C683" s="9">
        <v>292</v>
      </c>
      <c r="D683" s="9">
        <v>2.4</v>
      </c>
      <c r="E683" s="9">
        <v>2.2999999999999998</v>
      </c>
      <c r="F683" s="9">
        <v>525.27200000000005</v>
      </c>
      <c r="G683" s="9">
        <v>0</v>
      </c>
      <c r="H683" s="9">
        <v>0</v>
      </c>
      <c r="I683" s="9">
        <v>9.1999999999999993</v>
      </c>
      <c r="J683" s="9">
        <v>70</v>
      </c>
      <c r="K683" s="158">
        <v>0.468055555555556</v>
      </c>
      <c r="L683" s="9"/>
      <c r="M683" s="9"/>
      <c r="N683" s="9"/>
      <c r="O683" s="9"/>
      <c r="P683" s="278" t="str">
        <f t="shared" si="23"/>
        <v/>
      </c>
      <c r="Q683" s="276" t="str">
        <f t="shared" si="24"/>
        <v/>
      </c>
      <c r="R683" s="9"/>
      <c r="S683" s="9"/>
      <c r="U683" s="367"/>
      <c r="AS683" s="9"/>
      <c r="AT683" s="9"/>
      <c r="AU683" s="426"/>
      <c r="AW683" s="9"/>
      <c r="AX683" s="470"/>
      <c r="AY683" s="467"/>
      <c r="BG683" s="373"/>
      <c r="BH683" s="373"/>
      <c r="BI683" s="9"/>
      <c r="BJ683" s="9"/>
      <c r="CJ683"/>
      <c r="CK683"/>
    </row>
    <row r="684" spans="1:89">
      <c r="A684" s="9">
        <v>1017</v>
      </c>
      <c r="B684" s="9">
        <v>6.7</v>
      </c>
      <c r="C684" s="9">
        <v>315</v>
      </c>
      <c r="D684" s="9">
        <v>3.1</v>
      </c>
      <c r="E684" s="9">
        <v>2.9</v>
      </c>
      <c r="F684" s="9">
        <v>525.27200000000005</v>
      </c>
      <c r="G684" s="9">
        <v>0</v>
      </c>
      <c r="H684" s="9">
        <v>0</v>
      </c>
      <c r="I684" s="9">
        <v>9.1999999999999993</v>
      </c>
      <c r="J684" s="9">
        <v>70</v>
      </c>
      <c r="K684" s="158">
        <v>0.46875</v>
      </c>
      <c r="L684" s="9"/>
      <c r="M684" s="9"/>
      <c r="N684" s="9"/>
      <c r="O684" s="9"/>
      <c r="P684" s="278" t="str">
        <f t="shared" si="23"/>
        <v/>
      </c>
      <c r="Q684" s="276" t="str">
        <f t="shared" si="24"/>
        <v/>
      </c>
      <c r="R684" s="9"/>
      <c r="S684" s="9"/>
      <c r="U684" s="367"/>
      <c r="AS684" s="9"/>
      <c r="AT684" s="9"/>
      <c r="AU684" s="426"/>
      <c r="AW684" s="9"/>
      <c r="AX684" s="470"/>
      <c r="AY684" s="467"/>
      <c r="BG684" s="373"/>
      <c r="BH684" s="373"/>
      <c r="BI684" s="9"/>
      <c r="BJ684" s="9"/>
      <c r="CJ684"/>
      <c r="CK684"/>
    </row>
    <row r="685" spans="1:89">
      <c r="A685" s="9">
        <v>1017</v>
      </c>
      <c r="B685" s="9">
        <v>6.7</v>
      </c>
      <c r="C685" s="9">
        <v>315</v>
      </c>
      <c r="D685" s="9">
        <v>3.6</v>
      </c>
      <c r="E685" s="9">
        <v>2.7</v>
      </c>
      <c r="F685" s="9">
        <v>525.27200000000005</v>
      </c>
      <c r="G685" s="9">
        <v>0</v>
      </c>
      <c r="H685" s="9">
        <v>0</v>
      </c>
      <c r="I685" s="9">
        <v>9.1999999999999993</v>
      </c>
      <c r="J685" s="9">
        <v>70</v>
      </c>
      <c r="K685" s="158">
        <v>0.469444444444444</v>
      </c>
      <c r="L685" s="9"/>
      <c r="M685" s="9"/>
      <c r="N685" s="9"/>
      <c r="O685" s="9"/>
      <c r="P685" s="278" t="str">
        <f t="shared" si="23"/>
        <v/>
      </c>
      <c r="Q685" s="276" t="str">
        <f t="shared" si="24"/>
        <v/>
      </c>
      <c r="R685" s="9"/>
      <c r="S685" s="9"/>
      <c r="U685" s="367"/>
      <c r="AS685" s="9"/>
      <c r="AT685" s="9"/>
      <c r="AU685" s="426"/>
      <c r="AW685" s="9"/>
      <c r="AX685" s="470"/>
      <c r="AY685" s="467"/>
      <c r="BG685" s="373"/>
      <c r="BH685" s="373"/>
      <c r="BI685" s="9"/>
      <c r="BJ685" s="9"/>
      <c r="CJ685"/>
      <c r="CK685"/>
    </row>
    <row r="686" spans="1:89">
      <c r="A686" s="9">
        <v>1017</v>
      </c>
      <c r="B686" s="9">
        <v>6.1</v>
      </c>
      <c r="C686" s="9">
        <v>315</v>
      </c>
      <c r="D686" s="9">
        <v>4.8</v>
      </c>
      <c r="E686" s="9">
        <v>2.4</v>
      </c>
      <c r="F686" s="9">
        <v>525.27200000000005</v>
      </c>
      <c r="G686" s="9">
        <v>0</v>
      </c>
      <c r="H686" s="9">
        <v>0</v>
      </c>
      <c r="I686" s="9">
        <v>9.1999999999999993</v>
      </c>
      <c r="J686" s="9">
        <v>70</v>
      </c>
      <c r="K686" s="158">
        <v>0.47013888888888899</v>
      </c>
      <c r="L686" s="9"/>
      <c r="M686" s="9"/>
      <c r="N686" s="9"/>
      <c r="O686" s="9"/>
      <c r="P686" s="278" t="str">
        <f t="shared" si="23"/>
        <v/>
      </c>
      <c r="Q686" s="276" t="str">
        <f t="shared" si="24"/>
        <v/>
      </c>
      <c r="R686" s="9"/>
      <c r="S686" s="9"/>
      <c r="U686" s="367"/>
      <c r="AS686" s="9"/>
      <c r="AT686" s="9"/>
      <c r="AU686" s="426"/>
      <c r="AW686" s="9"/>
      <c r="AX686" s="470"/>
      <c r="AY686" s="467"/>
      <c r="BG686" s="373"/>
      <c r="BH686" s="373"/>
      <c r="BI686" s="9"/>
      <c r="BJ686" s="9"/>
      <c r="CJ686"/>
      <c r="CK686"/>
    </row>
    <row r="687" spans="1:89">
      <c r="A687" s="9">
        <v>1017</v>
      </c>
      <c r="B687" s="9">
        <v>7.8</v>
      </c>
      <c r="C687" s="9">
        <v>270</v>
      </c>
      <c r="D687" s="9">
        <v>1.8</v>
      </c>
      <c r="E687" s="9">
        <v>2.8</v>
      </c>
      <c r="F687" s="9">
        <v>525.27200000000005</v>
      </c>
      <c r="G687" s="9">
        <v>0</v>
      </c>
      <c r="H687" s="9">
        <v>0</v>
      </c>
      <c r="I687" s="9">
        <v>9.1999999999999993</v>
      </c>
      <c r="J687" s="9">
        <v>70</v>
      </c>
      <c r="K687" s="158">
        <v>0.47083333333333299</v>
      </c>
      <c r="L687" s="9"/>
      <c r="M687" s="9"/>
      <c r="N687" s="9"/>
      <c r="O687" s="9"/>
      <c r="P687" s="278" t="str">
        <f t="shared" si="23"/>
        <v/>
      </c>
      <c r="Q687" s="276" t="str">
        <f t="shared" si="24"/>
        <v/>
      </c>
      <c r="R687" s="9"/>
      <c r="S687" s="9"/>
      <c r="U687" s="367"/>
      <c r="AS687" s="9"/>
      <c r="AT687" s="9"/>
      <c r="AU687" s="426"/>
      <c r="AW687" s="9"/>
      <c r="AX687" s="470"/>
      <c r="AY687" s="467"/>
      <c r="BG687" s="373"/>
      <c r="BH687" s="373"/>
      <c r="BI687" s="9"/>
      <c r="BJ687" s="9"/>
      <c r="CJ687"/>
      <c r="CK687"/>
    </row>
    <row r="688" spans="1:89">
      <c r="A688" s="9">
        <v>1017</v>
      </c>
      <c r="B688" s="9">
        <v>7.2</v>
      </c>
      <c r="C688" s="9">
        <v>337</v>
      </c>
      <c r="D688" s="9">
        <v>2.5</v>
      </c>
      <c r="E688" s="9">
        <v>2.2999999999999998</v>
      </c>
      <c r="F688" s="9">
        <v>525.27200000000005</v>
      </c>
      <c r="G688" s="9">
        <v>0</v>
      </c>
      <c r="H688" s="9">
        <v>0</v>
      </c>
      <c r="I688" s="9">
        <v>9.1999999999999993</v>
      </c>
      <c r="J688" s="9">
        <v>70</v>
      </c>
      <c r="K688" s="158">
        <v>0.47152777777777799</v>
      </c>
      <c r="L688" s="9"/>
      <c r="M688" s="9"/>
      <c r="N688" s="9"/>
      <c r="O688" s="9"/>
      <c r="P688" s="278" t="str">
        <f t="shared" si="23"/>
        <v/>
      </c>
      <c r="Q688" s="276" t="str">
        <f t="shared" si="24"/>
        <v/>
      </c>
      <c r="R688" s="9"/>
      <c r="S688" s="9"/>
      <c r="U688" s="367"/>
      <c r="AS688" s="9"/>
      <c r="AT688" s="9"/>
      <c r="AU688" s="426"/>
      <c r="AW688" s="9"/>
      <c r="AX688" s="470"/>
      <c r="AY688" s="467"/>
      <c r="BG688" s="373"/>
      <c r="BH688" s="373"/>
      <c r="BI688" s="9"/>
      <c r="BJ688" s="9"/>
      <c r="CJ688"/>
      <c r="CK688"/>
    </row>
    <row r="689" spans="1:89">
      <c r="A689" s="9">
        <v>1017</v>
      </c>
      <c r="B689" s="9">
        <v>7.8</v>
      </c>
      <c r="C689" s="9">
        <v>337</v>
      </c>
      <c r="D689" s="9">
        <v>1.6</v>
      </c>
      <c r="E689" s="9">
        <v>1.6</v>
      </c>
      <c r="F689" s="9">
        <v>525.27200000000005</v>
      </c>
      <c r="G689" s="9">
        <v>0</v>
      </c>
      <c r="H689" s="9">
        <v>0</v>
      </c>
      <c r="I689" s="9">
        <v>9.1999999999999993</v>
      </c>
      <c r="J689" s="9">
        <v>70</v>
      </c>
      <c r="K689" s="158">
        <v>0.47222222222222199</v>
      </c>
      <c r="L689" s="9"/>
      <c r="M689" s="9"/>
      <c r="N689" s="9"/>
      <c r="O689" s="9"/>
      <c r="P689" s="278" t="str">
        <f t="shared" si="23"/>
        <v/>
      </c>
      <c r="Q689" s="276" t="str">
        <f t="shared" si="24"/>
        <v/>
      </c>
      <c r="R689" s="9"/>
      <c r="S689" s="9"/>
      <c r="U689" s="367"/>
      <c r="AS689" s="9"/>
      <c r="AT689" s="9"/>
      <c r="AU689" s="426"/>
      <c r="AW689" s="9"/>
      <c r="AX689" s="470"/>
      <c r="AY689" s="467"/>
      <c r="BG689" s="373"/>
      <c r="BH689" s="373"/>
      <c r="BI689" s="9"/>
      <c r="BJ689" s="9"/>
      <c r="CJ689"/>
      <c r="CK689"/>
    </row>
    <row r="690" spans="1:89">
      <c r="A690" s="9">
        <v>1017</v>
      </c>
      <c r="B690" s="9">
        <v>7.8</v>
      </c>
      <c r="C690" s="9">
        <v>337</v>
      </c>
      <c r="D690" s="9">
        <v>1.9</v>
      </c>
      <c r="E690" s="9">
        <v>1.6</v>
      </c>
      <c r="F690" s="9">
        <v>525.27200000000005</v>
      </c>
      <c r="G690" s="9">
        <v>0</v>
      </c>
      <c r="H690" s="9">
        <v>0</v>
      </c>
      <c r="I690" s="9">
        <v>9.1999999999999993</v>
      </c>
      <c r="J690" s="9">
        <v>70</v>
      </c>
      <c r="K690" s="158">
        <v>0.47291666666666698</v>
      </c>
      <c r="L690" s="9"/>
      <c r="M690" s="9"/>
      <c r="N690" s="9"/>
      <c r="O690" s="9"/>
      <c r="P690" s="278" t="str">
        <f t="shared" si="23"/>
        <v/>
      </c>
      <c r="Q690" s="276" t="str">
        <f t="shared" si="24"/>
        <v/>
      </c>
      <c r="R690" s="9"/>
      <c r="S690" s="9"/>
      <c r="U690" s="367"/>
      <c r="AS690" s="9"/>
      <c r="AT690" s="9"/>
      <c r="AU690" s="426"/>
      <c r="AW690" s="9"/>
      <c r="AX690" s="470"/>
      <c r="AY690" s="467"/>
      <c r="BG690" s="373"/>
      <c r="BH690" s="373"/>
      <c r="BI690" s="9"/>
      <c r="BJ690" s="9"/>
      <c r="CJ690"/>
      <c r="CK690"/>
    </row>
    <row r="691" spans="1:89">
      <c r="A691" s="9">
        <v>1017</v>
      </c>
      <c r="B691" s="9">
        <v>6.7</v>
      </c>
      <c r="C691" s="9">
        <v>292</v>
      </c>
      <c r="D691" s="9">
        <v>3</v>
      </c>
      <c r="E691" s="9">
        <v>3</v>
      </c>
      <c r="F691" s="9">
        <v>525.27200000000005</v>
      </c>
      <c r="G691" s="9">
        <v>0</v>
      </c>
      <c r="H691" s="9">
        <v>0</v>
      </c>
      <c r="I691" s="9">
        <v>9.3000000000000007</v>
      </c>
      <c r="J691" s="9">
        <v>70</v>
      </c>
      <c r="K691" s="158">
        <v>0.47361111111111098</v>
      </c>
      <c r="L691" s="9"/>
      <c r="M691" s="9"/>
      <c r="N691" s="9"/>
      <c r="O691" s="9"/>
      <c r="P691" s="278" t="str">
        <f t="shared" si="23"/>
        <v/>
      </c>
      <c r="Q691" s="276" t="str">
        <f t="shared" si="24"/>
        <v/>
      </c>
      <c r="R691" s="9"/>
      <c r="S691" s="9"/>
      <c r="U691" s="367"/>
      <c r="AS691" s="9"/>
      <c r="AT691" s="9"/>
      <c r="AU691" s="426"/>
      <c r="AW691" s="9"/>
      <c r="AX691" s="470"/>
      <c r="AY691" s="467"/>
      <c r="BG691" s="373"/>
      <c r="BH691" s="373"/>
      <c r="BI691" s="9"/>
      <c r="BJ691" s="9"/>
      <c r="CJ691"/>
      <c r="CK691"/>
    </row>
    <row r="692" spans="1:89">
      <c r="A692" s="9">
        <v>1017</v>
      </c>
      <c r="B692" s="9">
        <v>7.8</v>
      </c>
      <c r="C692" s="9">
        <v>315</v>
      </c>
      <c r="D692" s="9">
        <v>1.7</v>
      </c>
      <c r="E692" s="9">
        <v>1.4</v>
      </c>
      <c r="F692" s="9">
        <v>525.27200000000005</v>
      </c>
      <c r="G692" s="9">
        <v>0</v>
      </c>
      <c r="H692" s="9">
        <v>0</v>
      </c>
      <c r="I692" s="9">
        <v>9.3000000000000007</v>
      </c>
      <c r="J692" s="9">
        <v>70</v>
      </c>
      <c r="K692" s="158">
        <v>0.47430555555555598</v>
      </c>
      <c r="L692" s="9"/>
      <c r="M692" s="9"/>
      <c r="N692" s="9"/>
      <c r="O692" s="9"/>
      <c r="P692" s="278" t="str">
        <f t="shared" si="23"/>
        <v/>
      </c>
      <c r="Q692" s="276" t="str">
        <f t="shared" si="24"/>
        <v/>
      </c>
      <c r="R692" s="9"/>
      <c r="S692" s="9"/>
      <c r="U692" s="367"/>
      <c r="AS692" s="9"/>
      <c r="AT692" s="9"/>
      <c r="AU692" s="426"/>
      <c r="AW692" s="9"/>
      <c r="AX692" s="470"/>
      <c r="AY692" s="467"/>
      <c r="BG692" s="373"/>
      <c r="BH692" s="373"/>
      <c r="BI692" s="9"/>
      <c r="BJ692" s="9"/>
      <c r="CJ692"/>
      <c r="CK692"/>
    </row>
    <row r="693" spans="1:89">
      <c r="A693" s="9">
        <v>1017</v>
      </c>
      <c r="B693" s="9">
        <v>7.8</v>
      </c>
      <c r="C693" s="9">
        <v>292</v>
      </c>
      <c r="D693" s="9">
        <v>1.8</v>
      </c>
      <c r="E693" s="9">
        <v>2.4</v>
      </c>
      <c r="F693" s="9">
        <v>525.27200000000005</v>
      </c>
      <c r="G693" s="9">
        <v>0</v>
      </c>
      <c r="H693" s="9">
        <v>0</v>
      </c>
      <c r="I693" s="9">
        <v>9.3000000000000007</v>
      </c>
      <c r="J693" s="9">
        <v>70</v>
      </c>
      <c r="K693" s="158">
        <v>0.47499999999999998</v>
      </c>
      <c r="L693" s="9"/>
      <c r="M693" s="9"/>
      <c r="N693" s="9"/>
      <c r="O693" s="9"/>
      <c r="P693" s="278" t="str">
        <f t="shared" si="23"/>
        <v/>
      </c>
      <c r="Q693" s="276" t="str">
        <f t="shared" si="24"/>
        <v/>
      </c>
      <c r="R693" s="9"/>
      <c r="S693" s="9"/>
      <c r="U693" s="367"/>
      <c r="AS693" s="9"/>
      <c r="AT693" s="9"/>
      <c r="AU693" s="426"/>
      <c r="AW693" s="9"/>
      <c r="AX693" s="470"/>
      <c r="AY693" s="467"/>
      <c r="BG693" s="373"/>
      <c r="BH693" s="373"/>
      <c r="BI693" s="9"/>
      <c r="BJ693" s="9"/>
      <c r="CJ693"/>
      <c r="CK693"/>
    </row>
    <row r="694" spans="1:89">
      <c r="A694" s="9">
        <v>1017</v>
      </c>
      <c r="B694" s="9">
        <v>6.7</v>
      </c>
      <c r="C694" s="9">
        <v>270</v>
      </c>
      <c r="D694" s="9">
        <v>3.1</v>
      </c>
      <c r="E694" s="9">
        <v>2.6</v>
      </c>
      <c r="F694" s="9">
        <v>525.27200000000005</v>
      </c>
      <c r="G694" s="9">
        <v>0</v>
      </c>
      <c r="H694" s="9">
        <v>0</v>
      </c>
      <c r="I694" s="9">
        <v>9.3000000000000007</v>
      </c>
      <c r="J694" s="9">
        <v>70</v>
      </c>
      <c r="K694" s="158">
        <v>0.47569444444444398</v>
      </c>
      <c r="L694" s="9"/>
      <c r="M694" s="9"/>
      <c r="N694" s="9"/>
      <c r="O694" s="9"/>
      <c r="P694" s="278" t="str">
        <f t="shared" si="23"/>
        <v/>
      </c>
      <c r="Q694" s="276" t="str">
        <f t="shared" si="24"/>
        <v/>
      </c>
      <c r="R694" s="9"/>
      <c r="S694" s="9"/>
      <c r="U694" s="367"/>
      <c r="AS694" s="9"/>
      <c r="AT694" s="9"/>
      <c r="AU694" s="426"/>
      <c r="AW694" s="9"/>
      <c r="AX694" s="470"/>
      <c r="AY694" s="467"/>
      <c r="BG694" s="373"/>
      <c r="BH694" s="373"/>
      <c r="BI694" s="9"/>
      <c r="BJ694" s="9"/>
      <c r="CJ694"/>
      <c r="CK694"/>
    </row>
    <row r="695" spans="1:89">
      <c r="A695" s="9">
        <v>1017</v>
      </c>
      <c r="B695" s="9">
        <v>5.6</v>
      </c>
      <c r="C695" s="9">
        <v>292</v>
      </c>
      <c r="D695" s="9">
        <v>5</v>
      </c>
      <c r="E695" s="9">
        <v>3.7</v>
      </c>
      <c r="F695" s="9">
        <v>525.27200000000005</v>
      </c>
      <c r="G695" s="9">
        <v>0</v>
      </c>
      <c r="H695" s="9">
        <v>0</v>
      </c>
      <c r="I695" s="9">
        <v>9.3000000000000007</v>
      </c>
      <c r="J695" s="9">
        <v>69</v>
      </c>
      <c r="K695" s="158">
        <v>0.47638888888888897</v>
      </c>
      <c r="L695" s="9"/>
      <c r="M695" s="9"/>
      <c r="N695" s="9"/>
      <c r="O695" s="9"/>
      <c r="P695" s="278" t="str">
        <f t="shared" si="23"/>
        <v/>
      </c>
      <c r="Q695" s="276" t="str">
        <f t="shared" si="24"/>
        <v/>
      </c>
      <c r="R695" s="9"/>
      <c r="S695" s="9"/>
      <c r="U695" s="367"/>
      <c r="AS695" s="9"/>
      <c r="AT695" s="9"/>
      <c r="AU695" s="426"/>
      <c r="AW695" s="9"/>
      <c r="AX695" s="470"/>
      <c r="AY695" s="467"/>
      <c r="BG695" s="373"/>
      <c r="BH695" s="373"/>
      <c r="BI695" s="9"/>
      <c r="BJ695" s="9"/>
      <c r="CJ695"/>
      <c r="CK695"/>
    </row>
    <row r="696" spans="1:89">
      <c r="A696" s="9">
        <v>1017</v>
      </c>
      <c r="B696" s="9">
        <v>6.1</v>
      </c>
      <c r="C696" s="9">
        <v>0</v>
      </c>
      <c r="D696" s="9">
        <v>4</v>
      </c>
      <c r="E696" s="9">
        <v>4.3</v>
      </c>
      <c r="F696" s="9">
        <v>525.27200000000005</v>
      </c>
      <c r="G696" s="9">
        <v>0</v>
      </c>
      <c r="H696" s="9">
        <v>0</v>
      </c>
      <c r="I696" s="9">
        <v>9.1999999999999993</v>
      </c>
      <c r="J696" s="9">
        <v>69</v>
      </c>
      <c r="K696" s="158">
        <v>0.47708333333333303</v>
      </c>
      <c r="L696" s="9"/>
      <c r="M696" s="9"/>
      <c r="N696" s="9"/>
      <c r="O696" s="9"/>
      <c r="P696" s="278" t="str">
        <f t="shared" si="23"/>
        <v/>
      </c>
      <c r="Q696" s="276" t="str">
        <f t="shared" si="24"/>
        <v/>
      </c>
      <c r="R696" s="9"/>
      <c r="S696" s="9"/>
      <c r="U696" s="367"/>
      <c r="AS696" s="9"/>
      <c r="AT696" s="9"/>
      <c r="AU696" s="426"/>
      <c r="AW696" s="9"/>
      <c r="AX696" s="470"/>
      <c r="AY696" s="467"/>
      <c r="BG696" s="373"/>
      <c r="BH696" s="373"/>
      <c r="BI696" s="9"/>
      <c r="BJ696" s="9"/>
      <c r="CJ696"/>
      <c r="CK696"/>
    </row>
    <row r="697" spans="1:89">
      <c r="A697" s="9">
        <v>1017</v>
      </c>
      <c r="B697" s="9">
        <v>7.2</v>
      </c>
      <c r="C697" s="9">
        <v>337</v>
      </c>
      <c r="D697" s="9">
        <v>2.5</v>
      </c>
      <c r="E697" s="9">
        <v>2.6</v>
      </c>
      <c r="F697" s="9">
        <v>525.27200000000005</v>
      </c>
      <c r="G697" s="9">
        <v>0</v>
      </c>
      <c r="H697" s="9">
        <v>0</v>
      </c>
      <c r="I697" s="9">
        <v>9.1999999999999993</v>
      </c>
      <c r="J697" s="9">
        <v>69</v>
      </c>
      <c r="K697" s="158">
        <v>0.47777777777777802</v>
      </c>
      <c r="L697" s="9"/>
      <c r="M697" s="9"/>
      <c r="N697" s="9"/>
      <c r="O697" s="9"/>
      <c r="P697" s="278" t="str">
        <f t="shared" si="23"/>
        <v/>
      </c>
      <c r="Q697" s="276" t="str">
        <f t="shared" si="24"/>
        <v/>
      </c>
      <c r="R697" s="9"/>
      <c r="S697" s="9"/>
      <c r="U697" s="367"/>
      <c r="AS697" s="9"/>
      <c r="AT697" s="9"/>
      <c r="AU697" s="426"/>
      <c r="AW697" s="9"/>
      <c r="AX697" s="470"/>
      <c r="AY697" s="467"/>
      <c r="BG697" s="373"/>
      <c r="BH697" s="373"/>
      <c r="BI697" s="9"/>
      <c r="BJ697" s="9"/>
      <c r="CJ697"/>
      <c r="CK697"/>
    </row>
    <row r="698" spans="1:89">
      <c r="A698" s="9">
        <v>1017</v>
      </c>
      <c r="B698" s="9">
        <v>6.7</v>
      </c>
      <c r="C698" s="9">
        <v>292</v>
      </c>
      <c r="D698" s="9">
        <v>2.9</v>
      </c>
      <c r="E698" s="9">
        <v>2.8</v>
      </c>
      <c r="F698" s="9">
        <v>525.27200000000005</v>
      </c>
      <c r="G698" s="9">
        <v>0</v>
      </c>
      <c r="H698" s="9">
        <v>0</v>
      </c>
      <c r="I698" s="9">
        <v>9.1999999999999993</v>
      </c>
      <c r="J698" s="9">
        <v>69</v>
      </c>
      <c r="K698" s="158">
        <v>0.47847222222222202</v>
      </c>
      <c r="L698" s="9"/>
      <c r="M698" s="9"/>
      <c r="N698" s="9"/>
      <c r="O698" s="9"/>
      <c r="P698" s="278" t="str">
        <f t="shared" si="23"/>
        <v/>
      </c>
      <c r="Q698" s="276" t="str">
        <f t="shared" si="24"/>
        <v/>
      </c>
      <c r="R698" s="9"/>
      <c r="S698" s="9"/>
      <c r="U698" s="367"/>
      <c r="AS698" s="9"/>
      <c r="AT698" s="9"/>
      <c r="AU698" s="426"/>
      <c r="AW698" s="9"/>
      <c r="AX698" s="470"/>
      <c r="AY698" s="467"/>
      <c r="BG698" s="373"/>
      <c r="BH698" s="373"/>
      <c r="BI698" s="9"/>
      <c r="BJ698" s="9"/>
      <c r="CJ698"/>
      <c r="CK698"/>
    </row>
    <row r="699" spans="1:89">
      <c r="A699" s="9">
        <v>1017</v>
      </c>
      <c r="B699" s="9">
        <v>6.7</v>
      </c>
      <c r="C699" s="9">
        <v>337</v>
      </c>
      <c r="D699" s="9">
        <v>3.1</v>
      </c>
      <c r="E699" s="9">
        <v>3.4</v>
      </c>
      <c r="F699" s="9">
        <v>525.27200000000005</v>
      </c>
      <c r="G699" s="9">
        <v>0</v>
      </c>
      <c r="H699" s="9">
        <v>0</v>
      </c>
      <c r="I699" s="9">
        <v>9.1999999999999993</v>
      </c>
      <c r="J699" s="9">
        <v>69</v>
      </c>
      <c r="K699" s="158">
        <v>0.47916666666666702</v>
      </c>
      <c r="L699" s="9"/>
      <c r="M699" s="9"/>
      <c r="N699" s="9"/>
      <c r="O699" s="9"/>
      <c r="P699" s="278" t="str">
        <f t="shared" si="23"/>
        <v/>
      </c>
      <c r="Q699" s="276" t="str">
        <f t="shared" si="24"/>
        <v/>
      </c>
      <c r="R699" s="9"/>
      <c r="S699" s="9"/>
      <c r="U699" s="367"/>
      <c r="AS699" s="9"/>
      <c r="AT699" s="9"/>
      <c r="AU699" s="426"/>
      <c r="AW699" s="9"/>
      <c r="AX699" s="470"/>
      <c r="AY699" s="467"/>
      <c r="BG699" s="373"/>
      <c r="BH699" s="373"/>
      <c r="BI699" s="9"/>
      <c r="BJ699" s="9"/>
      <c r="CJ699"/>
      <c r="CK699"/>
    </row>
    <row r="700" spans="1:89">
      <c r="A700" s="9">
        <v>1017</v>
      </c>
      <c r="B700" s="9">
        <v>6.1</v>
      </c>
      <c r="C700" s="9">
        <v>0</v>
      </c>
      <c r="D700" s="9">
        <v>4.4000000000000004</v>
      </c>
      <c r="E700" s="9">
        <v>2.2999999999999998</v>
      </c>
      <c r="F700" s="9">
        <v>525.27200000000005</v>
      </c>
      <c r="G700" s="9">
        <v>0</v>
      </c>
      <c r="H700" s="9">
        <v>0</v>
      </c>
      <c r="I700" s="9">
        <v>9.1999999999999993</v>
      </c>
      <c r="J700" s="9">
        <v>69</v>
      </c>
      <c r="K700" s="158">
        <v>0.47986111111111102</v>
      </c>
      <c r="L700" s="9"/>
      <c r="M700" s="9"/>
      <c r="N700" s="9"/>
      <c r="O700" s="9"/>
      <c r="P700" s="278" t="str">
        <f t="shared" si="23"/>
        <v/>
      </c>
      <c r="Q700" s="276" t="str">
        <f t="shared" si="24"/>
        <v/>
      </c>
      <c r="R700" s="9"/>
      <c r="S700" s="9"/>
      <c r="U700" s="367"/>
      <c r="AS700" s="9"/>
      <c r="AT700" s="9"/>
      <c r="AU700" s="426"/>
      <c r="AW700" s="9"/>
      <c r="AX700" s="470"/>
      <c r="AY700" s="467"/>
      <c r="BG700" s="373"/>
      <c r="BH700" s="373"/>
      <c r="BI700" s="9"/>
      <c r="BJ700" s="9"/>
      <c r="CJ700"/>
      <c r="CK700"/>
    </row>
    <row r="701" spans="1:89">
      <c r="A701" s="9">
        <v>1017</v>
      </c>
      <c r="B701" s="9">
        <v>6.7</v>
      </c>
      <c r="C701" s="9">
        <v>270</v>
      </c>
      <c r="D701" s="9">
        <v>2.8</v>
      </c>
      <c r="E701" s="9">
        <v>2.2000000000000002</v>
      </c>
      <c r="F701" s="9">
        <v>525.27200000000005</v>
      </c>
      <c r="G701" s="9">
        <v>0</v>
      </c>
      <c r="H701" s="9">
        <v>0</v>
      </c>
      <c r="I701" s="9">
        <v>9.1999999999999993</v>
      </c>
      <c r="J701" s="9">
        <v>69</v>
      </c>
      <c r="K701" s="158">
        <v>0.48055555555555601</v>
      </c>
      <c r="L701" s="9"/>
      <c r="M701" s="9"/>
      <c r="N701" s="9"/>
      <c r="O701" s="9"/>
      <c r="P701" s="278" t="str">
        <f t="shared" si="23"/>
        <v/>
      </c>
      <c r="Q701" s="276" t="str">
        <f t="shared" si="24"/>
        <v/>
      </c>
      <c r="R701" s="9"/>
      <c r="S701" s="9"/>
      <c r="U701" s="367"/>
      <c r="AS701" s="9"/>
      <c r="AT701" s="9"/>
      <c r="AU701" s="426"/>
      <c r="AW701" s="9"/>
      <c r="AX701" s="470"/>
      <c r="AY701" s="467"/>
      <c r="BG701" s="373"/>
      <c r="BH701" s="373"/>
      <c r="BI701" s="9"/>
      <c r="BJ701" s="9"/>
      <c r="CJ701"/>
      <c r="CK701"/>
    </row>
    <row r="702" spans="1:89">
      <c r="A702" s="9">
        <v>1017</v>
      </c>
      <c r="B702" s="9">
        <v>7.8</v>
      </c>
      <c r="C702" s="9">
        <v>315</v>
      </c>
      <c r="D702" s="9">
        <v>1.7</v>
      </c>
      <c r="E702" s="9">
        <v>2.7</v>
      </c>
      <c r="F702" s="9">
        <v>525.27200000000005</v>
      </c>
      <c r="G702" s="9">
        <v>0</v>
      </c>
      <c r="H702" s="9">
        <v>0</v>
      </c>
      <c r="I702" s="9">
        <v>9.1999999999999993</v>
      </c>
      <c r="J702" s="9">
        <v>69</v>
      </c>
      <c r="K702" s="158">
        <v>0.48125000000000001</v>
      </c>
      <c r="L702" s="9"/>
      <c r="M702" s="9"/>
      <c r="N702" s="9"/>
      <c r="O702" s="9"/>
      <c r="P702" s="278" t="str">
        <f t="shared" si="23"/>
        <v/>
      </c>
      <c r="Q702" s="276" t="str">
        <f t="shared" si="24"/>
        <v/>
      </c>
      <c r="R702" s="9"/>
      <c r="S702" s="9"/>
      <c r="U702" s="367"/>
      <c r="AS702" s="9"/>
      <c r="AT702" s="9"/>
      <c r="AU702" s="426"/>
      <c r="AW702" s="9"/>
      <c r="AX702" s="470"/>
      <c r="AY702" s="467"/>
      <c r="BG702" s="373"/>
      <c r="BH702" s="373"/>
      <c r="BI702" s="9"/>
      <c r="BJ702" s="9"/>
      <c r="CJ702"/>
      <c r="CK702"/>
    </row>
    <row r="703" spans="1:89">
      <c r="A703" s="9">
        <v>1017</v>
      </c>
      <c r="B703" s="9">
        <v>7.2</v>
      </c>
      <c r="C703" s="9">
        <v>292</v>
      </c>
      <c r="D703" s="9">
        <v>2.7</v>
      </c>
      <c r="E703" s="9">
        <v>2</v>
      </c>
      <c r="F703" s="9">
        <v>525.27200000000005</v>
      </c>
      <c r="G703" s="9">
        <v>0</v>
      </c>
      <c r="H703" s="9">
        <v>0</v>
      </c>
      <c r="I703" s="9">
        <v>9.1999999999999993</v>
      </c>
      <c r="J703" s="9">
        <v>69</v>
      </c>
      <c r="K703" s="158">
        <v>0.48194444444444401</v>
      </c>
      <c r="L703" s="9"/>
      <c r="M703" s="9"/>
      <c r="N703" s="9"/>
      <c r="O703" s="9"/>
      <c r="P703" s="278" t="str">
        <f t="shared" si="23"/>
        <v/>
      </c>
      <c r="Q703" s="276" t="str">
        <f t="shared" si="24"/>
        <v/>
      </c>
      <c r="R703" s="9"/>
      <c r="S703" s="9"/>
      <c r="U703" s="367"/>
      <c r="AS703" s="9"/>
      <c r="AT703" s="9"/>
      <c r="AU703" s="426"/>
      <c r="AW703" s="9"/>
      <c r="AX703" s="470"/>
      <c r="AY703" s="467"/>
      <c r="BG703" s="373"/>
      <c r="BH703" s="373"/>
      <c r="BI703" s="9"/>
      <c r="BJ703" s="9"/>
      <c r="CJ703"/>
      <c r="CK703"/>
    </row>
    <row r="704" spans="1:89">
      <c r="A704" s="9">
        <v>1017</v>
      </c>
      <c r="B704" s="9">
        <v>7.8</v>
      </c>
      <c r="C704" s="9">
        <v>292</v>
      </c>
      <c r="D704" s="9">
        <v>1.7</v>
      </c>
      <c r="E704" s="9">
        <v>1.8</v>
      </c>
      <c r="F704" s="9">
        <v>525.27200000000005</v>
      </c>
      <c r="G704" s="9">
        <v>0</v>
      </c>
      <c r="H704" s="9">
        <v>0</v>
      </c>
      <c r="I704" s="9">
        <v>9.1999999999999993</v>
      </c>
      <c r="J704" s="9">
        <v>69</v>
      </c>
      <c r="K704" s="158">
        <v>0.48263888888888901</v>
      </c>
      <c r="L704" s="9"/>
      <c r="M704" s="9"/>
      <c r="N704" s="9"/>
      <c r="O704" s="9"/>
      <c r="P704" s="278" t="str">
        <f t="shared" si="23"/>
        <v/>
      </c>
      <c r="Q704" s="276" t="str">
        <f t="shared" si="24"/>
        <v/>
      </c>
      <c r="R704" s="9"/>
      <c r="S704" s="9"/>
      <c r="U704" s="367"/>
      <c r="AS704" s="9"/>
      <c r="AT704" s="9"/>
      <c r="AU704" s="426"/>
      <c r="AW704" s="9"/>
      <c r="AX704" s="470"/>
      <c r="AY704" s="467"/>
      <c r="BG704" s="373"/>
      <c r="BH704" s="373"/>
      <c r="BI704" s="9"/>
      <c r="BJ704" s="9"/>
      <c r="CJ704"/>
      <c r="CK704"/>
    </row>
    <row r="705" spans="1:89">
      <c r="A705" s="9">
        <v>1017</v>
      </c>
      <c r="B705" s="9">
        <v>7.2</v>
      </c>
      <c r="C705" s="9">
        <v>315</v>
      </c>
      <c r="D705" s="9">
        <v>2.5</v>
      </c>
      <c r="E705" s="9">
        <v>2.2999999999999998</v>
      </c>
      <c r="F705" s="9">
        <v>525.27200000000005</v>
      </c>
      <c r="G705" s="9">
        <v>0</v>
      </c>
      <c r="H705" s="9">
        <v>0</v>
      </c>
      <c r="I705" s="9">
        <v>9.3000000000000007</v>
      </c>
      <c r="J705" s="9">
        <v>69</v>
      </c>
      <c r="K705" s="158">
        <v>0.483333333333333</v>
      </c>
      <c r="L705" s="9"/>
      <c r="M705" s="9"/>
      <c r="N705" s="9"/>
      <c r="O705" s="9"/>
      <c r="P705" s="278" t="str">
        <f t="shared" si="23"/>
        <v/>
      </c>
      <c r="Q705" s="276" t="str">
        <f t="shared" si="24"/>
        <v/>
      </c>
      <c r="R705" s="9"/>
      <c r="S705" s="9"/>
      <c r="U705" s="367"/>
      <c r="AS705" s="9"/>
      <c r="AT705" s="9"/>
      <c r="AU705" s="426"/>
      <c r="AW705" s="9"/>
      <c r="AX705" s="470"/>
      <c r="AY705" s="467"/>
      <c r="BG705" s="373"/>
      <c r="BH705" s="373"/>
      <c r="BI705" s="9"/>
      <c r="BJ705" s="9"/>
      <c r="CJ705"/>
      <c r="CK705"/>
    </row>
    <row r="706" spans="1:89">
      <c r="A706" s="9">
        <v>1017</v>
      </c>
      <c r="B706" s="9">
        <v>8.3000000000000007</v>
      </c>
      <c r="C706" s="9">
        <v>270</v>
      </c>
      <c r="D706" s="9">
        <v>1.5</v>
      </c>
      <c r="E706" s="9">
        <v>2.2000000000000002</v>
      </c>
      <c r="F706" s="9">
        <v>525.27200000000005</v>
      </c>
      <c r="G706" s="9">
        <v>0</v>
      </c>
      <c r="H706" s="9">
        <v>0</v>
      </c>
      <c r="I706" s="9">
        <v>9.3000000000000007</v>
      </c>
      <c r="J706" s="9">
        <v>69</v>
      </c>
      <c r="K706" s="158">
        <v>0.484027777777778</v>
      </c>
      <c r="L706" s="9"/>
      <c r="M706" s="9"/>
      <c r="N706" s="9"/>
      <c r="O706" s="9"/>
      <c r="P706" s="278" t="str">
        <f t="shared" si="23"/>
        <v/>
      </c>
      <c r="Q706" s="276" t="str">
        <f t="shared" si="24"/>
        <v/>
      </c>
      <c r="R706" s="9"/>
      <c r="S706" s="9"/>
      <c r="U706" s="367"/>
      <c r="AS706" s="9"/>
      <c r="AT706" s="9"/>
      <c r="AU706" s="426"/>
      <c r="AW706" s="9"/>
      <c r="AX706" s="470"/>
      <c r="AY706" s="467"/>
      <c r="BG706" s="373"/>
      <c r="BH706" s="373"/>
      <c r="BI706" s="9"/>
      <c r="BJ706" s="9"/>
      <c r="CJ706"/>
      <c r="CK706"/>
    </row>
    <row r="707" spans="1:89">
      <c r="A707" s="9">
        <v>1017</v>
      </c>
      <c r="B707" s="9">
        <v>7.8</v>
      </c>
      <c r="C707" s="9">
        <v>292</v>
      </c>
      <c r="D707" s="9">
        <v>2</v>
      </c>
      <c r="E707" s="9">
        <v>3.2</v>
      </c>
      <c r="F707" s="9">
        <v>525.27200000000005</v>
      </c>
      <c r="G707" s="9">
        <v>0</v>
      </c>
      <c r="H707" s="9">
        <v>0</v>
      </c>
      <c r="I707" s="9">
        <v>9.3000000000000007</v>
      </c>
      <c r="J707" s="9">
        <v>69</v>
      </c>
      <c r="K707" s="158">
        <v>0.484722222222222</v>
      </c>
      <c r="L707" s="9"/>
      <c r="M707" s="9"/>
      <c r="N707" s="9"/>
      <c r="O707" s="9"/>
      <c r="P707" s="278" t="str">
        <f t="shared" si="23"/>
        <v/>
      </c>
      <c r="Q707" s="276" t="str">
        <f t="shared" si="24"/>
        <v/>
      </c>
      <c r="R707" s="9"/>
      <c r="S707" s="9"/>
      <c r="U707" s="367"/>
      <c r="AS707" s="9"/>
      <c r="AT707" s="9"/>
      <c r="AU707" s="426"/>
      <c r="AW707" s="9"/>
      <c r="AX707" s="470"/>
      <c r="AY707" s="467"/>
      <c r="BG707" s="373"/>
      <c r="BH707" s="373"/>
      <c r="BI707" s="9"/>
      <c r="BJ707" s="9"/>
      <c r="CJ707"/>
      <c r="CK707"/>
    </row>
    <row r="708" spans="1:89">
      <c r="A708" s="9">
        <v>1017</v>
      </c>
      <c r="B708" s="9">
        <v>6.1</v>
      </c>
      <c r="C708" s="9">
        <v>247</v>
      </c>
      <c r="D708" s="9">
        <v>4.4000000000000004</v>
      </c>
      <c r="E708" s="9">
        <v>2.8</v>
      </c>
      <c r="F708" s="9">
        <v>525.27200000000005</v>
      </c>
      <c r="G708" s="9">
        <v>0</v>
      </c>
      <c r="H708" s="9">
        <v>0</v>
      </c>
      <c r="I708" s="9">
        <v>9.3000000000000007</v>
      </c>
      <c r="J708" s="9">
        <v>69</v>
      </c>
      <c r="K708" s="158">
        <v>0.485416666666667</v>
      </c>
      <c r="L708" s="9"/>
      <c r="M708" s="9"/>
      <c r="N708" s="9"/>
      <c r="O708" s="9"/>
      <c r="P708" s="278" t="str">
        <f t="shared" si="23"/>
        <v/>
      </c>
      <c r="Q708" s="276" t="str">
        <f t="shared" si="24"/>
        <v/>
      </c>
      <c r="R708" s="9"/>
      <c r="S708" s="9"/>
      <c r="U708" s="367"/>
      <c r="AS708" s="9"/>
      <c r="AT708" s="9"/>
      <c r="AU708" s="426"/>
      <c r="AW708" s="9"/>
      <c r="AX708" s="470"/>
      <c r="AY708" s="467"/>
      <c r="BG708" s="373"/>
      <c r="BH708" s="373"/>
      <c r="BI708" s="9"/>
      <c r="BJ708" s="9"/>
      <c r="CJ708"/>
      <c r="CK708"/>
    </row>
    <row r="709" spans="1:89">
      <c r="A709" s="9">
        <v>1017</v>
      </c>
      <c r="B709" s="9">
        <v>6.7</v>
      </c>
      <c r="C709" s="9">
        <v>315</v>
      </c>
      <c r="D709" s="9">
        <v>3.4</v>
      </c>
      <c r="E709" s="9">
        <v>2.6</v>
      </c>
      <c r="F709" s="9">
        <v>525.27200000000005</v>
      </c>
      <c r="G709" s="9">
        <v>0</v>
      </c>
      <c r="H709" s="9">
        <v>0</v>
      </c>
      <c r="I709" s="9">
        <v>9.3000000000000007</v>
      </c>
      <c r="J709" s="9">
        <v>69</v>
      </c>
      <c r="K709" s="158">
        <v>0.48611111111111099</v>
      </c>
      <c r="L709" s="9"/>
      <c r="M709" s="9"/>
      <c r="N709" s="9"/>
      <c r="O709" s="9"/>
      <c r="P709" s="278" t="str">
        <f t="shared" si="23"/>
        <v/>
      </c>
      <c r="Q709" s="276" t="str">
        <f t="shared" si="24"/>
        <v/>
      </c>
      <c r="R709" s="9"/>
      <c r="S709" s="9"/>
      <c r="U709" s="367"/>
      <c r="AS709" s="9"/>
      <c r="AT709" s="9"/>
      <c r="AU709" s="426"/>
      <c r="AW709" s="9"/>
      <c r="AX709" s="470"/>
      <c r="AY709" s="467"/>
      <c r="BG709" s="373"/>
      <c r="BH709" s="373"/>
      <c r="BI709" s="9"/>
      <c r="BJ709" s="9"/>
      <c r="CJ709"/>
      <c r="CK709"/>
    </row>
    <row r="710" spans="1:89">
      <c r="A710" s="9">
        <v>1017</v>
      </c>
      <c r="B710" s="9">
        <v>7.8</v>
      </c>
      <c r="C710" s="9">
        <v>337</v>
      </c>
      <c r="D710" s="9">
        <v>1.7</v>
      </c>
      <c r="E710" s="9">
        <v>1.6</v>
      </c>
      <c r="F710" s="9">
        <v>525.27200000000005</v>
      </c>
      <c r="G710" s="9">
        <v>0</v>
      </c>
      <c r="H710" s="9">
        <v>0</v>
      </c>
      <c r="I710" s="9">
        <v>9.3000000000000007</v>
      </c>
      <c r="J710" s="9">
        <v>69</v>
      </c>
      <c r="K710" s="158">
        <v>0.48680555555555599</v>
      </c>
      <c r="L710" s="9"/>
      <c r="M710" s="9"/>
      <c r="N710" s="9"/>
      <c r="O710" s="9"/>
      <c r="P710" s="278" t="str">
        <f t="shared" si="23"/>
        <v/>
      </c>
      <c r="Q710" s="276" t="str">
        <f t="shared" si="24"/>
        <v/>
      </c>
      <c r="R710" s="9"/>
      <c r="S710" s="9"/>
      <c r="U710" s="367"/>
      <c r="AS710" s="9"/>
      <c r="AT710" s="9"/>
      <c r="AU710" s="426"/>
      <c r="AW710" s="9"/>
      <c r="AX710" s="470"/>
      <c r="AY710" s="467"/>
      <c r="BG710" s="373"/>
      <c r="BH710" s="373"/>
      <c r="BI710" s="9"/>
      <c r="BJ710" s="9"/>
      <c r="CJ710"/>
      <c r="CK710"/>
    </row>
    <row r="711" spans="1:89">
      <c r="A711" s="9">
        <v>1017</v>
      </c>
      <c r="B711" s="9">
        <v>7.8</v>
      </c>
      <c r="C711" s="9">
        <v>292</v>
      </c>
      <c r="D711" s="9">
        <v>1.7</v>
      </c>
      <c r="E711" s="9">
        <v>1.9</v>
      </c>
      <c r="F711" s="9">
        <v>525.27200000000005</v>
      </c>
      <c r="G711" s="9">
        <v>0</v>
      </c>
      <c r="H711" s="9">
        <v>0</v>
      </c>
      <c r="I711" s="9">
        <v>9.3000000000000007</v>
      </c>
      <c r="J711" s="9">
        <v>69</v>
      </c>
      <c r="K711" s="158">
        <v>0.48749999999999999</v>
      </c>
      <c r="L711" s="9"/>
      <c r="M711" s="9"/>
      <c r="N711" s="9"/>
      <c r="O711" s="9"/>
      <c r="P711" s="278" t="str">
        <f t="shared" si="23"/>
        <v/>
      </c>
      <c r="Q711" s="276" t="str">
        <f t="shared" si="24"/>
        <v/>
      </c>
      <c r="R711" s="9"/>
      <c r="S711" s="9"/>
      <c r="U711" s="367"/>
      <c r="AS711" s="9"/>
      <c r="AT711" s="9"/>
      <c r="AU711" s="426"/>
      <c r="AW711" s="9"/>
      <c r="AX711" s="470"/>
      <c r="AY711" s="467"/>
      <c r="BG711" s="373"/>
      <c r="BH711" s="373"/>
      <c r="BI711" s="9"/>
      <c r="BJ711" s="9"/>
      <c r="CJ711"/>
      <c r="CK711"/>
    </row>
    <row r="712" spans="1:89">
      <c r="A712" s="9">
        <v>1017</v>
      </c>
      <c r="B712" s="9">
        <v>7.8</v>
      </c>
      <c r="C712" s="9">
        <v>315</v>
      </c>
      <c r="D712" s="9">
        <v>1.7</v>
      </c>
      <c r="E712" s="9">
        <v>2.2999999999999998</v>
      </c>
      <c r="F712" s="9">
        <v>525.27200000000005</v>
      </c>
      <c r="G712" s="9">
        <v>0</v>
      </c>
      <c r="H712" s="9">
        <v>0</v>
      </c>
      <c r="I712" s="9">
        <v>9.4</v>
      </c>
      <c r="J712" s="9">
        <v>69</v>
      </c>
      <c r="K712" s="158">
        <v>0.48819444444444399</v>
      </c>
      <c r="L712" s="9"/>
      <c r="M712" s="9"/>
      <c r="N712" s="9"/>
      <c r="O712" s="9"/>
      <c r="P712" s="278" t="str">
        <f t="shared" si="23"/>
        <v/>
      </c>
      <c r="Q712" s="276" t="str">
        <f t="shared" si="24"/>
        <v/>
      </c>
      <c r="R712" s="9"/>
      <c r="S712" s="9"/>
      <c r="U712" s="367"/>
      <c r="AS712" s="9"/>
      <c r="AT712" s="9"/>
      <c r="AU712" s="426"/>
      <c r="AW712" s="9"/>
      <c r="AX712" s="470"/>
      <c r="AY712" s="467"/>
      <c r="BG712" s="373"/>
      <c r="BH712" s="373"/>
      <c r="BI712" s="9"/>
      <c r="BJ712" s="9"/>
      <c r="CJ712"/>
      <c r="CK712"/>
    </row>
    <row r="713" spans="1:89">
      <c r="A713" s="9">
        <v>1017</v>
      </c>
      <c r="B713" s="9">
        <v>7.8</v>
      </c>
      <c r="C713" s="9">
        <v>292</v>
      </c>
      <c r="D713" s="9">
        <v>1.8</v>
      </c>
      <c r="E713" s="9">
        <v>1.9</v>
      </c>
      <c r="F713" s="9">
        <v>525.27200000000005</v>
      </c>
      <c r="G713" s="9">
        <v>0</v>
      </c>
      <c r="H713" s="9">
        <v>0</v>
      </c>
      <c r="I713" s="9">
        <v>9.4</v>
      </c>
      <c r="J713" s="9">
        <v>69</v>
      </c>
      <c r="K713" s="158">
        <v>0.48888888888888898</v>
      </c>
      <c r="L713" s="9"/>
      <c r="M713" s="9"/>
      <c r="N713" s="9"/>
      <c r="O713" s="9"/>
      <c r="P713" s="278" t="str">
        <f t="shared" si="23"/>
        <v/>
      </c>
      <c r="Q713" s="276" t="str">
        <f t="shared" si="24"/>
        <v/>
      </c>
      <c r="R713" s="9"/>
      <c r="S713" s="9"/>
      <c r="U713" s="367"/>
      <c r="AS713" s="9"/>
      <c r="AT713" s="9"/>
      <c r="AU713" s="426"/>
      <c r="AW713" s="9"/>
      <c r="AX713" s="470"/>
      <c r="AY713" s="467"/>
      <c r="BG713" s="373"/>
      <c r="BH713" s="373"/>
      <c r="BI713" s="9"/>
      <c r="BJ713" s="9"/>
      <c r="CJ713"/>
      <c r="CK713"/>
    </row>
    <row r="714" spans="1:89">
      <c r="A714" s="9">
        <v>1017</v>
      </c>
      <c r="B714" s="9">
        <v>6.7</v>
      </c>
      <c r="C714" s="9">
        <v>315</v>
      </c>
      <c r="D714" s="9">
        <v>4.0999999999999996</v>
      </c>
      <c r="E714" s="9">
        <v>2.8</v>
      </c>
      <c r="F714" s="9">
        <v>525.27200000000005</v>
      </c>
      <c r="G714" s="9">
        <v>0</v>
      </c>
      <c r="H714" s="9">
        <v>0</v>
      </c>
      <c r="I714" s="9">
        <v>9.4</v>
      </c>
      <c r="J714" s="9">
        <v>69</v>
      </c>
      <c r="K714" s="158">
        <v>0.48958333333333298</v>
      </c>
      <c r="L714" s="9"/>
      <c r="M714" s="9"/>
      <c r="N714" s="9"/>
      <c r="O714" s="9"/>
      <c r="P714" s="278" t="str">
        <f t="shared" si="23"/>
        <v/>
      </c>
      <c r="Q714" s="276" t="str">
        <f t="shared" si="24"/>
        <v/>
      </c>
      <c r="R714" s="9"/>
      <c r="S714" s="9"/>
      <c r="U714" s="367"/>
      <c r="AS714" s="9"/>
      <c r="AT714" s="9"/>
      <c r="AU714" s="426"/>
      <c r="AW714" s="9"/>
      <c r="AX714" s="470"/>
      <c r="AY714" s="467"/>
      <c r="BG714" s="373"/>
      <c r="BH714" s="373"/>
      <c r="BI714" s="9"/>
      <c r="BJ714" s="9"/>
      <c r="CJ714"/>
      <c r="CK714"/>
    </row>
    <row r="715" spans="1:89">
      <c r="A715" s="9">
        <v>1017</v>
      </c>
      <c r="B715" s="9">
        <v>6.7</v>
      </c>
      <c r="C715" s="9">
        <v>292</v>
      </c>
      <c r="D715" s="9">
        <v>4.0999999999999996</v>
      </c>
      <c r="E715" s="9">
        <v>2.8</v>
      </c>
      <c r="F715" s="9">
        <v>525.27200000000005</v>
      </c>
      <c r="G715" s="9">
        <v>0</v>
      </c>
      <c r="H715" s="9">
        <v>0</v>
      </c>
      <c r="I715" s="9">
        <v>9.4</v>
      </c>
      <c r="J715" s="9">
        <v>69</v>
      </c>
      <c r="K715" s="158">
        <v>0.49027777777777798</v>
      </c>
      <c r="L715" s="9"/>
      <c r="M715" s="9"/>
      <c r="N715" s="9"/>
      <c r="O715" s="9"/>
      <c r="P715" s="278" t="str">
        <f t="shared" ref="P715:P778" si="25">IF(D715&lt;1.1,60,"")</f>
        <v/>
      </c>
      <c r="Q715" s="276" t="str">
        <f t="shared" ref="Q715:Q778" si="26">IF(H715&gt;0,60,"")</f>
        <v/>
      </c>
      <c r="R715" s="9"/>
      <c r="S715" s="9"/>
      <c r="U715" s="367"/>
      <c r="AS715" s="9"/>
      <c r="AT715" s="9"/>
      <c r="AU715" s="426"/>
      <c r="AW715" s="9"/>
      <c r="AX715" s="470"/>
      <c r="AY715" s="467"/>
      <c r="BG715" s="373"/>
      <c r="BH715" s="373"/>
      <c r="BI715" s="9"/>
      <c r="BJ715" s="9"/>
      <c r="CJ715"/>
      <c r="CK715"/>
    </row>
    <row r="716" spans="1:89">
      <c r="A716" s="9">
        <v>1017</v>
      </c>
      <c r="B716" s="9">
        <v>8.3000000000000007</v>
      </c>
      <c r="C716" s="9">
        <v>315</v>
      </c>
      <c r="D716" s="9">
        <v>1.6</v>
      </c>
      <c r="E716" s="9">
        <v>1.7</v>
      </c>
      <c r="F716" s="9">
        <v>525.27200000000005</v>
      </c>
      <c r="G716" s="9">
        <v>0</v>
      </c>
      <c r="H716" s="9">
        <v>0</v>
      </c>
      <c r="I716" s="9">
        <v>9.4</v>
      </c>
      <c r="J716" s="9">
        <v>69</v>
      </c>
      <c r="K716" s="158">
        <v>0.49097222222222198</v>
      </c>
      <c r="L716" s="9"/>
      <c r="M716" s="9"/>
      <c r="N716" s="9"/>
      <c r="O716" s="9"/>
      <c r="P716" s="278" t="str">
        <f t="shared" si="25"/>
        <v/>
      </c>
      <c r="Q716" s="276" t="str">
        <f t="shared" si="26"/>
        <v/>
      </c>
      <c r="R716" s="9"/>
      <c r="S716" s="9"/>
      <c r="U716" s="367"/>
      <c r="AS716" s="9"/>
      <c r="AT716" s="9"/>
      <c r="AU716" s="426"/>
      <c r="AW716" s="9"/>
      <c r="AX716" s="470"/>
      <c r="AY716" s="467"/>
      <c r="BG716" s="373"/>
      <c r="BH716" s="373"/>
      <c r="BI716" s="9"/>
      <c r="BJ716" s="9"/>
      <c r="CJ716"/>
      <c r="CK716"/>
    </row>
    <row r="717" spans="1:89">
      <c r="A717" s="9">
        <v>1017</v>
      </c>
      <c r="B717" s="9">
        <v>7.8</v>
      </c>
      <c r="C717" s="9">
        <v>337</v>
      </c>
      <c r="D717" s="9">
        <v>1.7</v>
      </c>
      <c r="E717" s="9">
        <v>1.4</v>
      </c>
      <c r="F717" s="9">
        <v>525.27200000000005</v>
      </c>
      <c r="G717" s="9">
        <v>0</v>
      </c>
      <c r="H717" s="9">
        <v>0</v>
      </c>
      <c r="I717" s="9">
        <v>9.4</v>
      </c>
      <c r="J717" s="9">
        <v>69</v>
      </c>
      <c r="K717" s="158">
        <v>0.49166666666666697</v>
      </c>
      <c r="L717" s="9"/>
      <c r="M717" s="9"/>
      <c r="N717" s="9"/>
      <c r="O717" s="9"/>
      <c r="P717" s="278" t="str">
        <f t="shared" si="25"/>
        <v/>
      </c>
      <c r="Q717" s="276" t="str">
        <f t="shared" si="26"/>
        <v/>
      </c>
      <c r="R717" s="9"/>
      <c r="S717" s="9"/>
      <c r="U717" s="367"/>
      <c r="AS717" s="9"/>
      <c r="AT717" s="9"/>
      <c r="AU717" s="426"/>
      <c r="AW717" s="9"/>
      <c r="AX717" s="470"/>
      <c r="AY717" s="467"/>
      <c r="BG717" s="373"/>
      <c r="BH717" s="373"/>
      <c r="BI717" s="9"/>
      <c r="BJ717" s="9"/>
      <c r="CJ717"/>
      <c r="CK717"/>
    </row>
    <row r="718" spans="1:89">
      <c r="A718" s="9">
        <v>1017</v>
      </c>
      <c r="B718" s="9">
        <v>7.8</v>
      </c>
      <c r="C718" s="9">
        <v>315</v>
      </c>
      <c r="D718" s="9">
        <v>2</v>
      </c>
      <c r="E718" s="9">
        <v>1.7</v>
      </c>
      <c r="F718" s="9">
        <v>525.27200000000005</v>
      </c>
      <c r="G718" s="9">
        <v>0</v>
      </c>
      <c r="H718" s="9">
        <v>0</v>
      </c>
      <c r="I718" s="9">
        <v>9.4</v>
      </c>
      <c r="J718" s="9">
        <v>69</v>
      </c>
      <c r="K718" s="158">
        <v>0.49236111111111103</v>
      </c>
      <c r="L718" s="9"/>
      <c r="M718" s="9"/>
      <c r="N718" s="9"/>
      <c r="O718" s="9"/>
      <c r="P718" s="278" t="str">
        <f t="shared" si="25"/>
        <v/>
      </c>
      <c r="Q718" s="276" t="str">
        <f t="shared" si="26"/>
        <v/>
      </c>
      <c r="R718" s="9"/>
      <c r="S718" s="9"/>
      <c r="U718" s="367"/>
      <c r="AS718" s="9"/>
      <c r="AT718" s="9"/>
      <c r="AU718" s="426"/>
      <c r="AW718" s="9"/>
      <c r="AX718" s="470"/>
      <c r="AY718" s="467"/>
      <c r="BG718" s="373"/>
      <c r="BH718" s="373"/>
      <c r="BI718" s="9"/>
      <c r="BJ718" s="9"/>
      <c r="CJ718"/>
      <c r="CK718"/>
    </row>
    <row r="719" spans="1:89">
      <c r="A719" s="9">
        <v>1017</v>
      </c>
      <c r="B719" s="9">
        <v>7.8</v>
      </c>
      <c r="C719" s="9">
        <v>337</v>
      </c>
      <c r="D719" s="9">
        <v>2</v>
      </c>
      <c r="E719" s="9">
        <v>2</v>
      </c>
      <c r="F719" s="9">
        <v>525.27200000000005</v>
      </c>
      <c r="G719" s="9">
        <v>0</v>
      </c>
      <c r="H719" s="9">
        <v>0</v>
      </c>
      <c r="I719" s="9">
        <v>9.4</v>
      </c>
      <c r="J719" s="9">
        <v>68</v>
      </c>
      <c r="K719" s="158">
        <v>0.49305555555555602</v>
      </c>
      <c r="L719" s="9"/>
      <c r="M719" s="9"/>
      <c r="N719" s="9"/>
      <c r="O719" s="9"/>
      <c r="P719" s="278" t="str">
        <f t="shared" si="25"/>
        <v/>
      </c>
      <c r="Q719" s="276" t="str">
        <f t="shared" si="26"/>
        <v/>
      </c>
      <c r="R719" s="9"/>
      <c r="S719" s="9"/>
      <c r="U719" s="367"/>
      <c r="AS719" s="9"/>
      <c r="AT719" s="9"/>
      <c r="AU719" s="426"/>
      <c r="AW719" s="9"/>
      <c r="AX719" s="470"/>
      <c r="AY719" s="467"/>
      <c r="BG719" s="373"/>
      <c r="BH719" s="373"/>
      <c r="BI719" s="9"/>
      <c r="BJ719" s="9"/>
      <c r="CJ719"/>
      <c r="CK719"/>
    </row>
    <row r="720" spans="1:89">
      <c r="A720" s="9">
        <v>1017</v>
      </c>
      <c r="B720" s="9">
        <v>8.3000000000000007</v>
      </c>
      <c r="C720" s="9">
        <v>337</v>
      </c>
      <c r="D720" s="9">
        <v>1.7</v>
      </c>
      <c r="E720" s="9">
        <v>1.6</v>
      </c>
      <c r="F720" s="9">
        <v>525.27200000000005</v>
      </c>
      <c r="G720" s="9">
        <v>0</v>
      </c>
      <c r="H720" s="9">
        <v>0</v>
      </c>
      <c r="I720" s="9">
        <v>9.5</v>
      </c>
      <c r="J720" s="9">
        <v>68</v>
      </c>
      <c r="K720" s="158">
        <v>0.49375000000000002</v>
      </c>
      <c r="L720" s="9"/>
      <c r="M720" s="9"/>
      <c r="N720" s="9"/>
      <c r="O720" s="9"/>
      <c r="P720" s="278" t="str">
        <f t="shared" si="25"/>
        <v/>
      </c>
      <c r="Q720" s="276" t="str">
        <f t="shared" si="26"/>
        <v/>
      </c>
      <c r="R720" s="9"/>
      <c r="S720" s="9"/>
      <c r="U720" s="367"/>
      <c r="AS720" s="9"/>
      <c r="AT720" s="9"/>
      <c r="AU720" s="426"/>
      <c r="AW720" s="9"/>
      <c r="AX720" s="470"/>
      <c r="AY720" s="467"/>
      <c r="BG720" s="373"/>
      <c r="BH720" s="373"/>
      <c r="BI720" s="9"/>
      <c r="BJ720" s="9"/>
      <c r="CJ720"/>
      <c r="CK720"/>
    </row>
    <row r="721" spans="1:89">
      <c r="A721" s="9">
        <v>1017</v>
      </c>
      <c r="B721" s="9">
        <v>7.8</v>
      </c>
      <c r="C721" s="9">
        <v>315</v>
      </c>
      <c r="D721" s="9">
        <v>2.4</v>
      </c>
      <c r="E721" s="9">
        <v>2</v>
      </c>
      <c r="F721" s="9">
        <v>525.27200000000005</v>
      </c>
      <c r="G721" s="9">
        <v>0</v>
      </c>
      <c r="H721" s="9">
        <v>0</v>
      </c>
      <c r="I721" s="9">
        <v>9.5</v>
      </c>
      <c r="J721" s="9">
        <v>69</v>
      </c>
      <c r="K721" s="158">
        <v>0.49444444444444402</v>
      </c>
      <c r="L721" s="9"/>
      <c r="M721" s="9"/>
      <c r="N721" s="9"/>
      <c r="O721" s="9"/>
      <c r="P721" s="278" t="str">
        <f t="shared" si="25"/>
        <v/>
      </c>
      <c r="Q721" s="276" t="str">
        <f t="shared" si="26"/>
        <v/>
      </c>
      <c r="R721" s="9"/>
      <c r="S721" s="9"/>
      <c r="U721" s="367"/>
      <c r="AS721" s="9"/>
      <c r="AT721" s="9"/>
      <c r="AU721" s="426"/>
      <c r="AW721" s="9"/>
      <c r="AX721" s="470"/>
      <c r="AY721" s="467"/>
      <c r="BG721" s="373"/>
      <c r="BH721" s="373"/>
      <c r="BI721" s="9"/>
      <c r="BJ721" s="9"/>
      <c r="CJ721"/>
      <c r="CK721"/>
    </row>
    <row r="722" spans="1:89">
      <c r="A722" s="9">
        <v>1017</v>
      </c>
      <c r="B722" s="9">
        <v>6.1</v>
      </c>
      <c r="C722" s="9">
        <v>315</v>
      </c>
      <c r="D722" s="9">
        <v>4.8</v>
      </c>
      <c r="E722" s="9">
        <v>3.7</v>
      </c>
      <c r="F722" s="9">
        <v>525.27200000000005</v>
      </c>
      <c r="G722" s="9">
        <v>0</v>
      </c>
      <c r="H722" s="9">
        <v>0</v>
      </c>
      <c r="I722" s="9">
        <v>9.5</v>
      </c>
      <c r="J722" s="9">
        <v>68</v>
      </c>
      <c r="K722" s="158">
        <v>0.49513888888888902</v>
      </c>
      <c r="L722" s="9"/>
      <c r="M722" s="9"/>
      <c r="N722" s="9"/>
      <c r="O722" s="9"/>
      <c r="P722" s="278" t="str">
        <f t="shared" si="25"/>
        <v/>
      </c>
      <c r="Q722" s="276" t="str">
        <f t="shared" si="26"/>
        <v/>
      </c>
      <c r="R722" s="9"/>
      <c r="S722" s="9"/>
      <c r="U722" s="367"/>
      <c r="AS722" s="9"/>
      <c r="AT722" s="9"/>
      <c r="AU722" s="426"/>
      <c r="AW722" s="9"/>
      <c r="AX722" s="470"/>
      <c r="AY722" s="467"/>
      <c r="BG722" s="373"/>
      <c r="BH722" s="373"/>
      <c r="BI722" s="9"/>
      <c r="BJ722" s="9"/>
      <c r="CJ722"/>
      <c r="CK722"/>
    </row>
    <row r="723" spans="1:89">
      <c r="A723" s="9">
        <v>1017</v>
      </c>
      <c r="B723" s="9">
        <v>8.3000000000000007</v>
      </c>
      <c r="C723" s="9">
        <v>292</v>
      </c>
      <c r="D723" s="9">
        <v>1.5</v>
      </c>
      <c r="E723" s="9">
        <v>2</v>
      </c>
      <c r="F723" s="9">
        <v>525.27200000000005</v>
      </c>
      <c r="G723" s="9">
        <v>0</v>
      </c>
      <c r="H723" s="9">
        <v>0</v>
      </c>
      <c r="I723" s="9">
        <v>9.5</v>
      </c>
      <c r="J723" s="9">
        <v>68</v>
      </c>
      <c r="K723" s="158">
        <v>0.49583333333333302</v>
      </c>
      <c r="L723" s="9"/>
      <c r="M723" s="9"/>
      <c r="N723" s="9"/>
      <c r="O723" s="9"/>
      <c r="P723" s="278" t="str">
        <f t="shared" si="25"/>
        <v/>
      </c>
      <c r="Q723" s="276" t="str">
        <f t="shared" si="26"/>
        <v/>
      </c>
      <c r="R723" s="9"/>
      <c r="S723" s="9"/>
      <c r="U723" s="367"/>
      <c r="AS723" s="9"/>
      <c r="AT723" s="9"/>
      <c r="AU723" s="426"/>
      <c r="AW723" s="9"/>
      <c r="AX723" s="470"/>
      <c r="AY723" s="467"/>
      <c r="BG723" s="373"/>
      <c r="BH723" s="373"/>
      <c r="BI723" s="9"/>
      <c r="BJ723" s="9"/>
      <c r="CJ723"/>
      <c r="CK723"/>
    </row>
    <row r="724" spans="1:89">
      <c r="A724" s="9">
        <v>1017</v>
      </c>
      <c r="B724" s="9">
        <v>8.3000000000000007</v>
      </c>
      <c r="C724" s="9">
        <v>337</v>
      </c>
      <c r="D724" s="9">
        <v>1.8</v>
      </c>
      <c r="E724" s="9">
        <v>1.7</v>
      </c>
      <c r="F724" s="9">
        <v>525.27200000000005</v>
      </c>
      <c r="G724" s="9">
        <v>0</v>
      </c>
      <c r="H724" s="9">
        <v>0</v>
      </c>
      <c r="I724" s="9">
        <v>9.5</v>
      </c>
      <c r="J724" s="9">
        <v>68</v>
      </c>
      <c r="K724" s="158">
        <v>0.49652777777777801</v>
      </c>
      <c r="L724" s="9"/>
      <c r="M724" s="9"/>
      <c r="N724" s="9"/>
      <c r="O724" s="9"/>
      <c r="P724" s="278" t="str">
        <f t="shared" si="25"/>
        <v/>
      </c>
      <c r="Q724" s="276" t="str">
        <f t="shared" si="26"/>
        <v/>
      </c>
      <c r="R724" s="9"/>
      <c r="S724" s="9"/>
      <c r="U724" s="367"/>
      <c r="AS724" s="9"/>
      <c r="AT724" s="9"/>
      <c r="AU724" s="426"/>
      <c r="AW724" s="9"/>
      <c r="AX724" s="470"/>
      <c r="AY724" s="467"/>
      <c r="BG724" s="373"/>
      <c r="BH724" s="373"/>
      <c r="BI724" s="9"/>
      <c r="BJ724" s="9"/>
      <c r="CJ724"/>
      <c r="CK724"/>
    </row>
    <row r="725" spans="1:89">
      <c r="A725" s="9">
        <v>1017</v>
      </c>
      <c r="B725" s="9">
        <v>7.8</v>
      </c>
      <c r="C725" s="9">
        <v>337</v>
      </c>
      <c r="D725" s="9">
        <v>2.2999999999999998</v>
      </c>
      <c r="E725" s="9">
        <v>1.8</v>
      </c>
      <c r="F725" s="9">
        <v>525.27200000000005</v>
      </c>
      <c r="G725" s="9">
        <v>0</v>
      </c>
      <c r="H725" s="9">
        <v>0</v>
      </c>
      <c r="I725" s="9">
        <v>9.6</v>
      </c>
      <c r="J725" s="9">
        <v>68</v>
      </c>
      <c r="K725" s="158">
        <v>0.49722222222222201</v>
      </c>
      <c r="L725" s="9"/>
      <c r="M725" s="9"/>
      <c r="N725" s="9"/>
      <c r="O725" s="9"/>
      <c r="P725" s="278" t="str">
        <f t="shared" si="25"/>
        <v/>
      </c>
      <c r="Q725" s="276" t="str">
        <f t="shared" si="26"/>
        <v/>
      </c>
      <c r="R725" s="9"/>
      <c r="S725" s="9"/>
      <c r="U725" s="367"/>
      <c r="AS725" s="9"/>
      <c r="AT725" s="9"/>
      <c r="AU725" s="426"/>
      <c r="AW725" s="9"/>
      <c r="AX725" s="470"/>
      <c r="AY725" s="467"/>
      <c r="BG725" s="373"/>
      <c r="BH725" s="373"/>
      <c r="BI725" s="9"/>
      <c r="BJ725" s="9"/>
      <c r="CJ725"/>
      <c r="CK725"/>
    </row>
    <row r="726" spans="1:89">
      <c r="A726" s="9">
        <v>1017</v>
      </c>
      <c r="B726" s="9">
        <v>7.2</v>
      </c>
      <c r="C726" s="9">
        <v>337</v>
      </c>
      <c r="D726" s="9">
        <v>3</v>
      </c>
      <c r="E726" s="9">
        <v>2.2999999999999998</v>
      </c>
      <c r="F726" s="9">
        <v>525.27200000000005</v>
      </c>
      <c r="G726" s="9">
        <v>0</v>
      </c>
      <c r="H726" s="9">
        <v>0</v>
      </c>
      <c r="I726" s="9">
        <v>9.6</v>
      </c>
      <c r="J726" s="9">
        <v>68</v>
      </c>
      <c r="K726" s="158">
        <v>0.49791666666666701</v>
      </c>
      <c r="L726" s="9"/>
      <c r="M726" s="9"/>
      <c r="N726" s="9"/>
      <c r="O726" s="9"/>
      <c r="P726" s="278" t="str">
        <f t="shared" si="25"/>
        <v/>
      </c>
      <c r="Q726" s="276" t="str">
        <f t="shared" si="26"/>
        <v/>
      </c>
      <c r="R726" s="9"/>
      <c r="S726" s="9"/>
      <c r="U726" s="367"/>
      <c r="AS726" s="9"/>
      <c r="AT726" s="9"/>
      <c r="AU726" s="426"/>
      <c r="AW726" s="9"/>
      <c r="AX726" s="470"/>
      <c r="AY726" s="467"/>
      <c r="BG726" s="373"/>
      <c r="BH726" s="373"/>
      <c r="BI726" s="9"/>
      <c r="BJ726" s="9"/>
      <c r="CJ726"/>
      <c r="CK726"/>
    </row>
    <row r="727" spans="1:89">
      <c r="A727" s="9">
        <v>1017</v>
      </c>
      <c r="B727" s="9">
        <v>7.8</v>
      </c>
      <c r="C727" s="9">
        <v>337</v>
      </c>
      <c r="D727" s="9">
        <v>2.2999999999999998</v>
      </c>
      <c r="E727" s="9">
        <v>1.8</v>
      </c>
      <c r="F727" s="9">
        <v>525.27200000000005</v>
      </c>
      <c r="G727" s="9">
        <v>0</v>
      </c>
      <c r="H727" s="9">
        <v>0</v>
      </c>
      <c r="I727" s="9">
        <v>9.6</v>
      </c>
      <c r="J727" s="9">
        <v>68</v>
      </c>
      <c r="K727" s="158">
        <v>0.49861111111111101</v>
      </c>
      <c r="L727" s="9"/>
      <c r="M727" s="9"/>
      <c r="N727" s="9"/>
      <c r="O727" s="9"/>
      <c r="P727" s="278" t="str">
        <f t="shared" si="25"/>
        <v/>
      </c>
      <c r="Q727" s="276" t="str">
        <f t="shared" si="26"/>
        <v/>
      </c>
      <c r="R727" s="9"/>
      <c r="S727" s="9"/>
      <c r="U727" s="367"/>
      <c r="AS727" s="9"/>
      <c r="AT727" s="9"/>
      <c r="AU727" s="426"/>
      <c r="AW727" s="9"/>
      <c r="AX727" s="470"/>
      <c r="AY727" s="467"/>
      <c r="BG727" s="373"/>
      <c r="BH727" s="373"/>
      <c r="BI727" s="9"/>
      <c r="BJ727" s="9"/>
      <c r="CJ727"/>
      <c r="CK727"/>
    </row>
    <row r="728" spans="1:89">
      <c r="A728" s="9">
        <v>1017</v>
      </c>
      <c r="B728" s="9">
        <v>8.3000000000000007</v>
      </c>
      <c r="C728" s="9">
        <v>292</v>
      </c>
      <c r="D728" s="9">
        <v>1.9</v>
      </c>
      <c r="E728" s="9">
        <v>2.2999999999999998</v>
      </c>
      <c r="F728" s="9">
        <v>525.27200000000005</v>
      </c>
      <c r="G728" s="9">
        <v>0</v>
      </c>
      <c r="H728" s="9">
        <v>0</v>
      </c>
      <c r="I728" s="9">
        <v>9.6999999999999993</v>
      </c>
      <c r="J728" s="9">
        <v>68</v>
      </c>
      <c r="K728" s="158">
        <v>0.499305555555556</v>
      </c>
      <c r="L728" s="9"/>
      <c r="M728" s="9"/>
      <c r="N728" s="9"/>
      <c r="O728" s="9"/>
      <c r="P728" s="278" t="str">
        <f t="shared" si="25"/>
        <v/>
      </c>
      <c r="Q728" s="276" t="str">
        <f t="shared" si="26"/>
        <v/>
      </c>
      <c r="R728" s="9"/>
      <c r="S728" s="9"/>
      <c r="U728" s="367"/>
      <c r="AS728" s="9"/>
      <c r="AT728" s="9"/>
      <c r="AU728" s="426"/>
      <c r="AW728" s="9"/>
      <c r="AX728" s="470"/>
      <c r="AY728" s="467"/>
      <c r="BG728" s="373"/>
      <c r="BH728" s="373"/>
      <c r="BI728" s="9"/>
      <c r="BJ728" s="9"/>
      <c r="CJ728"/>
      <c r="CK728"/>
    </row>
    <row r="729" spans="1:89">
      <c r="A729" s="9">
        <v>1017</v>
      </c>
      <c r="B729" s="9">
        <v>6.7</v>
      </c>
      <c r="C729" s="9">
        <v>292</v>
      </c>
      <c r="D729" s="9">
        <v>4.5999999999999996</v>
      </c>
      <c r="E729" s="9">
        <v>3</v>
      </c>
      <c r="F729" s="9">
        <v>525.27200000000005</v>
      </c>
      <c r="G729" s="9">
        <v>0</v>
      </c>
      <c r="H729" s="9">
        <v>0</v>
      </c>
      <c r="I729" s="9">
        <v>9.6999999999999993</v>
      </c>
      <c r="J729" s="9">
        <v>68</v>
      </c>
      <c r="K729" s="158">
        <v>0.5</v>
      </c>
      <c r="L729" s="9"/>
      <c r="M729" s="9"/>
      <c r="N729" s="9"/>
      <c r="O729" s="9"/>
      <c r="P729" s="278" t="str">
        <f t="shared" si="25"/>
        <v/>
      </c>
      <c r="Q729" s="276" t="str">
        <f t="shared" si="26"/>
        <v/>
      </c>
      <c r="R729" s="9"/>
      <c r="S729" s="9"/>
      <c r="U729" s="367"/>
      <c r="AS729" s="9"/>
      <c r="AT729" s="9"/>
      <c r="AU729" s="426"/>
      <c r="AW729" s="9"/>
      <c r="AX729" s="470"/>
      <c r="AY729" s="467"/>
      <c r="BG729" s="373"/>
      <c r="BH729" s="373"/>
      <c r="BI729" s="9"/>
      <c r="BJ729" s="9"/>
      <c r="CJ729"/>
      <c r="CK729"/>
    </row>
    <row r="730" spans="1:89">
      <c r="A730" s="9">
        <v>1017</v>
      </c>
      <c r="B730" s="9">
        <v>7.2</v>
      </c>
      <c r="C730" s="9">
        <v>315</v>
      </c>
      <c r="D730" s="9">
        <v>3.6</v>
      </c>
      <c r="E730" s="9">
        <v>3</v>
      </c>
      <c r="F730" s="9">
        <v>525.27200000000005</v>
      </c>
      <c r="G730" s="9">
        <v>0</v>
      </c>
      <c r="H730" s="9">
        <v>0</v>
      </c>
      <c r="I730" s="9">
        <v>9.6999999999999993</v>
      </c>
      <c r="J730" s="9">
        <v>68</v>
      </c>
      <c r="K730" s="158">
        <v>0.500694444444444</v>
      </c>
      <c r="L730" s="9"/>
      <c r="M730" s="9"/>
      <c r="N730" s="9"/>
      <c r="O730" s="9"/>
      <c r="P730" s="278" t="str">
        <f t="shared" si="25"/>
        <v/>
      </c>
      <c r="Q730" s="276" t="str">
        <f t="shared" si="26"/>
        <v/>
      </c>
      <c r="R730" s="9"/>
      <c r="S730" s="9"/>
      <c r="U730" s="367"/>
      <c r="AS730" s="9"/>
      <c r="AT730" s="9"/>
      <c r="AU730" s="426"/>
      <c r="AW730" s="9"/>
      <c r="AX730" s="470"/>
      <c r="AY730" s="467"/>
      <c r="BG730" s="373"/>
      <c r="BH730" s="373"/>
      <c r="BI730" s="9"/>
      <c r="BJ730" s="9"/>
      <c r="CJ730"/>
      <c r="CK730"/>
    </row>
    <row r="731" spans="1:89">
      <c r="A731" s="9">
        <v>1017</v>
      </c>
      <c r="B731" s="9">
        <v>7.8</v>
      </c>
      <c r="C731" s="9">
        <v>337</v>
      </c>
      <c r="D731" s="9">
        <v>2.4</v>
      </c>
      <c r="E731" s="9">
        <v>2.6</v>
      </c>
      <c r="F731" s="9">
        <v>525.27200000000005</v>
      </c>
      <c r="G731" s="9">
        <v>0</v>
      </c>
      <c r="H731" s="9">
        <v>0</v>
      </c>
      <c r="I731" s="9">
        <v>9.8000000000000007</v>
      </c>
      <c r="J731" s="9">
        <v>68</v>
      </c>
      <c r="K731" s="158">
        <v>0.50138888888888899</v>
      </c>
      <c r="L731" s="9"/>
      <c r="M731" s="9"/>
      <c r="N731" s="9"/>
      <c r="O731" s="9"/>
      <c r="P731" s="278" t="str">
        <f t="shared" si="25"/>
        <v/>
      </c>
      <c r="Q731" s="276" t="str">
        <f t="shared" si="26"/>
        <v/>
      </c>
      <c r="R731" s="9"/>
      <c r="S731" s="9"/>
      <c r="U731" s="367"/>
      <c r="AS731" s="9"/>
      <c r="AT731" s="9"/>
      <c r="AU731" s="426"/>
      <c r="AW731" s="9"/>
      <c r="AX731" s="470"/>
      <c r="AY731" s="467"/>
      <c r="BG731" s="373"/>
      <c r="BH731" s="373"/>
      <c r="BI731" s="9"/>
      <c r="BJ731" s="9"/>
      <c r="CJ731"/>
      <c r="CK731"/>
    </row>
    <row r="732" spans="1:89">
      <c r="A732" s="9">
        <v>1017</v>
      </c>
      <c r="B732" s="9">
        <v>7.8</v>
      </c>
      <c r="C732" s="9">
        <v>337</v>
      </c>
      <c r="D732" s="9">
        <v>2.4</v>
      </c>
      <c r="E732" s="9">
        <v>2</v>
      </c>
      <c r="F732" s="9">
        <v>525.27200000000005</v>
      </c>
      <c r="G732" s="9">
        <v>0</v>
      </c>
      <c r="H732" s="9">
        <v>0</v>
      </c>
      <c r="I732" s="9">
        <v>9.8000000000000007</v>
      </c>
      <c r="J732" s="9">
        <v>68</v>
      </c>
      <c r="K732" s="158">
        <v>0.50208333333333299</v>
      </c>
      <c r="L732" s="9"/>
      <c r="M732" s="9"/>
      <c r="N732" s="9"/>
      <c r="O732" s="9"/>
      <c r="P732" s="278" t="str">
        <f t="shared" si="25"/>
        <v/>
      </c>
      <c r="Q732" s="276" t="str">
        <f t="shared" si="26"/>
        <v/>
      </c>
      <c r="R732" s="9"/>
      <c r="S732" s="9"/>
      <c r="U732" s="367"/>
      <c r="AS732" s="9"/>
      <c r="AT732" s="9"/>
      <c r="AU732" s="426"/>
      <c r="AW732" s="9"/>
      <c r="AX732" s="470"/>
      <c r="AY732" s="467"/>
      <c r="BG732" s="373"/>
      <c r="BH732" s="373"/>
      <c r="BI732" s="9"/>
      <c r="BJ732" s="9"/>
      <c r="CJ732"/>
      <c r="CK732"/>
    </row>
    <row r="733" spans="1:89">
      <c r="A733" s="9">
        <v>1017</v>
      </c>
      <c r="B733" s="9" t="s">
        <v>383</v>
      </c>
      <c r="C733" s="9">
        <v>315</v>
      </c>
      <c r="D733" s="9">
        <v>1.3</v>
      </c>
      <c r="E733" s="9">
        <v>1.9</v>
      </c>
      <c r="F733" s="9">
        <v>525.27200000000005</v>
      </c>
      <c r="G733" s="9">
        <v>0</v>
      </c>
      <c r="H733" s="9">
        <v>0</v>
      </c>
      <c r="I733" s="9">
        <v>9.8000000000000007</v>
      </c>
      <c r="J733" s="9">
        <v>68</v>
      </c>
      <c r="K733" s="158">
        <v>0.50277777777777799</v>
      </c>
      <c r="L733" s="9"/>
      <c r="M733" s="9"/>
      <c r="N733" s="9"/>
      <c r="O733" s="9"/>
      <c r="P733" s="278" t="str">
        <f t="shared" si="25"/>
        <v/>
      </c>
      <c r="Q733" s="276" t="str">
        <f t="shared" si="26"/>
        <v/>
      </c>
      <c r="R733" s="9"/>
      <c r="S733" s="9"/>
      <c r="U733" s="367"/>
      <c r="AS733" s="9"/>
      <c r="AT733" s="9"/>
      <c r="AU733" s="426"/>
      <c r="AW733" s="9"/>
      <c r="AX733" s="470"/>
      <c r="AY733" s="467"/>
      <c r="BG733" s="373"/>
      <c r="BH733" s="373"/>
      <c r="BI733" s="9"/>
      <c r="BJ733" s="9"/>
      <c r="CJ733"/>
      <c r="CK733"/>
    </row>
    <row r="734" spans="1:89">
      <c r="A734" s="9">
        <v>1017</v>
      </c>
      <c r="B734" s="9">
        <v>7.8</v>
      </c>
      <c r="C734" s="9">
        <v>337</v>
      </c>
      <c r="D734" s="9">
        <v>2.5</v>
      </c>
      <c r="E734" s="9">
        <v>1.9</v>
      </c>
      <c r="F734" s="9">
        <v>525.27200000000005</v>
      </c>
      <c r="G734" s="9">
        <v>0</v>
      </c>
      <c r="H734" s="9">
        <v>0</v>
      </c>
      <c r="I734" s="9">
        <v>9.9</v>
      </c>
      <c r="J734" s="9">
        <v>68</v>
      </c>
      <c r="K734" s="158">
        <v>0.50347222222222199</v>
      </c>
      <c r="L734" s="9"/>
      <c r="M734" s="9"/>
      <c r="N734" s="9"/>
      <c r="O734" s="9"/>
      <c r="P734" s="278" t="str">
        <f t="shared" si="25"/>
        <v/>
      </c>
      <c r="Q734" s="276" t="str">
        <f t="shared" si="26"/>
        <v/>
      </c>
      <c r="R734" s="9"/>
      <c r="S734" s="9"/>
      <c r="U734" s="367"/>
      <c r="AS734" s="9"/>
      <c r="AT734" s="9"/>
      <c r="AU734" s="426"/>
      <c r="AW734" s="9"/>
      <c r="AX734" s="470"/>
      <c r="AY734" s="467"/>
      <c r="BG734" s="373"/>
      <c r="BH734" s="373"/>
      <c r="BI734" s="9"/>
      <c r="BJ734" s="9"/>
      <c r="CJ734"/>
      <c r="CK734"/>
    </row>
    <row r="735" spans="1:89">
      <c r="A735" s="9">
        <v>1017</v>
      </c>
      <c r="B735" s="9">
        <v>7.8</v>
      </c>
      <c r="C735" s="9">
        <v>337</v>
      </c>
      <c r="D735" s="9">
        <v>2.4</v>
      </c>
      <c r="E735" s="9">
        <v>2.5</v>
      </c>
      <c r="F735" s="9">
        <v>525.27200000000005</v>
      </c>
      <c r="G735" s="9">
        <v>0</v>
      </c>
      <c r="H735" s="9">
        <v>0</v>
      </c>
      <c r="I735" s="9">
        <v>9.9</v>
      </c>
      <c r="J735" s="9">
        <v>67</v>
      </c>
      <c r="K735" s="158">
        <v>0.50416666666666698</v>
      </c>
      <c r="L735" s="9"/>
      <c r="M735" s="9"/>
      <c r="N735" s="9"/>
      <c r="O735" s="9"/>
      <c r="P735" s="278" t="str">
        <f t="shared" si="25"/>
        <v/>
      </c>
      <c r="Q735" s="276" t="str">
        <f t="shared" si="26"/>
        <v/>
      </c>
      <c r="R735" s="9"/>
      <c r="S735" s="9"/>
      <c r="U735" s="367"/>
      <c r="AS735" s="9"/>
      <c r="AT735" s="9"/>
      <c r="AU735" s="426"/>
      <c r="AW735" s="9"/>
      <c r="AX735" s="470"/>
      <c r="AY735" s="467"/>
      <c r="BG735" s="373"/>
      <c r="BH735" s="373"/>
      <c r="BI735" s="9"/>
      <c r="BJ735" s="9"/>
      <c r="CJ735"/>
      <c r="CK735"/>
    </row>
    <row r="736" spans="1:89">
      <c r="A736" s="9">
        <v>1017</v>
      </c>
      <c r="B736" s="9">
        <v>8.3000000000000007</v>
      </c>
      <c r="C736" s="9">
        <v>337</v>
      </c>
      <c r="D736" s="9">
        <v>1.7</v>
      </c>
      <c r="E736" s="9">
        <v>2.1</v>
      </c>
      <c r="F736" s="9">
        <v>525.27200000000005</v>
      </c>
      <c r="G736" s="9">
        <v>0</v>
      </c>
      <c r="H736" s="9">
        <v>0</v>
      </c>
      <c r="I736" s="9">
        <v>9.9</v>
      </c>
      <c r="J736" s="9">
        <v>67</v>
      </c>
      <c r="K736" s="158">
        <v>0.50486111111111098</v>
      </c>
      <c r="L736" s="9"/>
      <c r="M736" s="9"/>
      <c r="N736" s="9"/>
      <c r="O736" s="9"/>
      <c r="P736" s="278" t="str">
        <f t="shared" si="25"/>
        <v/>
      </c>
      <c r="Q736" s="276" t="str">
        <f t="shared" si="26"/>
        <v/>
      </c>
      <c r="R736" s="9"/>
      <c r="S736" s="9"/>
      <c r="U736" s="367"/>
      <c r="AS736" s="9"/>
      <c r="AT736" s="9"/>
      <c r="AU736" s="426"/>
      <c r="AW736" s="9"/>
      <c r="AX736" s="470"/>
      <c r="AY736" s="467"/>
      <c r="BG736" s="373"/>
      <c r="BH736" s="373"/>
      <c r="BI736" s="9"/>
      <c r="BJ736" s="9"/>
      <c r="CJ736"/>
      <c r="CK736"/>
    </row>
    <row r="737" spans="1:89">
      <c r="A737" s="9">
        <v>1017</v>
      </c>
      <c r="B737" s="9">
        <v>8.3000000000000007</v>
      </c>
      <c r="C737" s="9">
        <v>337</v>
      </c>
      <c r="D737" s="9">
        <v>2.2999999999999998</v>
      </c>
      <c r="E737" s="9">
        <v>1.7</v>
      </c>
      <c r="F737" s="9">
        <v>525.27200000000005</v>
      </c>
      <c r="G737" s="9">
        <v>0</v>
      </c>
      <c r="H737" s="9">
        <v>0</v>
      </c>
      <c r="I737" s="9">
        <v>9.9</v>
      </c>
      <c r="J737" s="9">
        <v>67</v>
      </c>
      <c r="K737" s="158">
        <v>0.50555555555555598</v>
      </c>
      <c r="L737" s="9"/>
      <c r="M737" s="9"/>
      <c r="N737" s="9"/>
      <c r="O737" s="9"/>
      <c r="P737" s="278" t="str">
        <f t="shared" si="25"/>
        <v/>
      </c>
      <c r="Q737" s="276" t="str">
        <f t="shared" si="26"/>
        <v/>
      </c>
      <c r="R737" s="9"/>
      <c r="S737" s="9"/>
      <c r="U737" s="367"/>
      <c r="AS737" s="9"/>
      <c r="AT737" s="9"/>
      <c r="AU737" s="426"/>
      <c r="AW737" s="9"/>
      <c r="AX737" s="470"/>
      <c r="AY737" s="467"/>
      <c r="BG737" s="373"/>
      <c r="BH737" s="373"/>
      <c r="BI737" s="9"/>
      <c r="BJ737" s="9"/>
      <c r="CJ737"/>
      <c r="CK737"/>
    </row>
    <row r="738" spans="1:89">
      <c r="A738" s="9">
        <v>1017</v>
      </c>
      <c r="B738" s="9">
        <v>7.2</v>
      </c>
      <c r="C738" s="9">
        <v>247</v>
      </c>
      <c r="D738" s="9">
        <v>3.7</v>
      </c>
      <c r="E738" s="9">
        <v>3</v>
      </c>
      <c r="F738" s="9">
        <v>525.27200000000005</v>
      </c>
      <c r="G738" s="9">
        <v>0</v>
      </c>
      <c r="H738" s="9">
        <v>0</v>
      </c>
      <c r="I738" s="9">
        <v>9.9</v>
      </c>
      <c r="J738" s="9">
        <v>67</v>
      </c>
      <c r="K738" s="158">
        <v>0.50624999999999998</v>
      </c>
      <c r="L738" s="9"/>
      <c r="M738" s="9"/>
      <c r="N738" s="9"/>
      <c r="O738" s="9"/>
      <c r="P738" s="278" t="str">
        <f t="shared" si="25"/>
        <v/>
      </c>
      <c r="Q738" s="276" t="str">
        <f t="shared" si="26"/>
        <v/>
      </c>
      <c r="R738" s="9"/>
      <c r="S738" s="9"/>
      <c r="U738" s="367"/>
      <c r="AS738" s="9"/>
      <c r="AT738" s="9"/>
      <c r="AU738" s="426"/>
      <c r="AW738" s="9"/>
      <c r="AX738" s="470"/>
      <c r="AY738" s="467"/>
      <c r="BG738" s="373"/>
      <c r="BH738" s="373"/>
      <c r="BI738" s="9"/>
      <c r="BJ738" s="9"/>
      <c r="CJ738"/>
      <c r="CK738"/>
    </row>
    <row r="739" spans="1:89">
      <c r="A739" s="9">
        <v>1017</v>
      </c>
      <c r="B739" s="9">
        <v>8.3000000000000007</v>
      </c>
      <c r="C739" s="9">
        <v>292</v>
      </c>
      <c r="D739" s="9">
        <v>2.2999999999999998</v>
      </c>
      <c r="E739" s="9">
        <v>3.4</v>
      </c>
      <c r="F739" s="9">
        <v>525.27200000000005</v>
      </c>
      <c r="G739" s="9">
        <v>0</v>
      </c>
      <c r="H739" s="9">
        <v>0</v>
      </c>
      <c r="I739" s="9">
        <v>9.9</v>
      </c>
      <c r="J739" s="9">
        <v>67</v>
      </c>
      <c r="K739" s="158">
        <v>0.50694444444444398</v>
      </c>
      <c r="L739" s="9"/>
      <c r="M739" s="9"/>
      <c r="N739" s="9"/>
      <c r="O739" s="9"/>
      <c r="P739" s="278" t="str">
        <f t="shared" si="25"/>
        <v/>
      </c>
      <c r="Q739" s="276" t="str">
        <f t="shared" si="26"/>
        <v/>
      </c>
      <c r="R739" s="9"/>
      <c r="S739" s="9"/>
      <c r="U739" s="367"/>
      <c r="AS739" s="9"/>
      <c r="AT739" s="9"/>
      <c r="AU739" s="426"/>
      <c r="AW739" s="9"/>
      <c r="AX739" s="470"/>
      <c r="AY739" s="467"/>
      <c r="BG739" s="373"/>
      <c r="BH739" s="373"/>
      <c r="BI739" s="9"/>
      <c r="BJ739" s="9"/>
      <c r="CJ739"/>
      <c r="CK739"/>
    </row>
    <row r="740" spans="1:89">
      <c r="A740" s="9">
        <v>1017</v>
      </c>
      <c r="B740" s="9">
        <v>7.8</v>
      </c>
      <c r="C740" s="9">
        <v>292</v>
      </c>
      <c r="D740" s="9">
        <v>2.7</v>
      </c>
      <c r="E740" s="9">
        <v>1.8</v>
      </c>
      <c r="F740" s="9">
        <v>525.27200000000005</v>
      </c>
      <c r="G740" s="9">
        <v>0</v>
      </c>
      <c r="H740" s="9">
        <v>0</v>
      </c>
      <c r="I740" s="9">
        <v>9.9</v>
      </c>
      <c r="J740" s="9">
        <v>67</v>
      </c>
      <c r="K740" s="158">
        <v>0.50763888888888897</v>
      </c>
      <c r="L740" s="9"/>
      <c r="M740" s="9"/>
      <c r="N740" s="9"/>
      <c r="O740" s="9"/>
      <c r="P740" s="278" t="str">
        <f t="shared" si="25"/>
        <v/>
      </c>
      <c r="Q740" s="276" t="str">
        <f t="shared" si="26"/>
        <v/>
      </c>
      <c r="R740" s="9"/>
      <c r="S740" s="9"/>
      <c r="U740" s="367"/>
      <c r="AS740" s="9"/>
      <c r="AT740" s="9"/>
      <c r="AU740" s="426"/>
      <c r="AW740" s="9"/>
      <c r="AX740" s="470"/>
      <c r="AY740" s="467"/>
      <c r="BG740" s="373"/>
      <c r="BH740" s="373"/>
      <c r="BI740" s="9"/>
      <c r="BJ740" s="9"/>
      <c r="CJ740"/>
      <c r="CK740"/>
    </row>
    <row r="741" spans="1:89">
      <c r="A741" s="9">
        <v>1017</v>
      </c>
      <c r="B741" s="9">
        <v>8.9</v>
      </c>
      <c r="C741" s="9">
        <v>270</v>
      </c>
      <c r="D741" s="9">
        <v>1.7</v>
      </c>
      <c r="E741" s="9">
        <v>1.7</v>
      </c>
      <c r="F741" s="9">
        <v>525.27200000000005</v>
      </c>
      <c r="G741" s="9">
        <v>0</v>
      </c>
      <c r="H741" s="9">
        <v>0</v>
      </c>
      <c r="I741" s="9">
        <v>9.9</v>
      </c>
      <c r="J741" s="9">
        <v>67</v>
      </c>
      <c r="K741" s="158">
        <v>0.50833333333333297</v>
      </c>
      <c r="L741" s="9"/>
      <c r="M741" s="9"/>
      <c r="N741" s="9"/>
      <c r="O741" s="9"/>
      <c r="P741" s="278" t="str">
        <f t="shared" si="25"/>
        <v/>
      </c>
      <c r="Q741" s="276" t="str">
        <f t="shared" si="26"/>
        <v/>
      </c>
      <c r="R741" s="9"/>
      <c r="S741" s="9"/>
      <c r="U741" s="367"/>
      <c r="AS741" s="9"/>
      <c r="AT741" s="9"/>
      <c r="AU741" s="426"/>
      <c r="AW741" s="9"/>
      <c r="AX741" s="470"/>
      <c r="AY741" s="467"/>
      <c r="BG741" s="373"/>
      <c r="BH741" s="373"/>
      <c r="BI741" s="9"/>
      <c r="BJ741" s="9"/>
      <c r="CJ741"/>
      <c r="CK741"/>
    </row>
    <row r="742" spans="1:89">
      <c r="A742" s="9">
        <v>1017</v>
      </c>
      <c r="B742" s="9">
        <v>8.9</v>
      </c>
      <c r="C742" s="9">
        <v>337</v>
      </c>
      <c r="D742" s="9">
        <v>1.5</v>
      </c>
      <c r="E742" s="9">
        <v>1.6</v>
      </c>
      <c r="F742" s="9">
        <v>525.27200000000005</v>
      </c>
      <c r="G742" s="9">
        <v>0</v>
      </c>
      <c r="H742" s="9">
        <v>0</v>
      </c>
      <c r="I742" s="9">
        <v>9.9</v>
      </c>
      <c r="J742" s="9">
        <v>67</v>
      </c>
      <c r="K742" s="158">
        <v>0.50902777777777797</v>
      </c>
      <c r="L742" s="9"/>
      <c r="M742" s="9"/>
      <c r="N742" s="9"/>
      <c r="O742" s="9"/>
      <c r="P742" s="278" t="str">
        <f t="shared" si="25"/>
        <v/>
      </c>
      <c r="Q742" s="276" t="str">
        <f t="shared" si="26"/>
        <v/>
      </c>
      <c r="R742" s="9"/>
      <c r="S742" s="9"/>
      <c r="U742" s="367"/>
      <c r="AS742" s="9"/>
      <c r="AT742" s="9"/>
      <c r="AU742" s="426"/>
      <c r="AW742" s="9"/>
      <c r="AX742" s="470"/>
      <c r="AY742" s="467"/>
      <c r="BG742" s="373"/>
      <c r="BH742" s="373"/>
      <c r="BI742" s="9"/>
      <c r="BJ742" s="9"/>
      <c r="CJ742"/>
      <c r="CK742"/>
    </row>
    <row r="743" spans="1:89">
      <c r="A743" s="9">
        <v>1017</v>
      </c>
      <c r="B743" s="9">
        <v>8.3000000000000007</v>
      </c>
      <c r="C743" s="9">
        <v>337</v>
      </c>
      <c r="D743" s="9">
        <v>2</v>
      </c>
      <c r="E743" s="9">
        <v>1.9</v>
      </c>
      <c r="F743" s="9">
        <v>525.27200000000005</v>
      </c>
      <c r="G743" s="9">
        <v>0</v>
      </c>
      <c r="H743" s="9">
        <v>0</v>
      </c>
      <c r="I743" s="9">
        <v>9.9</v>
      </c>
      <c r="J743" s="9">
        <v>67</v>
      </c>
      <c r="K743" s="158">
        <v>0.50972222222222197</v>
      </c>
      <c r="L743" s="9"/>
      <c r="M743" s="9"/>
      <c r="N743" s="9"/>
      <c r="O743" s="9"/>
      <c r="P743" s="278" t="str">
        <f t="shared" si="25"/>
        <v/>
      </c>
      <c r="Q743" s="276" t="str">
        <f t="shared" si="26"/>
        <v/>
      </c>
      <c r="R743" s="9"/>
      <c r="S743" s="9"/>
      <c r="U743" s="367"/>
      <c r="AS743" s="9"/>
      <c r="AT743" s="9"/>
      <c r="AU743" s="426"/>
      <c r="AW743" s="9"/>
      <c r="AX743" s="470"/>
      <c r="AY743" s="467"/>
      <c r="BG743" s="373"/>
      <c r="BH743" s="373"/>
      <c r="BI743" s="9"/>
      <c r="BJ743" s="9"/>
      <c r="CJ743"/>
      <c r="CK743"/>
    </row>
    <row r="744" spans="1:89">
      <c r="A744" s="9">
        <v>1017</v>
      </c>
      <c r="B744" s="9">
        <v>8.9</v>
      </c>
      <c r="C744" s="9">
        <v>0</v>
      </c>
      <c r="D744" s="9">
        <v>1.9</v>
      </c>
      <c r="E744" s="9">
        <v>1.7</v>
      </c>
      <c r="F744" s="9">
        <v>525.27200000000005</v>
      </c>
      <c r="G744" s="9">
        <v>0</v>
      </c>
      <c r="H744" s="9">
        <v>0</v>
      </c>
      <c r="I744" s="9">
        <v>10</v>
      </c>
      <c r="J744" s="9">
        <v>66</v>
      </c>
      <c r="K744" s="158">
        <v>0.51041666666666696</v>
      </c>
      <c r="L744" s="9"/>
      <c r="M744" s="9"/>
      <c r="N744" s="9"/>
      <c r="O744" s="9"/>
      <c r="P744" s="278" t="str">
        <f t="shared" si="25"/>
        <v/>
      </c>
      <c r="Q744" s="276" t="str">
        <f t="shared" si="26"/>
        <v/>
      </c>
      <c r="R744" s="9"/>
      <c r="S744" s="9"/>
      <c r="U744" s="367"/>
      <c r="AS744" s="9"/>
      <c r="AT744" s="9"/>
      <c r="AU744" s="426"/>
      <c r="AW744" s="9"/>
      <c r="AX744" s="470"/>
      <c r="AY744" s="467"/>
      <c r="BG744" s="373"/>
      <c r="BH744" s="373"/>
      <c r="BI744" s="9"/>
      <c r="BJ744" s="9"/>
      <c r="CJ744"/>
      <c r="CK744"/>
    </row>
    <row r="745" spans="1:89">
      <c r="A745" s="9">
        <v>1017</v>
      </c>
      <c r="B745" s="9">
        <v>8.9</v>
      </c>
      <c r="C745" s="9">
        <v>315</v>
      </c>
      <c r="D745" s="9">
        <v>1.4</v>
      </c>
      <c r="E745" s="9">
        <v>1.9</v>
      </c>
      <c r="F745" s="9">
        <v>525.27200000000005</v>
      </c>
      <c r="G745" s="9">
        <v>0</v>
      </c>
      <c r="H745" s="9">
        <v>0</v>
      </c>
      <c r="I745" s="9">
        <v>10</v>
      </c>
      <c r="J745" s="9">
        <v>66</v>
      </c>
      <c r="K745" s="158">
        <v>0.51111111111111096</v>
      </c>
      <c r="L745" s="9"/>
      <c r="M745" s="9"/>
      <c r="N745" s="9"/>
      <c r="O745" s="9"/>
      <c r="P745" s="278" t="str">
        <f t="shared" si="25"/>
        <v/>
      </c>
      <c r="Q745" s="276" t="str">
        <f t="shared" si="26"/>
        <v/>
      </c>
      <c r="R745" s="9"/>
      <c r="S745" s="9"/>
      <c r="U745" s="367"/>
      <c r="AS745" s="9"/>
      <c r="AT745" s="9"/>
      <c r="AU745" s="426"/>
      <c r="AW745" s="9"/>
      <c r="AX745" s="470"/>
      <c r="AY745" s="467"/>
      <c r="BG745" s="373"/>
      <c r="BH745" s="373"/>
      <c r="BI745" s="9"/>
      <c r="BJ745" s="9"/>
      <c r="CJ745"/>
      <c r="CK745"/>
    </row>
    <row r="746" spans="1:89">
      <c r="A746" s="9">
        <v>1017</v>
      </c>
      <c r="B746" s="9">
        <v>7.8</v>
      </c>
      <c r="C746" s="9">
        <v>0</v>
      </c>
      <c r="D746" s="9">
        <v>2.7</v>
      </c>
      <c r="E746" s="9">
        <v>1.7</v>
      </c>
      <c r="F746" s="9">
        <v>525.27200000000005</v>
      </c>
      <c r="G746" s="9">
        <v>0</v>
      </c>
      <c r="H746" s="9">
        <v>0</v>
      </c>
      <c r="I746" s="9">
        <v>10</v>
      </c>
      <c r="J746" s="9">
        <v>66</v>
      </c>
      <c r="K746" s="158">
        <v>0.51180555555555596</v>
      </c>
      <c r="L746" s="9"/>
      <c r="M746" s="9"/>
      <c r="N746" s="9"/>
      <c r="O746" s="9"/>
      <c r="P746" s="278" t="str">
        <f t="shared" si="25"/>
        <v/>
      </c>
      <c r="Q746" s="276" t="str">
        <f t="shared" si="26"/>
        <v/>
      </c>
      <c r="R746" s="9"/>
      <c r="S746" s="9"/>
      <c r="U746" s="367"/>
      <c r="AS746" s="9"/>
      <c r="AT746" s="9"/>
      <c r="AU746" s="426"/>
      <c r="AW746" s="9"/>
      <c r="AX746" s="470"/>
      <c r="AY746" s="467"/>
      <c r="BG746" s="373"/>
      <c r="BH746" s="373"/>
      <c r="BI746" s="9"/>
      <c r="BJ746" s="9"/>
      <c r="CJ746"/>
      <c r="CK746"/>
    </row>
    <row r="747" spans="1:89">
      <c r="A747" s="9">
        <v>1017</v>
      </c>
      <c r="B747" s="9">
        <v>8.3000000000000007</v>
      </c>
      <c r="C747" s="9">
        <v>315</v>
      </c>
      <c r="D747" s="9">
        <v>2.2000000000000002</v>
      </c>
      <c r="E747" s="9">
        <v>3</v>
      </c>
      <c r="F747" s="9">
        <v>525.27200000000005</v>
      </c>
      <c r="G747" s="9">
        <v>0</v>
      </c>
      <c r="H747" s="9">
        <v>0</v>
      </c>
      <c r="I747" s="9">
        <v>10</v>
      </c>
      <c r="J747" s="9">
        <v>66</v>
      </c>
      <c r="K747" s="158">
        <v>0.51249999999999996</v>
      </c>
      <c r="L747" s="9"/>
      <c r="M747" s="9"/>
      <c r="N747" s="9"/>
      <c r="O747" s="9"/>
      <c r="P747" s="278" t="str">
        <f t="shared" si="25"/>
        <v/>
      </c>
      <c r="Q747" s="276" t="str">
        <f t="shared" si="26"/>
        <v/>
      </c>
      <c r="R747" s="9"/>
      <c r="S747" s="9"/>
      <c r="U747" s="367"/>
      <c r="AS747" s="9"/>
      <c r="AT747" s="9"/>
      <c r="AU747" s="426"/>
      <c r="AW747" s="9"/>
      <c r="AX747" s="470"/>
      <c r="AY747" s="467"/>
      <c r="BG747" s="373"/>
      <c r="BH747" s="373"/>
      <c r="BI747" s="9"/>
      <c r="BJ747" s="9"/>
      <c r="CJ747"/>
      <c r="CK747"/>
    </row>
    <row r="748" spans="1:89">
      <c r="A748" s="9">
        <v>1017</v>
      </c>
      <c r="B748" s="9">
        <v>8.9</v>
      </c>
      <c r="C748" s="9">
        <v>270</v>
      </c>
      <c r="D748" s="9">
        <v>1.7</v>
      </c>
      <c r="E748" s="9">
        <v>2.2999999999999998</v>
      </c>
      <c r="F748" s="9">
        <v>525.27200000000005</v>
      </c>
      <c r="G748" s="9">
        <v>0</v>
      </c>
      <c r="H748" s="9">
        <v>0</v>
      </c>
      <c r="I748" s="9">
        <v>10</v>
      </c>
      <c r="J748" s="9">
        <v>66</v>
      </c>
      <c r="K748" s="158">
        <v>0.51319444444444495</v>
      </c>
      <c r="L748" s="9"/>
      <c r="M748" s="9"/>
      <c r="N748" s="9"/>
      <c r="O748" s="9"/>
      <c r="P748" s="278" t="str">
        <f t="shared" si="25"/>
        <v/>
      </c>
      <c r="Q748" s="276" t="str">
        <f t="shared" si="26"/>
        <v/>
      </c>
      <c r="R748" s="9"/>
      <c r="S748" s="9"/>
      <c r="U748" s="367"/>
      <c r="AS748" s="9"/>
      <c r="AT748" s="9"/>
      <c r="AU748" s="426"/>
      <c r="AW748" s="9"/>
      <c r="AX748" s="470"/>
      <c r="AY748" s="467"/>
      <c r="BG748" s="373"/>
      <c r="BH748" s="373"/>
      <c r="BI748" s="9"/>
      <c r="BJ748" s="9"/>
      <c r="CJ748"/>
      <c r="CK748"/>
    </row>
    <row r="749" spans="1:89">
      <c r="A749" s="9">
        <v>1017</v>
      </c>
      <c r="B749" s="9">
        <v>8.3000000000000007</v>
      </c>
      <c r="C749" s="9">
        <v>292</v>
      </c>
      <c r="D749" s="9">
        <v>2</v>
      </c>
      <c r="E749" s="9">
        <v>1.7</v>
      </c>
      <c r="F749" s="9">
        <v>525.27200000000005</v>
      </c>
      <c r="G749" s="9">
        <v>0</v>
      </c>
      <c r="H749" s="9">
        <v>0</v>
      </c>
      <c r="I749" s="9">
        <v>10</v>
      </c>
      <c r="J749" s="9">
        <v>66</v>
      </c>
      <c r="K749" s="158">
        <v>0.51388888888888895</v>
      </c>
      <c r="L749" s="9"/>
      <c r="M749" s="9"/>
      <c r="N749" s="9"/>
      <c r="O749" s="9"/>
      <c r="P749" s="278" t="str">
        <f t="shared" si="25"/>
        <v/>
      </c>
      <c r="Q749" s="276" t="str">
        <f t="shared" si="26"/>
        <v/>
      </c>
      <c r="R749" s="9"/>
      <c r="S749" s="9"/>
      <c r="U749" s="367"/>
      <c r="AS749" s="9"/>
      <c r="AT749" s="9"/>
      <c r="AU749" s="426"/>
      <c r="AW749" s="9"/>
      <c r="AX749" s="470"/>
      <c r="AY749" s="467"/>
      <c r="BG749" s="373"/>
      <c r="BH749" s="373"/>
      <c r="BI749" s="9"/>
      <c r="BJ749" s="9"/>
      <c r="CJ749"/>
      <c r="CK749"/>
    </row>
    <row r="750" spans="1:89">
      <c r="A750" s="9">
        <v>1017</v>
      </c>
      <c r="B750" s="9">
        <v>8.3000000000000007</v>
      </c>
      <c r="C750" s="9">
        <v>337</v>
      </c>
      <c r="D750" s="9">
        <v>2.2000000000000002</v>
      </c>
      <c r="E750" s="9">
        <v>3.3</v>
      </c>
      <c r="F750" s="9">
        <v>525.27200000000005</v>
      </c>
      <c r="G750" s="9">
        <v>0</v>
      </c>
      <c r="H750" s="9">
        <v>0</v>
      </c>
      <c r="I750" s="9">
        <v>10</v>
      </c>
      <c r="J750" s="9">
        <v>66</v>
      </c>
      <c r="K750" s="158">
        <v>0.51458333333333295</v>
      </c>
      <c r="L750" s="9"/>
      <c r="M750" s="9"/>
      <c r="N750" s="9"/>
      <c r="O750" s="9"/>
      <c r="P750" s="278" t="str">
        <f t="shared" si="25"/>
        <v/>
      </c>
      <c r="Q750" s="276" t="str">
        <f t="shared" si="26"/>
        <v/>
      </c>
      <c r="R750" s="9"/>
      <c r="S750" s="9"/>
      <c r="U750" s="367"/>
      <c r="AS750" s="9"/>
      <c r="AT750" s="9"/>
      <c r="AU750" s="426"/>
      <c r="AW750" s="9"/>
      <c r="AX750" s="470"/>
      <c r="AY750" s="467"/>
      <c r="BG750" s="373"/>
      <c r="BH750" s="373"/>
      <c r="BI750" s="9"/>
      <c r="BJ750" s="9"/>
      <c r="CJ750"/>
      <c r="CK750"/>
    </row>
    <row r="751" spans="1:89">
      <c r="A751" s="9">
        <v>1017</v>
      </c>
      <c r="B751" s="9">
        <v>7.8</v>
      </c>
      <c r="C751" s="9">
        <v>337</v>
      </c>
      <c r="D751" s="9">
        <v>3.8</v>
      </c>
      <c r="E751" s="9">
        <v>2.4</v>
      </c>
      <c r="F751" s="9">
        <v>525.27200000000005</v>
      </c>
      <c r="G751" s="9">
        <v>0</v>
      </c>
      <c r="H751" s="9">
        <v>0</v>
      </c>
      <c r="I751" s="9">
        <v>10</v>
      </c>
      <c r="J751" s="9">
        <v>66</v>
      </c>
      <c r="K751" s="158">
        <v>0.51527777777777795</v>
      </c>
      <c r="L751" s="9"/>
      <c r="M751" s="9"/>
      <c r="N751" s="9"/>
      <c r="O751" s="9"/>
      <c r="P751" s="278" t="str">
        <f t="shared" si="25"/>
        <v/>
      </c>
      <c r="Q751" s="276" t="str">
        <f t="shared" si="26"/>
        <v/>
      </c>
      <c r="R751" s="9"/>
      <c r="S751" s="9"/>
      <c r="U751" s="367"/>
      <c r="AS751" s="9"/>
      <c r="AT751" s="9"/>
      <c r="AU751" s="426"/>
      <c r="AW751" s="9"/>
      <c r="AX751" s="470"/>
      <c r="AY751" s="467"/>
      <c r="BG751" s="373"/>
      <c r="BH751" s="373"/>
      <c r="BI751" s="9"/>
      <c r="BJ751" s="9"/>
      <c r="CJ751"/>
      <c r="CK751"/>
    </row>
    <row r="752" spans="1:89">
      <c r="A752" s="9">
        <v>1017</v>
      </c>
      <c r="B752" s="9">
        <v>8.9</v>
      </c>
      <c r="C752" s="9">
        <v>202</v>
      </c>
      <c r="D752" s="9">
        <v>1.5</v>
      </c>
      <c r="E752" s="9">
        <v>2.2000000000000002</v>
      </c>
      <c r="F752" s="9">
        <v>525.27200000000005</v>
      </c>
      <c r="G752" s="9">
        <v>0</v>
      </c>
      <c r="H752" s="9">
        <v>0</v>
      </c>
      <c r="I752" s="9">
        <v>10</v>
      </c>
      <c r="J752" s="9">
        <v>65</v>
      </c>
      <c r="K752" s="158">
        <v>0.51597222222222205</v>
      </c>
      <c r="L752" s="9"/>
      <c r="M752" s="9"/>
      <c r="N752" s="9"/>
      <c r="O752" s="9"/>
      <c r="P752" s="278" t="str">
        <f t="shared" si="25"/>
        <v/>
      </c>
      <c r="Q752" s="276" t="str">
        <f t="shared" si="26"/>
        <v/>
      </c>
      <c r="R752" s="9"/>
      <c r="S752" s="9"/>
      <c r="U752" s="367"/>
      <c r="AS752" s="9"/>
      <c r="AT752" s="9"/>
      <c r="AU752" s="426"/>
      <c r="AW752" s="9"/>
      <c r="AX752" s="470"/>
      <c r="AY752" s="467"/>
      <c r="BG752" s="373"/>
      <c r="BH752" s="373"/>
      <c r="BI752" s="9"/>
      <c r="BJ752" s="9"/>
      <c r="CJ752"/>
      <c r="CK752"/>
    </row>
    <row r="753" spans="1:89">
      <c r="A753" s="9">
        <v>1017</v>
      </c>
      <c r="B753" s="9">
        <v>8.9</v>
      </c>
      <c r="C753" s="9">
        <v>157</v>
      </c>
      <c r="D753" s="9">
        <v>1.8</v>
      </c>
      <c r="E753" s="9">
        <v>2</v>
      </c>
      <c r="F753" s="9">
        <v>525.27200000000005</v>
      </c>
      <c r="G753" s="9">
        <v>0</v>
      </c>
      <c r="H753" s="9">
        <v>0</v>
      </c>
      <c r="I753" s="9">
        <v>10</v>
      </c>
      <c r="J753" s="9">
        <v>65</v>
      </c>
      <c r="K753" s="158">
        <v>0.51666666666666705</v>
      </c>
      <c r="L753" s="9"/>
      <c r="M753" s="9"/>
      <c r="N753" s="9"/>
      <c r="O753" s="9"/>
      <c r="P753" s="278" t="str">
        <f t="shared" si="25"/>
        <v/>
      </c>
      <c r="Q753" s="276" t="str">
        <f t="shared" si="26"/>
        <v/>
      </c>
      <c r="R753" s="9"/>
      <c r="S753" s="9"/>
      <c r="U753" s="367"/>
      <c r="AS753" s="9"/>
      <c r="AT753" s="9"/>
      <c r="AU753" s="426"/>
      <c r="AW753" s="9"/>
      <c r="AX753" s="470"/>
      <c r="AY753" s="467"/>
      <c r="BG753" s="373"/>
      <c r="BH753" s="373"/>
      <c r="BI753" s="9"/>
      <c r="BJ753" s="9"/>
      <c r="CJ753"/>
      <c r="CK753"/>
    </row>
    <row r="754" spans="1:89">
      <c r="A754" s="9">
        <v>1017</v>
      </c>
      <c r="B754" s="9">
        <v>8.9</v>
      </c>
      <c r="C754" s="9">
        <v>292</v>
      </c>
      <c r="D754" s="9">
        <v>1.9</v>
      </c>
      <c r="E754" s="9">
        <v>2.2000000000000002</v>
      </c>
      <c r="F754" s="9">
        <v>525.27200000000005</v>
      </c>
      <c r="G754" s="9">
        <v>0</v>
      </c>
      <c r="H754" s="9">
        <v>0</v>
      </c>
      <c r="I754" s="9">
        <v>10</v>
      </c>
      <c r="J754" s="9">
        <v>65</v>
      </c>
      <c r="K754" s="158">
        <v>0.51736111111111105</v>
      </c>
      <c r="L754" s="9"/>
      <c r="M754" s="9"/>
      <c r="N754" s="9"/>
      <c r="O754" s="9"/>
      <c r="P754" s="278" t="str">
        <f t="shared" si="25"/>
        <v/>
      </c>
      <c r="Q754" s="276" t="str">
        <f t="shared" si="26"/>
        <v/>
      </c>
      <c r="R754" s="9"/>
      <c r="S754" s="9"/>
      <c r="U754" s="367"/>
      <c r="AS754" s="9"/>
      <c r="AT754" s="9"/>
      <c r="AU754" s="426"/>
      <c r="AW754" s="9"/>
      <c r="AX754" s="470"/>
      <c r="AY754" s="467"/>
      <c r="BG754" s="373"/>
      <c r="BH754" s="373"/>
      <c r="BI754" s="9"/>
      <c r="BJ754" s="9"/>
      <c r="CJ754"/>
      <c r="CK754"/>
    </row>
    <row r="755" spans="1:89">
      <c r="A755" s="9">
        <v>1017</v>
      </c>
      <c r="B755" s="9">
        <v>7.2</v>
      </c>
      <c r="C755" s="9">
        <v>292</v>
      </c>
      <c r="D755" s="9">
        <v>4</v>
      </c>
      <c r="E755" s="9">
        <v>3</v>
      </c>
      <c r="F755" s="9">
        <v>525.27200000000005</v>
      </c>
      <c r="G755" s="9">
        <v>0</v>
      </c>
      <c r="H755" s="9">
        <v>0</v>
      </c>
      <c r="I755" s="9">
        <v>10.1</v>
      </c>
      <c r="J755" s="9">
        <v>65</v>
      </c>
      <c r="K755" s="158">
        <v>0.51805555555555605</v>
      </c>
      <c r="L755" s="9"/>
      <c r="M755" s="9"/>
      <c r="N755" s="9"/>
      <c r="O755" s="9"/>
      <c r="P755" s="278" t="str">
        <f t="shared" si="25"/>
        <v/>
      </c>
      <c r="Q755" s="276" t="str">
        <f t="shared" si="26"/>
        <v/>
      </c>
      <c r="R755" s="9"/>
      <c r="S755" s="9"/>
      <c r="U755" s="367"/>
      <c r="AS755" s="9"/>
      <c r="AT755" s="9"/>
      <c r="AU755" s="426"/>
      <c r="AW755" s="9"/>
      <c r="AX755" s="470"/>
      <c r="AY755" s="467"/>
      <c r="BG755" s="373"/>
      <c r="BH755" s="373"/>
      <c r="BI755" s="9"/>
      <c r="BJ755" s="9"/>
      <c r="CJ755"/>
      <c r="CK755"/>
    </row>
    <row r="756" spans="1:89">
      <c r="A756" s="9">
        <v>1017</v>
      </c>
      <c r="B756" s="9" t="s">
        <v>383</v>
      </c>
      <c r="C756" s="9">
        <v>270</v>
      </c>
      <c r="D756" s="9">
        <v>1.2</v>
      </c>
      <c r="E756" s="9">
        <v>1.6</v>
      </c>
      <c r="F756" s="9">
        <v>525.27200000000005</v>
      </c>
      <c r="G756" s="9">
        <v>0</v>
      </c>
      <c r="H756" s="9">
        <v>0</v>
      </c>
      <c r="I756" s="9">
        <v>10.1</v>
      </c>
      <c r="J756" s="9">
        <v>65</v>
      </c>
      <c r="K756" s="158">
        <v>0.51875000000000004</v>
      </c>
      <c r="L756" s="9"/>
      <c r="M756" s="9"/>
      <c r="N756" s="9"/>
      <c r="O756" s="9"/>
      <c r="P756" s="278" t="str">
        <f t="shared" si="25"/>
        <v/>
      </c>
      <c r="Q756" s="276" t="str">
        <f t="shared" si="26"/>
        <v/>
      </c>
      <c r="R756" s="9"/>
      <c r="S756" s="9"/>
      <c r="U756" s="367"/>
      <c r="AS756" s="9"/>
      <c r="AT756" s="9"/>
      <c r="AU756" s="426"/>
      <c r="AW756" s="9"/>
      <c r="AX756" s="470"/>
      <c r="AY756" s="467"/>
      <c r="BG756" s="373"/>
      <c r="BH756" s="373"/>
      <c r="BI756" s="9"/>
      <c r="BJ756" s="9"/>
      <c r="CJ756"/>
      <c r="CK756"/>
    </row>
    <row r="757" spans="1:89">
      <c r="A757" s="9">
        <v>1017</v>
      </c>
      <c r="B757" s="9">
        <v>8.9</v>
      </c>
      <c r="C757" s="9">
        <v>292</v>
      </c>
      <c r="D757" s="9">
        <v>2</v>
      </c>
      <c r="E757" s="9">
        <v>1.9</v>
      </c>
      <c r="F757" s="9">
        <v>525.27200000000005</v>
      </c>
      <c r="G757" s="9">
        <v>0</v>
      </c>
      <c r="H757" s="9">
        <v>0</v>
      </c>
      <c r="I757" s="9">
        <v>10.199999999999999</v>
      </c>
      <c r="J757" s="9">
        <v>65</v>
      </c>
      <c r="K757" s="158">
        <v>0.51944444444444404</v>
      </c>
      <c r="L757" s="9"/>
      <c r="M757" s="9"/>
      <c r="N757" s="9"/>
      <c r="O757" s="9"/>
      <c r="P757" s="278" t="str">
        <f t="shared" si="25"/>
        <v/>
      </c>
      <c r="Q757" s="276" t="str">
        <f t="shared" si="26"/>
        <v/>
      </c>
      <c r="R757" s="9"/>
      <c r="S757" s="9"/>
      <c r="U757" s="367"/>
      <c r="AS757" s="9"/>
      <c r="AT757" s="9"/>
      <c r="AU757" s="426"/>
      <c r="AW757" s="9"/>
      <c r="AX757" s="470"/>
      <c r="AY757" s="467"/>
      <c r="BG757" s="373"/>
      <c r="BH757" s="373"/>
      <c r="BI757" s="9"/>
      <c r="BJ757" s="9"/>
      <c r="CJ757"/>
      <c r="CK757"/>
    </row>
    <row r="758" spans="1:89">
      <c r="A758" s="9">
        <v>1017</v>
      </c>
      <c r="B758" s="9">
        <v>7.8</v>
      </c>
      <c r="C758" s="9">
        <v>292</v>
      </c>
      <c r="D758" s="9">
        <v>3.1</v>
      </c>
      <c r="E758" s="9">
        <v>1.9</v>
      </c>
      <c r="F758" s="9">
        <v>525.27200000000005</v>
      </c>
      <c r="G758" s="9">
        <v>0</v>
      </c>
      <c r="H758" s="9">
        <v>0</v>
      </c>
      <c r="I758" s="9">
        <v>10.199999999999999</v>
      </c>
      <c r="J758" s="9">
        <v>65</v>
      </c>
      <c r="K758" s="158">
        <v>0.52013888888888904</v>
      </c>
      <c r="L758" s="9"/>
      <c r="M758" s="9"/>
      <c r="N758" s="9"/>
      <c r="O758" s="9"/>
      <c r="P758" s="278" t="str">
        <f t="shared" si="25"/>
        <v/>
      </c>
      <c r="Q758" s="276" t="str">
        <f t="shared" si="26"/>
        <v/>
      </c>
      <c r="R758" s="9"/>
      <c r="S758" s="9"/>
      <c r="U758" s="367"/>
      <c r="AS758" s="9"/>
      <c r="AT758" s="9"/>
      <c r="AU758" s="426"/>
      <c r="AW758" s="9"/>
      <c r="AX758" s="470"/>
      <c r="AY758" s="467"/>
      <c r="BG758" s="373"/>
      <c r="BH758" s="373"/>
      <c r="BI758" s="9"/>
      <c r="BJ758" s="9"/>
      <c r="CJ758"/>
      <c r="CK758"/>
    </row>
    <row r="759" spans="1:89">
      <c r="A759" s="9">
        <v>1017</v>
      </c>
      <c r="B759" s="9">
        <v>7.8</v>
      </c>
      <c r="C759" s="9">
        <v>292</v>
      </c>
      <c r="D759" s="9">
        <v>2.8</v>
      </c>
      <c r="E759" s="9">
        <v>3.2</v>
      </c>
      <c r="F759" s="9">
        <v>525.27200000000005</v>
      </c>
      <c r="G759" s="9">
        <v>0</v>
      </c>
      <c r="H759" s="9">
        <v>0</v>
      </c>
      <c r="I759" s="9">
        <v>10.199999999999999</v>
      </c>
      <c r="J759" s="9">
        <v>65</v>
      </c>
      <c r="K759" s="158">
        <v>0.52083333333333304</v>
      </c>
      <c r="L759" s="9"/>
      <c r="M759" s="9"/>
      <c r="N759" s="9"/>
      <c r="O759" s="9"/>
      <c r="P759" s="278" t="str">
        <f t="shared" si="25"/>
        <v/>
      </c>
      <c r="Q759" s="276" t="str">
        <f t="shared" si="26"/>
        <v/>
      </c>
      <c r="R759" s="9"/>
      <c r="S759" s="9"/>
      <c r="U759" s="367"/>
      <c r="AS759" s="9"/>
      <c r="AT759" s="9"/>
      <c r="AU759" s="426"/>
      <c r="AW759" s="9"/>
      <c r="AX759" s="470"/>
      <c r="AY759" s="467"/>
      <c r="BG759" s="373"/>
      <c r="BH759" s="373"/>
      <c r="BI759" s="9"/>
      <c r="BJ759" s="9"/>
      <c r="CJ759"/>
      <c r="CK759"/>
    </row>
    <row r="760" spans="1:89">
      <c r="A760" s="9">
        <v>1017</v>
      </c>
      <c r="B760" s="9">
        <v>8.9</v>
      </c>
      <c r="C760" s="9">
        <v>22</v>
      </c>
      <c r="D760" s="9">
        <v>1.7</v>
      </c>
      <c r="E760" s="9">
        <v>1.9</v>
      </c>
      <c r="F760" s="9">
        <v>525.27200000000005</v>
      </c>
      <c r="G760" s="9">
        <v>0</v>
      </c>
      <c r="H760" s="9">
        <v>0</v>
      </c>
      <c r="I760" s="9">
        <v>10.3</v>
      </c>
      <c r="J760" s="9">
        <v>65</v>
      </c>
      <c r="K760" s="158">
        <v>0.52152777777777803</v>
      </c>
      <c r="L760" s="9"/>
      <c r="M760" s="9"/>
      <c r="N760" s="9"/>
      <c r="O760" s="9"/>
      <c r="P760" s="278" t="str">
        <f t="shared" si="25"/>
        <v/>
      </c>
      <c r="Q760" s="276" t="str">
        <f t="shared" si="26"/>
        <v/>
      </c>
      <c r="R760" s="9"/>
      <c r="S760" s="9"/>
      <c r="U760" s="367"/>
      <c r="AS760" s="9"/>
      <c r="AT760" s="9"/>
      <c r="AU760" s="426"/>
      <c r="AW760" s="9"/>
      <c r="AX760" s="470"/>
      <c r="AY760" s="467"/>
      <c r="BG760" s="373"/>
      <c r="BH760" s="373"/>
      <c r="BI760" s="9"/>
      <c r="BJ760" s="9"/>
      <c r="CJ760"/>
      <c r="CK760"/>
    </row>
    <row r="761" spans="1:89">
      <c r="A761" s="9">
        <v>1017</v>
      </c>
      <c r="B761" s="9">
        <v>7.8</v>
      </c>
      <c r="C761" s="9">
        <v>315</v>
      </c>
      <c r="D761" s="9">
        <v>3.6</v>
      </c>
      <c r="E761" s="9">
        <v>2.2000000000000002</v>
      </c>
      <c r="F761" s="9">
        <v>525.27200000000005</v>
      </c>
      <c r="G761" s="9">
        <v>0</v>
      </c>
      <c r="H761" s="9">
        <v>0</v>
      </c>
      <c r="I761" s="9">
        <v>10.3</v>
      </c>
      <c r="J761" s="9">
        <v>65</v>
      </c>
      <c r="K761" s="158">
        <v>0.52222222222222203</v>
      </c>
      <c r="L761" s="9"/>
      <c r="M761" s="9"/>
      <c r="N761" s="9"/>
      <c r="O761" s="9"/>
      <c r="P761" s="278" t="str">
        <f t="shared" si="25"/>
        <v/>
      </c>
      <c r="Q761" s="276" t="str">
        <f t="shared" si="26"/>
        <v/>
      </c>
      <c r="R761" s="9"/>
      <c r="S761" s="9"/>
      <c r="U761" s="367"/>
      <c r="AS761" s="9"/>
      <c r="AT761" s="9"/>
      <c r="AU761" s="426"/>
      <c r="AW761" s="9"/>
      <c r="AX761" s="470"/>
      <c r="AY761" s="467"/>
      <c r="BG761" s="373"/>
      <c r="BH761" s="373"/>
      <c r="BI761" s="9"/>
      <c r="BJ761" s="9"/>
      <c r="CJ761"/>
      <c r="CK761"/>
    </row>
    <row r="762" spans="1:89">
      <c r="A762" s="9">
        <v>1017</v>
      </c>
      <c r="B762" s="9">
        <v>8.9</v>
      </c>
      <c r="C762" s="9">
        <v>292</v>
      </c>
      <c r="D762" s="9">
        <v>1.6</v>
      </c>
      <c r="E762" s="9">
        <v>1.9</v>
      </c>
      <c r="F762" s="9">
        <v>525.27200000000005</v>
      </c>
      <c r="G762" s="9">
        <v>0</v>
      </c>
      <c r="H762" s="9">
        <v>0</v>
      </c>
      <c r="I762" s="9">
        <v>10.3</v>
      </c>
      <c r="J762" s="9">
        <v>65</v>
      </c>
      <c r="K762" s="158">
        <v>0.52291666666666703</v>
      </c>
      <c r="L762" s="9"/>
      <c r="M762" s="9"/>
      <c r="N762" s="9"/>
      <c r="O762" s="9"/>
      <c r="P762" s="278" t="str">
        <f t="shared" si="25"/>
        <v/>
      </c>
      <c r="Q762" s="276" t="str">
        <f t="shared" si="26"/>
        <v/>
      </c>
      <c r="R762" s="9"/>
      <c r="S762" s="9"/>
      <c r="U762" s="367"/>
      <c r="AS762" s="9"/>
      <c r="AT762" s="9"/>
      <c r="AU762" s="426"/>
      <c r="AW762" s="9"/>
      <c r="AX762" s="470"/>
      <c r="AY762" s="467"/>
      <c r="BG762" s="373"/>
      <c r="BH762" s="373"/>
      <c r="BI762" s="9"/>
      <c r="BJ762" s="9"/>
      <c r="CJ762"/>
      <c r="CK762"/>
    </row>
    <row r="763" spans="1:89">
      <c r="A763" s="9">
        <v>1017</v>
      </c>
      <c r="B763" s="9">
        <v>8.9</v>
      </c>
      <c r="C763" s="9">
        <v>292</v>
      </c>
      <c r="D763" s="9">
        <v>1.9</v>
      </c>
      <c r="E763" s="9">
        <v>1.9</v>
      </c>
      <c r="F763" s="9">
        <v>525.27200000000005</v>
      </c>
      <c r="G763" s="9">
        <v>0</v>
      </c>
      <c r="H763" s="9">
        <v>0</v>
      </c>
      <c r="I763" s="9">
        <v>10.4</v>
      </c>
      <c r="J763" s="9">
        <v>65</v>
      </c>
      <c r="K763" s="158">
        <v>0.52361111111111103</v>
      </c>
      <c r="L763" s="9"/>
      <c r="M763" s="9"/>
      <c r="N763" s="9"/>
      <c r="O763" s="9"/>
      <c r="P763" s="278" t="str">
        <f t="shared" si="25"/>
        <v/>
      </c>
      <c r="Q763" s="276" t="str">
        <f t="shared" si="26"/>
        <v/>
      </c>
      <c r="R763" s="9"/>
      <c r="S763" s="9"/>
      <c r="U763" s="367"/>
      <c r="AS763" s="9"/>
      <c r="AT763" s="9"/>
      <c r="AU763" s="426"/>
      <c r="AW763" s="9"/>
      <c r="AX763" s="470"/>
      <c r="AY763" s="467"/>
      <c r="BG763" s="373"/>
      <c r="BH763" s="373"/>
      <c r="BI763" s="9"/>
      <c r="BJ763" s="9"/>
      <c r="CJ763"/>
      <c r="CK763"/>
    </row>
    <row r="764" spans="1:89">
      <c r="A764" s="9">
        <v>1017</v>
      </c>
      <c r="B764" s="9">
        <v>9.4</v>
      </c>
      <c r="C764" s="9">
        <v>292</v>
      </c>
      <c r="D764" s="9">
        <v>1.7</v>
      </c>
      <c r="E764" s="9">
        <v>1.9</v>
      </c>
      <c r="F764" s="9">
        <v>525.27200000000005</v>
      </c>
      <c r="G764" s="9">
        <v>0</v>
      </c>
      <c r="H764" s="9">
        <v>0</v>
      </c>
      <c r="I764" s="9">
        <v>10.4</v>
      </c>
      <c r="J764" s="9">
        <v>65</v>
      </c>
      <c r="K764" s="158">
        <v>0.52430555555555602</v>
      </c>
      <c r="L764" s="9"/>
      <c r="M764" s="9"/>
      <c r="N764" s="9"/>
      <c r="O764" s="9"/>
      <c r="P764" s="278" t="str">
        <f t="shared" si="25"/>
        <v/>
      </c>
      <c r="Q764" s="276" t="str">
        <f t="shared" si="26"/>
        <v/>
      </c>
      <c r="R764" s="9"/>
      <c r="S764" s="9"/>
      <c r="U764" s="367"/>
      <c r="AS764" s="9"/>
      <c r="AT764" s="9"/>
      <c r="AU764" s="426"/>
      <c r="AW764" s="9"/>
      <c r="AX764" s="470"/>
      <c r="AY764" s="467"/>
      <c r="BG764" s="373"/>
      <c r="BH764" s="373"/>
      <c r="BI764" s="9"/>
      <c r="BJ764" s="9"/>
      <c r="CJ764"/>
      <c r="CK764"/>
    </row>
    <row r="765" spans="1:89">
      <c r="A765" s="9">
        <v>1017</v>
      </c>
      <c r="B765" s="9">
        <v>7.8</v>
      </c>
      <c r="C765" s="9">
        <v>315</v>
      </c>
      <c r="D765" s="9">
        <v>3.6</v>
      </c>
      <c r="E765" s="9">
        <v>4.3</v>
      </c>
      <c r="F765" s="9">
        <v>525.27200000000005</v>
      </c>
      <c r="G765" s="9">
        <v>0</v>
      </c>
      <c r="H765" s="9">
        <v>0</v>
      </c>
      <c r="I765" s="9">
        <v>10.4</v>
      </c>
      <c r="J765" s="9">
        <v>65</v>
      </c>
      <c r="K765" s="158">
        <v>0.52500000000000002</v>
      </c>
      <c r="L765" s="9"/>
      <c r="M765" s="9"/>
      <c r="N765" s="9"/>
      <c r="O765" s="9"/>
      <c r="P765" s="278" t="str">
        <f t="shared" si="25"/>
        <v/>
      </c>
      <c r="Q765" s="276" t="str">
        <f t="shared" si="26"/>
        <v/>
      </c>
      <c r="R765" s="9"/>
      <c r="S765" s="9"/>
      <c r="U765" s="367"/>
      <c r="AS765" s="9"/>
      <c r="AT765" s="9"/>
      <c r="AU765" s="426"/>
      <c r="AW765" s="9"/>
      <c r="AX765" s="470"/>
      <c r="AY765" s="467"/>
      <c r="BG765" s="373"/>
      <c r="BH765" s="373"/>
      <c r="BI765" s="9"/>
      <c r="BJ765" s="9"/>
      <c r="CJ765"/>
      <c r="CK765"/>
    </row>
    <row r="766" spans="1:89">
      <c r="A766" s="9">
        <v>1017</v>
      </c>
      <c r="B766" s="9">
        <v>7.8</v>
      </c>
      <c r="C766" s="9">
        <v>337</v>
      </c>
      <c r="D766" s="9">
        <v>4.0999999999999996</v>
      </c>
      <c r="E766" s="9">
        <v>4.4000000000000004</v>
      </c>
      <c r="F766" s="9">
        <v>525.27200000000005</v>
      </c>
      <c r="G766" s="9">
        <v>0</v>
      </c>
      <c r="H766" s="9">
        <v>0</v>
      </c>
      <c r="I766" s="9">
        <v>10.4</v>
      </c>
      <c r="J766" s="9">
        <v>65</v>
      </c>
      <c r="K766" s="158">
        <v>0.52569444444444402</v>
      </c>
      <c r="L766" s="9"/>
      <c r="M766" s="9"/>
      <c r="N766" s="9"/>
      <c r="O766" s="9"/>
      <c r="P766" s="278" t="str">
        <f t="shared" si="25"/>
        <v/>
      </c>
      <c r="Q766" s="276" t="str">
        <f t="shared" si="26"/>
        <v/>
      </c>
      <c r="R766" s="9"/>
      <c r="S766" s="9"/>
      <c r="U766" s="367"/>
      <c r="AS766" s="9"/>
      <c r="AT766" s="9"/>
      <c r="AU766" s="426"/>
      <c r="AW766" s="9"/>
      <c r="AX766" s="470"/>
      <c r="AY766" s="467"/>
      <c r="BG766" s="373"/>
      <c r="BH766" s="373"/>
      <c r="BI766" s="9"/>
      <c r="BJ766" s="9"/>
      <c r="CJ766"/>
      <c r="CK766"/>
    </row>
    <row r="767" spans="1:89">
      <c r="A767" s="9">
        <v>1017</v>
      </c>
      <c r="B767" s="9">
        <v>8.9</v>
      </c>
      <c r="C767" s="9">
        <v>292</v>
      </c>
      <c r="D767" s="9">
        <v>1.9</v>
      </c>
      <c r="E767" s="9">
        <v>2.1</v>
      </c>
      <c r="F767" s="9">
        <v>525.27200000000005</v>
      </c>
      <c r="G767" s="9">
        <v>0</v>
      </c>
      <c r="H767" s="9">
        <v>0</v>
      </c>
      <c r="I767" s="9">
        <v>10.4</v>
      </c>
      <c r="J767" s="9">
        <v>65</v>
      </c>
      <c r="K767" s="158">
        <v>0.52638888888888902</v>
      </c>
      <c r="L767" s="9"/>
      <c r="M767" s="9"/>
      <c r="N767" s="9"/>
      <c r="O767" s="9"/>
      <c r="P767" s="278" t="str">
        <f t="shared" si="25"/>
        <v/>
      </c>
      <c r="Q767" s="276" t="str">
        <f t="shared" si="26"/>
        <v/>
      </c>
      <c r="R767" s="9"/>
      <c r="S767" s="9"/>
      <c r="U767" s="367"/>
      <c r="AS767" s="9"/>
      <c r="AT767" s="9"/>
      <c r="AU767" s="426"/>
      <c r="AW767" s="9"/>
      <c r="AX767" s="470"/>
      <c r="AY767" s="467"/>
      <c r="BG767" s="373"/>
      <c r="BH767" s="373"/>
      <c r="BI767" s="9"/>
      <c r="BJ767" s="9"/>
      <c r="CJ767"/>
      <c r="CK767"/>
    </row>
    <row r="768" spans="1:89">
      <c r="A768" s="9">
        <v>1017</v>
      </c>
      <c r="B768" s="9">
        <v>8.3000000000000007</v>
      </c>
      <c r="C768" s="9">
        <v>292</v>
      </c>
      <c r="D768" s="9">
        <v>2.6</v>
      </c>
      <c r="E768" s="9">
        <v>2</v>
      </c>
      <c r="F768" s="9">
        <v>525.27200000000005</v>
      </c>
      <c r="G768" s="9">
        <v>0</v>
      </c>
      <c r="H768" s="9">
        <v>0</v>
      </c>
      <c r="I768" s="9">
        <v>10.4</v>
      </c>
      <c r="J768" s="9">
        <v>65</v>
      </c>
      <c r="K768" s="158">
        <v>0.52708333333333302</v>
      </c>
      <c r="L768" s="9"/>
      <c r="M768" s="9"/>
      <c r="N768" s="9"/>
      <c r="O768" s="9"/>
      <c r="P768" s="278" t="str">
        <f t="shared" si="25"/>
        <v/>
      </c>
      <c r="Q768" s="276" t="str">
        <f t="shared" si="26"/>
        <v/>
      </c>
      <c r="R768" s="9"/>
      <c r="S768" s="9"/>
      <c r="U768" s="367"/>
      <c r="AS768" s="9"/>
      <c r="AT768" s="9"/>
      <c r="AU768" s="426"/>
      <c r="AW768" s="9"/>
      <c r="AX768" s="470"/>
      <c r="AY768" s="467"/>
      <c r="BG768" s="373"/>
      <c r="BH768" s="373"/>
      <c r="BI768" s="9"/>
      <c r="BJ768" s="9"/>
      <c r="CJ768"/>
      <c r="CK768"/>
    </row>
    <row r="769" spans="1:89">
      <c r="A769" s="9">
        <v>1017</v>
      </c>
      <c r="B769" s="9">
        <v>8.3000000000000007</v>
      </c>
      <c r="C769" s="9">
        <v>315</v>
      </c>
      <c r="D769" s="9">
        <v>3.5</v>
      </c>
      <c r="E769" s="9">
        <v>3.1</v>
      </c>
      <c r="F769" s="9">
        <v>525.27200000000005</v>
      </c>
      <c r="G769" s="9">
        <v>0</v>
      </c>
      <c r="H769" s="9">
        <v>0</v>
      </c>
      <c r="I769" s="9">
        <v>10.4</v>
      </c>
      <c r="J769" s="9">
        <v>65</v>
      </c>
      <c r="K769" s="158">
        <v>0.52777777777777801</v>
      </c>
      <c r="L769" s="9"/>
      <c r="M769" s="9"/>
      <c r="N769" s="9"/>
      <c r="O769" s="9"/>
      <c r="P769" s="278" t="str">
        <f t="shared" si="25"/>
        <v/>
      </c>
      <c r="Q769" s="276" t="str">
        <f t="shared" si="26"/>
        <v/>
      </c>
      <c r="R769" s="9"/>
      <c r="S769" s="9"/>
      <c r="U769" s="367"/>
      <c r="AS769" s="9"/>
      <c r="AT769" s="9"/>
      <c r="AU769" s="426"/>
      <c r="AW769" s="9"/>
      <c r="AX769" s="470"/>
      <c r="AY769" s="467"/>
      <c r="BG769" s="373"/>
      <c r="BH769" s="373"/>
      <c r="BI769" s="9"/>
      <c r="BJ769" s="9"/>
      <c r="CJ769"/>
      <c r="CK769"/>
    </row>
    <row r="770" spans="1:89">
      <c r="A770" s="9">
        <v>1017</v>
      </c>
      <c r="B770" s="9">
        <v>7.2</v>
      </c>
      <c r="C770" s="9">
        <v>292</v>
      </c>
      <c r="D770" s="9">
        <v>4.7</v>
      </c>
      <c r="E770" s="9">
        <v>3.3</v>
      </c>
      <c r="F770" s="9">
        <v>525.27200000000005</v>
      </c>
      <c r="G770" s="9">
        <v>0</v>
      </c>
      <c r="H770" s="9">
        <v>0</v>
      </c>
      <c r="I770" s="9">
        <v>10.4</v>
      </c>
      <c r="J770" s="9">
        <v>65</v>
      </c>
      <c r="K770" s="158">
        <v>0.52847222222222201</v>
      </c>
      <c r="L770" s="9"/>
      <c r="M770" s="9"/>
      <c r="N770" s="9"/>
      <c r="O770" s="9"/>
      <c r="P770" s="278" t="str">
        <f t="shared" si="25"/>
        <v/>
      </c>
      <c r="Q770" s="276" t="str">
        <f t="shared" si="26"/>
        <v/>
      </c>
      <c r="R770" s="9"/>
      <c r="S770" s="9"/>
      <c r="U770" s="367"/>
      <c r="AS770" s="9"/>
      <c r="AT770" s="9"/>
      <c r="AU770" s="426"/>
      <c r="AW770" s="9"/>
      <c r="AX770" s="470"/>
      <c r="AY770" s="467"/>
      <c r="BG770" s="373"/>
      <c r="BH770" s="373"/>
      <c r="BI770" s="9"/>
      <c r="BJ770" s="9"/>
      <c r="CJ770"/>
      <c r="CK770"/>
    </row>
    <row r="771" spans="1:89">
      <c r="A771" s="9">
        <v>1017</v>
      </c>
      <c r="B771" s="9">
        <v>8.9</v>
      </c>
      <c r="C771" s="9">
        <v>337</v>
      </c>
      <c r="D771" s="9">
        <v>1.8</v>
      </c>
      <c r="E771" s="9">
        <v>2.4</v>
      </c>
      <c r="F771" s="9">
        <v>525.27200000000005</v>
      </c>
      <c r="G771" s="9">
        <v>0</v>
      </c>
      <c r="H771" s="9">
        <v>0</v>
      </c>
      <c r="I771" s="9">
        <v>10.4</v>
      </c>
      <c r="J771" s="9">
        <v>64</v>
      </c>
      <c r="K771" s="158">
        <v>0.52916666666666701</v>
      </c>
      <c r="L771" s="9"/>
      <c r="M771" s="9"/>
      <c r="N771" s="9"/>
      <c r="O771" s="9"/>
      <c r="P771" s="278" t="str">
        <f t="shared" si="25"/>
        <v/>
      </c>
      <c r="Q771" s="276" t="str">
        <f t="shared" si="26"/>
        <v/>
      </c>
      <c r="R771" s="9"/>
      <c r="S771" s="9"/>
      <c r="U771" s="367"/>
      <c r="AS771" s="9"/>
      <c r="AT771" s="9"/>
      <c r="AU771" s="426"/>
      <c r="AW771" s="9"/>
      <c r="AX771" s="470"/>
      <c r="AY771" s="467"/>
      <c r="BG771" s="373"/>
      <c r="BH771" s="373"/>
      <c r="BI771" s="9"/>
      <c r="BJ771" s="9"/>
      <c r="CJ771"/>
      <c r="CK771"/>
    </row>
    <row r="772" spans="1:89">
      <c r="A772" s="9">
        <v>1017</v>
      </c>
      <c r="B772" s="9">
        <v>7.8</v>
      </c>
      <c r="C772" s="9">
        <v>315</v>
      </c>
      <c r="D772" s="9">
        <v>4.2</v>
      </c>
      <c r="E772" s="9">
        <v>3.6</v>
      </c>
      <c r="F772" s="9">
        <v>525.27200000000005</v>
      </c>
      <c r="G772" s="9">
        <v>0</v>
      </c>
      <c r="H772" s="9">
        <v>0</v>
      </c>
      <c r="I772" s="9">
        <v>10.4</v>
      </c>
      <c r="J772" s="9">
        <v>64</v>
      </c>
      <c r="K772" s="158">
        <v>0.52986111111111101</v>
      </c>
      <c r="L772" s="9"/>
      <c r="M772" s="9"/>
      <c r="N772" s="9"/>
      <c r="O772" s="9"/>
      <c r="P772" s="278" t="str">
        <f t="shared" si="25"/>
        <v/>
      </c>
      <c r="Q772" s="276" t="str">
        <f t="shared" si="26"/>
        <v/>
      </c>
      <c r="R772" s="9"/>
      <c r="S772" s="9"/>
      <c r="U772" s="367"/>
      <c r="AS772" s="9"/>
      <c r="AT772" s="9"/>
      <c r="AU772" s="426"/>
      <c r="AW772" s="9"/>
      <c r="AX772" s="470"/>
      <c r="AY772" s="467"/>
      <c r="BG772" s="373"/>
      <c r="BH772" s="373"/>
      <c r="BI772" s="9"/>
      <c r="BJ772" s="9"/>
      <c r="CJ772"/>
      <c r="CK772"/>
    </row>
    <row r="773" spans="1:89">
      <c r="A773" s="9">
        <v>1017</v>
      </c>
      <c r="B773" s="9">
        <v>7.8</v>
      </c>
      <c r="C773" s="9">
        <v>0</v>
      </c>
      <c r="D773" s="9">
        <v>3.4</v>
      </c>
      <c r="E773" s="9">
        <v>3</v>
      </c>
      <c r="F773" s="9">
        <v>525.27200000000005</v>
      </c>
      <c r="G773" s="9">
        <v>0</v>
      </c>
      <c r="H773" s="9">
        <v>0</v>
      </c>
      <c r="I773" s="9">
        <v>10.4</v>
      </c>
      <c r="J773" s="9">
        <v>64</v>
      </c>
      <c r="K773" s="158">
        <v>0.530555555555556</v>
      </c>
      <c r="L773" s="9"/>
      <c r="M773" s="9"/>
      <c r="N773" s="9"/>
      <c r="O773" s="9"/>
      <c r="P773" s="278" t="str">
        <f t="shared" si="25"/>
        <v/>
      </c>
      <c r="Q773" s="276" t="str">
        <f t="shared" si="26"/>
        <v/>
      </c>
      <c r="R773" s="9"/>
      <c r="S773" s="9"/>
      <c r="U773" s="367"/>
      <c r="AS773" s="9"/>
      <c r="AT773" s="9"/>
      <c r="AU773" s="426"/>
      <c r="AW773" s="9"/>
      <c r="AX773" s="470"/>
      <c r="AY773" s="467"/>
      <c r="BG773" s="373"/>
      <c r="BH773" s="373"/>
      <c r="BI773" s="9"/>
      <c r="BJ773" s="9"/>
      <c r="CJ773"/>
      <c r="CK773"/>
    </row>
    <row r="774" spans="1:89">
      <c r="A774" s="9">
        <v>1017</v>
      </c>
      <c r="B774" s="9">
        <v>8.9</v>
      </c>
      <c r="C774" s="9">
        <v>337</v>
      </c>
      <c r="D774" s="9">
        <v>2.4</v>
      </c>
      <c r="E774" s="9">
        <v>2.5</v>
      </c>
      <c r="F774" s="9">
        <v>525.27200000000005</v>
      </c>
      <c r="G774" s="9">
        <v>0</v>
      </c>
      <c r="H774" s="9">
        <v>0</v>
      </c>
      <c r="I774" s="9">
        <v>10.4</v>
      </c>
      <c r="J774" s="9">
        <v>64</v>
      </c>
      <c r="K774" s="158">
        <v>0.53125</v>
      </c>
      <c r="L774" s="9"/>
      <c r="M774" s="9"/>
      <c r="N774" s="9"/>
      <c r="O774" s="9"/>
      <c r="P774" s="278" t="str">
        <f t="shared" si="25"/>
        <v/>
      </c>
      <c r="Q774" s="276" t="str">
        <f t="shared" si="26"/>
        <v/>
      </c>
      <c r="R774" s="9"/>
      <c r="S774" s="9"/>
      <c r="U774" s="367"/>
      <c r="AS774" s="9"/>
      <c r="AT774" s="9"/>
      <c r="AU774" s="426"/>
      <c r="AW774" s="9"/>
      <c r="AX774" s="470"/>
      <c r="AY774" s="467"/>
      <c r="BG774" s="373"/>
      <c r="BH774" s="373"/>
      <c r="BI774" s="9"/>
      <c r="BJ774" s="9"/>
      <c r="CJ774"/>
      <c r="CK774"/>
    </row>
    <row r="775" spans="1:89">
      <c r="A775" s="9">
        <v>1017</v>
      </c>
      <c r="B775" s="9">
        <v>7.2</v>
      </c>
      <c r="C775" s="9">
        <v>315</v>
      </c>
      <c r="D775" s="9">
        <v>5.7</v>
      </c>
      <c r="E775" s="9">
        <v>3.2</v>
      </c>
      <c r="F775" s="9">
        <v>525.27200000000005</v>
      </c>
      <c r="G775" s="9">
        <v>0</v>
      </c>
      <c r="H775" s="9">
        <v>0</v>
      </c>
      <c r="I775" s="9">
        <v>10.3</v>
      </c>
      <c r="J775" s="9">
        <v>64</v>
      </c>
      <c r="K775" s="158">
        <v>0.531944444444444</v>
      </c>
      <c r="L775" s="9"/>
      <c r="M775" s="9"/>
      <c r="N775" s="9"/>
      <c r="O775" s="9"/>
      <c r="P775" s="278" t="str">
        <f t="shared" si="25"/>
        <v/>
      </c>
      <c r="Q775" s="276" t="str">
        <f t="shared" si="26"/>
        <v/>
      </c>
      <c r="R775" s="9"/>
      <c r="S775" s="9"/>
      <c r="U775" s="367"/>
      <c r="AS775" s="9"/>
      <c r="AT775" s="9"/>
      <c r="AU775" s="426"/>
      <c r="AW775" s="9"/>
      <c r="AX775" s="470"/>
      <c r="AY775" s="467"/>
      <c r="BG775" s="373"/>
      <c r="BH775" s="373"/>
      <c r="BI775" s="9"/>
      <c r="BJ775" s="9"/>
      <c r="CJ775"/>
      <c r="CK775"/>
    </row>
    <row r="776" spans="1:89">
      <c r="A776" s="9">
        <v>1017</v>
      </c>
      <c r="B776" s="9">
        <v>8.3000000000000007</v>
      </c>
      <c r="C776" s="9">
        <v>337</v>
      </c>
      <c r="D776" s="9">
        <v>2.6</v>
      </c>
      <c r="E776" s="9">
        <v>3.3</v>
      </c>
      <c r="F776" s="9">
        <v>525.27200000000005</v>
      </c>
      <c r="G776" s="9">
        <v>0</v>
      </c>
      <c r="H776" s="9">
        <v>0</v>
      </c>
      <c r="I776" s="9">
        <v>10.3</v>
      </c>
      <c r="J776" s="9">
        <v>64</v>
      </c>
      <c r="K776" s="158">
        <v>0.53263888888888899</v>
      </c>
      <c r="L776" s="9"/>
      <c r="M776" s="9"/>
      <c r="N776" s="9"/>
      <c r="O776" s="9"/>
      <c r="P776" s="278" t="str">
        <f t="shared" si="25"/>
        <v/>
      </c>
      <c r="Q776" s="276" t="str">
        <f t="shared" si="26"/>
        <v/>
      </c>
      <c r="R776" s="9"/>
      <c r="S776" s="9"/>
      <c r="U776" s="367"/>
      <c r="AS776" s="9"/>
      <c r="AT776" s="9"/>
      <c r="AU776" s="426"/>
      <c r="AW776" s="9"/>
      <c r="AX776" s="470"/>
      <c r="AY776" s="467"/>
      <c r="BG776" s="373"/>
      <c r="BH776" s="373"/>
      <c r="BI776" s="9"/>
      <c r="BJ776" s="9"/>
      <c r="CJ776"/>
      <c r="CK776"/>
    </row>
    <row r="777" spans="1:89">
      <c r="A777" s="9">
        <v>1017</v>
      </c>
      <c r="B777" s="9">
        <v>8.3000000000000007</v>
      </c>
      <c r="C777" s="9">
        <v>337</v>
      </c>
      <c r="D777" s="9">
        <v>2.9</v>
      </c>
      <c r="E777" s="9">
        <v>2.5</v>
      </c>
      <c r="F777" s="9">
        <v>525.27200000000005</v>
      </c>
      <c r="G777" s="9">
        <v>0</v>
      </c>
      <c r="H777" s="9">
        <v>0</v>
      </c>
      <c r="I777" s="9">
        <v>10.3</v>
      </c>
      <c r="J777" s="9">
        <v>64</v>
      </c>
      <c r="K777" s="158">
        <v>0.53333333333333299</v>
      </c>
      <c r="L777" s="9"/>
      <c r="M777" s="9"/>
      <c r="N777" s="9"/>
      <c r="O777" s="9"/>
      <c r="P777" s="278" t="str">
        <f t="shared" si="25"/>
        <v/>
      </c>
      <c r="Q777" s="276" t="str">
        <f t="shared" si="26"/>
        <v/>
      </c>
      <c r="R777" s="9"/>
      <c r="S777" s="9"/>
      <c r="U777" s="367"/>
      <c r="AS777" s="9"/>
      <c r="AT777" s="9"/>
      <c r="AU777" s="426"/>
      <c r="AW777" s="9"/>
      <c r="AX777" s="470"/>
      <c r="AY777" s="467"/>
      <c r="BG777" s="373"/>
      <c r="BH777" s="373"/>
      <c r="BI777" s="9"/>
      <c r="BJ777" s="9"/>
      <c r="CJ777"/>
      <c r="CK777"/>
    </row>
    <row r="778" spans="1:89">
      <c r="A778" s="9">
        <v>1017</v>
      </c>
      <c r="B778" s="9">
        <v>8.9</v>
      </c>
      <c r="C778" s="9">
        <v>337</v>
      </c>
      <c r="D778" s="9">
        <v>2</v>
      </c>
      <c r="E778" s="9">
        <v>3</v>
      </c>
      <c r="F778" s="9">
        <v>525.27200000000005</v>
      </c>
      <c r="G778" s="9">
        <v>0</v>
      </c>
      <c r="H778" s="9">
        <v>0</v>
      </c>
      <c r="I778" s="9">
        <v>10.3</v>
      </c>
      <c r="J778" s="9">
        <v>64</v>
      </c>
      <c r="K778" s="158">
        <v>0.53402777777777799</v>
      </c>
      <c r="L778" s="9"/>
      <c r="M778" s="9"/>
      <c r="N778" s="9"/>
      <c r="O778" s="9"/>
      <c r="P778" s="278" t="str">
        <f t="shared" si="25"/>
        <v/>
      </c>
      <c r="Q778" s="276" t="str">
        <f t="shared" si="26"/>
        <v/>
      </c>
      <c r="R778" s="9"/>
      <c r="S778" s="9"/>
      <c r="U778" s="367"/>
      <c r="AS778" s="9"/>
      <c r="AT778" s="9"/>
      <c r="AU778" s="426"/>
      <c r="AW778" s="9"/>
      <c r="AX778" s="470"/>
      <c r="AY778" s="467"/>
      <c r="BG778" s="373"/>
      <c r="BH778" s="373"/>
      <c r="BI778" s="9"/>
      <c r="BJ778" s="9"/>
      <c r="CJ778"/>
      <c r="CK778"/>
    </row>
    <row r="779" spans="1:89">
      <c r="A779" s="9">
        <v>1017</v>
      </c>
      <c r="B779" s="9">
        <v>8.9</v>
      </c>
      <c r="C779" s="9">
        <v>292</v>
      </c>
      <c r="D779" s="9">
        <v>1.9</v>
      </c>
      <c r="E779" s="9">
        <v>2</v>
      </c>
      <c r="F779" s="9">
        <v>525.27200000000005</v>
      </c>
      <c r="G779" s="9">
        <v>0</v>
      </c>
      <c r="H779" s="9">
        <v>0</v>
      </c>
      <c r="I779" s="9">
        <v>10.3</v>
      </c>
      <c r="J779" s="9">
        <v>64</v>
      </c>
      <c r="K779" s="158">
        <v>0.53472222222222199</v>
      </c>
      <c r="L779" s="9"/>
      <c r="M779" s="9"/>
      <c r="N779" s="9"/>
      <c r="O779" s="9"/>
      <c r="P779" s="278" t="str">
        <f t="shared" ref="P779:P842" si="27">IF(D779&lt;1.1,60,"")</f>
        <v/>
      </c>
      <c r="Q779" s="276" t="str">
        <f t="shared" ref="Q779:Q842" si="28">IF(H779&gt;0,60,"")</f>
        <v/>
      </c>
      <c r="R779" s="9"/>
      <c r="S779" s="9"/>
      <c r="U779" s="367"/>
      <c r="AS779" s="9"/>
      <c r="AT779" s="9"/>
      <c r="AU779" s="426"/>
      <c r="AW779" s="9"/>
      <c r="AX779" s="470"/>
      <c r="AY779" s="467"/>
      <c r="BG779" s="373"/>
      <c r="BH779" s="373"/>
      <c r="BI779" s="9"/>
      <c r="BJ779" s="9"/>
      <c r="CJ779"/>
      <c r="CK779"/>
    </row>
    <row r="780" spans="1:89">
      <c r="A780" s="9">
        <v>1017</v>
      </c>
      <c r="B780" s="9">
        <v>9.4</v>
      </c>
      <c r="C780" s="9">
        <v>337</v>
      </c>
      <c r="D780" s="9">
        <v>1.7</v>
      </c>
      <c r="E780" s="9">
        <v>1.7</v>
      </c>
      <c r="F780" s="9">
        <v>525.27200000000005</v>
      </c>
      <c r="G780" s="9">
        <v>0</v>
      </c>
      <c r="H780" s="9">
        <v>0</v>
      </c>
      <c r="I780" s="9">
        <v>10.3</v>
      </c>
      <c r="J780" s="9">
        <v>64</v>
      </c>
      <c r="K780" s="158">
        <v>0.53541666666666698</v>
      </c>
      <c r="L780" s="9"/>
      <c r="M780" s="9"/>
      <c r="N780" s="9"/>
      <c r="O780" s="9"/>
      <c r="P780" s="278" t="str">
        <f t="shared" si="27"/>
        <v/>
      </c>
      <c r="Q780" s="276" t="str">
        <f t="shared" si="28"/>
        <v/>
      </c>
      <c r="R780" s="9"/>
      <c r="S780" s="9"/>
      <c r="U780" s="367"/>
      <c r="AS780" s="9"/>
      <c r="AT780" s="9"/>
      <c r="AU780" s="426"/>
      <c r="AW780" s="9"/>
      <c r="AX780" s="470"/>
      <c r="AY780" s="467"/>
      <c r="BG780" s="373"/>
      <c r="BH780" s="373"/>
      <c r="BI780" s="9"/>
      <c r="BJ780" s="9"/>
      <c r="CJ780"/>
      <c r="CK780"/>
    </row>
    <row r="781" spans="1:89">
      <c r="A781" s="9">
        <v>1017</v>
      </c>
      <c r="B781" s="9">
        <v>8.9</v>
      </c>
      <c r="C781" s="9">
        <v>315</v>
      </c>
      <c r="D781" s="9">
        <v>2</v>
      </c>
      <c r="E781" s="9">
        <v>1.6</v>
      </c>
      <c r="F781" s="9">
        <v>525.27200000000005</v>
      </c>
      <c r="G781" s="9">
        <v>0</v>
      </c>
      <c r="H781" s="9">
        <v>0</v>
      </c>
      <c r="I781" s="9">
        <v>10.3</v>
      </c>
      <c r="J781" s="9">
        <v>64</v>
      </c>
      <c r="K781" s="158">
        <v>0.53611111111111098</v>
      </c>
      <c r="L781" s="9"/>
      <c r="M781" s="9"/>
      <c r="N781" s="9"/>
      <c r="O781" s="9"/>
      <c r="P781" s="278" t="str">
        <f t="shared" si="27"/>
        <v/>
      </c>
      <c r="Q781" s="276" t="str">
        <f t="shared" si="28"/>
        <v/>
      </c>
      <c r="R781" s="9"/>
      <c r="S781" s="9"/>
      <c r="U781" s="367"/>
      <c r="AS781" s="9"/>
      <c r="AT781" s="9"/>
      <c r="AU781" s="426"/>
      <c r="AW781" s="9"/>
      <c r="AX781" s="470"/>
      <c r="AY781" s="467"/>
      <c r="BG781" s="373"/>
      <c r="BH781" s="373"/>
      <c r="BI781" s="9"/>
      <c r="BJ781" s="9"/>
      <c r="CJ781"/>
      <c r="CK781"/>
    </row>
    <row r="782" spans="1:89">
      <c r="A782" s="9">
        <v>1017</v>
      </c>
      <c r="B782" s="9">
        <v>9.4</v>
      </c>
      <c r="C782" s="9">
        <v>337</v>
      </c>
      <c r="D782" s="9">
        <v>1.7</v>
      </c>
      <c r="E782" s="9">
        <v>1.6</v>
      </c>
      <c r="F782" s="9">
        <v>525.27200000000005</v>
      </c>
      <c r="G782" s="9">
        <v>0</v>
      </c>
      <c r="H782" s="9">
        <v>0</v>
      </c>
      <c r="I782" s="9">
        <v>10.4</v>
      </c>
      <c r="J782" s="9">
        <v>64</v>
      </c>
      <c r="K782" s="158">
        <v>0.53680555555555598</v>
      </c>
      <c r="L782" s="9"/>
      <c r="M782" s="9"/>
      <c r="N782" s="9"/>
      <c r="O782" s="9"/>
      <c r="P782" s="278" t="str">
        <f t="shared" si="27"/>
        <v/>
      </c>
      <c r="Q782" s="276" t="str">
        <f t="shared" si="28"/>
        <v/>
      </c>
      <c r="R782" s="9"/>
      <c r="S782" s="9"/>
      <c r="U782" s="367"/>
      <c r="AS782" s="9"/>
      <c r="AT782" s="9"/>
      <c r="AU782" s="426"/>
      <c r="AW782" s="9"/>
      <c r="AX782" s="470"/>
      <c r="AY782" s="467"/>
      <c r="BG782" s="373"/>
      <c r="BH782" s="373"/>
      <c r="BI782" s="9"/>
      <c r="BJ782" s="9"/>
      <c r="CJ782"/>
      <c r="CK782"/>
    </row>
    <row r="783" spans="1:89">
      <c r="A783" s="9">
        <v>1017</v>
      </c>
      <c r="B783" s="9">
        <v>9.4</v>
      </c>
      <c r="C783" s="9">
        <v>0</v>
      </c>
      <c r="D783" s="9">
        <v>1.7</v>
      </c>
      <c r="E783" s="9">
        <v>1.6</v>
      </c>
      <c r="F783" s="9">
        <v>525.27200000000005</v>
      </c>
      <c r="G783" s="9">
        <v>0</v>
      </c>
      <c r="H783" s="9">
        <v>0</v>
      </c>
      <c r="I783" s="9">
        <v>10.4</v>
      </c>
      <c r="J783" s="9">
        <v>64</v>
      </c>
      <c r="K783" s="158">
        <v>0.53749999999999998</v>
      </c>
      <c r="L783" s="9"/>
      <c r="M783" s="9"/>
      <c r="N783" s="9"/>
      <c r="O783" s="9"/>
      <c r="P783" s="278" t="str">
        <f t="shared" si="27"/>
        <v/>
      </c>
      <c r="Q783" s="276" t="str">
        <f t="shared" si="28"/>
        <v/>
      </c>
      <c r="R783" s="9"/>
      <c r="S783" s="9"/>
      <c r="U783" s="367"/>
      <c r="AS783" s="9"/>
      <c r="AT783" s="9"/>
      <c r="AU783" s="426"/>
      <c r="AW783" s="9"/>
      <c r="AX783" s="470"/>
      <c r="AY783" s="467"/>
      <c r="BG783" s="373"/>
      <c r="BH783" s="373"/>
      <c r="BI783" s="9"/>
      <c r="BJ783" s="9"/>
      <c r="CJ783"/>
      <c r="CK783"/>
    </row>
    <row r="784" spans="1:89">
      <c r="A784" s="9">
        <v>1017</v>
      </c>
      <c r="B784" s="9">
        <v>7.8</v>
      </c>
      <c r="C784" s="9">
        <v>337</v>
      </c>
      <c r="D784" s="9">
        <v>3.7</v>
      </c>
      <c r="E784" s="9">
        <v>2.1</v>
      </c>
      <c r="F784" s="9">
        <v>525.27200000000005</v>
      </c>
      <c r="G784" s="9">
        <v>0</v>
      </c>
      <c r="H784" s="9">
        <v>0</v>
      </c>
      <c r="I784" s="9">
        <v>10.4</v>
      </c>
      <c r="J784" s="9">
        <v>64</v>
      </c>
      <c r="K784" s="158">
        <v>0.53819444444444398</v>
      </c>
      <c r="L784" s="9"/>
      <c r="M784" s="9"/>
      <c r="N784" s="9"/>
      <c r="O784" s="9"/>
      <c r="P784" s="278" t="str">
        <f t="shared" si="27"/>
        <v/>
      </c>
      <c r="Q784" s="276" t="str">
        <f t="shared" si="28"/>
        <v/>
      </c>
      <c r="R784" s="9"/>
      <c r="S784" s="9"/>
      <c r="U784" s="367"/>
      <c r="AS784" s="9"/>
      <c r="AT784" s="9"/>
      <c r="AU784" s="426"/>
      <c r="AW784" s="9"/>
      <c r="AX784" s="470"/>
      <c r="AY784" s="467"/>
      <c r="BG784" s="373"/>
      <c r="BH784" s="373"/>
      <c r="BI784" s="9"/>
      <c r="BJ784" s="9"/>
      <c r="CJ784"/>
      <c r="CK784"/>
    </row>
    <row r="785" spans="1:89">
      <c r="A785" s="9">
        <v>1017</v>
      </c>
      <c r="B785" s="9" t="s">
        <v>383</v>
      </c>
      <c r="C785" s="9">
        <v>247</v>
      </c>
      <c r="D785" s="9">
        <v>1.2</v>
      </c>
      <c r="E785" s="9">
        <v>2.1</v>
      </c>
      <c r="F785" s="9">
        <v>525.27200000000005</v>
      </c>
      <c r="G785" s="9">
        <v>0</v>
      </c>
      <c r="H785" s="9">
        <v>0</v>
      </c>
      <c r="I785" s="9">
        <v>10.4</v>
      </c>
      <c r="J785" s="9">
        <v>64</v>
      </c>
      <c r="K785" s="158">
        <v>0.53888888888888897</v>
      </c>
      <c r="L785" s="9"/>
      <c r="M785" s="9"/>
      <c r="N785" s="9"/>
      <c r="O785" s="9"/>
      <c r="P785" s="278" t="str">
        <f t="shared" si="27"/>
        <v/>
      </c>
      <c r="Q785" s="276" t="str">
        <f t="shared" si="28"/>
        <v/>
      </c>
      <c r="R785" s="9"/>
      <c r="S785" s="9"/>
      <c r="U785" s="367"/>
      <c r="AS785" s="9"/>
      <c r="AT785" s="9"/>
      <c r="AU785" s="426"/>
      <c r="AW785" s="9"/>
      <c r="AX785" s="470"/>
      <c r="AY785" s="467"/>
      <c r="BG785" s="373"/>
      <c r="BH785" s="373"/>
      <c r="BI785" s="9"/>
      <c r="BJ785" s="9"/>
      <c r="CJ785"/>
      <c r="CK785"/>
    </row>
    <row r="786" spans="1:89">
      <c r="A786" s="9">
        <v>1017</v>
      </c>
      <c r="B786" s="9" t="s">
        <v>383</v>
      </c>
      <c r="C786" s="9">
        <v>337</v>
      </c>
      <c r="D786" s="9">
        <v>1.3</v>
      </c>
      <c r="E786" s="9">
        <v>1.5</v>
      </c>
      <c r="F786" s="9">
        <v>525.27200000000005</v>
      </c>
      <c r="G786" s="9">
        <v>0</v>
      </c>
      <c r="H786" s="9">
        <v>0</v>
      </c>
      <c r="I786" s="9">
        <v>10.4</v>
      </c>
      <c r="J786" s="9">
        <v>64</v>
      </c>
      <c r="K786" s="158">
        <v>0.53958333333333297</v>
      </c>
      <c r="L786" s="9"/>
      <c r="M786" s="9"/>
      <c r="N786" s="9"/>
      <c r="O786" s="9"/>
      <c r="P786" s="278" t="str">
        <f t="shared" si="27"/>
        <v/>
      </c>
      <c r="Q786" s="276" t="str">
        <f t="shared" si="28"/>
        <v/>
      </c>
      <c r="R786" s="9"/>
      <c r="S786" s="9"/>
      <c r="U786" s="367"/>
      <c r="AS786" s="9"/>
      <c r="AT786" s="9"/>
      <c r="AU786" s="426"/>
      <c r="AW786" s="9"/>
      <c r="AX786" s="470"/>
      <c r="AY786" s="467"/>
      <c r="BG786" s="373"/>
      <c r="BH786" s="373"/>
      <c r="BI786" s="9"/>
      <c r="BJ786" s="9"/>
      <c r="CJ786"/>
      <c r="CK786"/>
    </row>
    <row r="787" spans="1:89">
      <c r="A787" s="9">
        <v>1017</v>
      </c>
      <c r="B787" s="9">
        <v>8.9</v>
      </c>
      <c r="C787" s="9">
        <v>315</v>
      </c>
      <c r="D787" s="9">
        <v>1.9</v>
      </c>
      <c r="E787" s="9">
        <v>1.3</v>
      </c>
      <c r="F787" s="9">
        <v>525.27200000000005</v>
      </c>
      <c r="G787" s="9">
        <v>0</v>
      </c>
      <c r="H787" s="9">
        <v>0</v>
      </c>
      <c r="I787" s="9">
        <v>10.4</v>
      </c>
      <c r="J787" s="9">
        <v>64</v>
      </c>
      <c r="K787" s="158">
        <v>0.54027777777777797</v>
      </c>
      <c r="L787" s="9"/>
      <c r="M787" s="9"/>
      <c r="N787" s="9"/>
      <c r="O787" s="9"/>
      <c r="P787" s="278" t="str">
        <f t="shared" si="27"/>
        <v/>
      </c>
      <c r="Q787" s="276" t="str">
        <f t="shared" si="28"/>
        <v/>
      </c>
      <c r="R787" s="9"/>
      <c r="S787" s="9"/>
      <c r="U787" s="367"/>
      <c r="AS787" s="9"/>
      <c r="AT787" s="9"/>
      <c r="AU787" s="426"/>
      <c r="AW787" s="9"/>
      <c r="AX787" s="470"/>
      <c r="AY787" s="467"/>
      <c r="BG787" s="373"/>
      <c r="BH787" s="373"/>
      <c r="BI787" s="9"/>
      <c r="BJ787" s="9"/>
      <c r="CJ787"/>
      <c r="CK787"/>
    </row>
    <row r="788" spans="1:89">
      <c r="A788" s="9">
        <v>1017</v>
      </c>
      <c r="B788" s="9">
        <v>8.3000000000000007</v>
      </c>
      <c r="C788" s="9">
        <v>0</v>
      </c>
      <c r="D788" s="9">
        <v>2.8</v>
      </c>
      <c r="E788" s="9">
        <v>3</v>
      </c>
      <c r="F788" s="9">
        <v>525.27200000000005</v>
      </c>
      <c r="G788" s="9">
        <v>0</v>
      </c>
      <c r="H788" s="9">
        <v>0</v>
      </c>
      <c r="I788" s="9">
        <v>10.4</v>
      </c>
      <c r="J788" s="9">
        <v>64</v>
      </c>
      <c r="K788" s="158">
        <v>0.54097222222222197</v>
      </c>
      <c r="L788" s="9"/>
      <c r="M788" s="9"/>
      <c r="N788" s="9"/>
      <c r="O788" s="9"/>
      <c r="P788" s="278" t="str">
        <f t="shared" si="27"/>
        <v/>
      </c>
      <c r="Q788" s="276" t="str">
        <f t="shared" si="28"/>
        <v/>
      </c>
      <c r="R788" s="9"/>
      <c r="S788" s="9"/>
      <c r="U788" s="367"/>
      <c r="AS788" s="9"/>
      <c r="AT788" s="9"/>
      <c r="AU788" s="426"/>
      <c r="AW788" s="9"/>
      <c r="AX788" s="470"/>
      <c r="AY788" s="467"/>
      <c r="BG788" s="373"/>
      <c r="BH788" s="373"/>
      <c r="BI788" s="9"/>
      <c r="BJ788" s="9"/>
      <c r="CJ788"/>
      <c r="CK788"/>
    </row>
    <row r="789" spans="1:89">
      <c r="A789" s="9">
        <v>1017</v>
      </c>
      <c r="B789" s="9">
        <v>8.3000000000000007</v>
      </c>
      <c r="C789" s="9">
        <v>315</v>
      </c>
      <c r="D789" s="9">
        <v>3.4</v>
      </c>
      <c r="E789" s="9">
        <v>3.2</v>
      </c>
      <c r="F789" s="9">
        <v>525.27200000000005</v>
      </c>
      <c r="G789" s="9">
        <v>0</v>
      </c>
      <c r="H789" s="9">
        <v>0</v>
      </c>
      <c r="I789" s="9">
        <v>10.4</v>
      </c>
      <c r="J789" s="9">
        <v>64</v>
      </c>
      <c r="K789" s="158">
        <v>0.54166666666666696</v>
      </c>
      <c r="L789" s="9"/>
      <c r="M789" s="9"/>
      <c r="N789" s="9"/>
      <c r="O789" s="9"/>
      <c r="P789" s="278" t="str">
        <f t="shared" si="27"/>
        <v/>
      </c>
      <c r="Q789" s="276" t="str">
        <f t="shared" si="28"/>
        <v/>
      </c>
      <c r="R789" s="9"/>
      <c r="S789" s="9"/>
      <c r="U789" s="367"/>
      <c r="AS789" s="9"/>
      <c r="AT789" s="9"/>
      <c r="AU789" s="426"/>
      <c r="AW789" s="9"/>
      <c r="AX789" s="470"/>
      <c r="AY789" s="467"/>
      <c r="BG789" s="373"/>
      <c r="BH789" s="373"/>
      <c r="BI789" s="9"/>
      <c r="BJ789" s="9"/>
      <c r="CJ789"/>
      <c r="CK789"/>
    </row>
    <row r="790" spans="1:89">
      <c r="A790" s="9">
        <v>1017</v>
      </c>
      <c r="B790" s="9">
        <v>8.9</v>
      </c>
      <c r="C790" s="9">
        <v>315</v>
      </c>
      <c r="D790" s="9">
        <v>1.9</v>
      </c>
      <c r="E790" s="9">
        <v>2.2000000000000002</v>
      </c>
      <c r="F790" s="9">
        <v>525.27200000000005</v>
      </c>
      <c r="G790" s="9">
        <v>0</v>
      </c>
      <c r="H790" s="9">
        <v>0</v>
      </c>
      <c r="I790" s="9">
        <v>10.3</v>
      </c>
      <c r="J790" s="9">
        <v>64</v>
      </c>
      <c r="K790" s="158">
        <v>0.54236111111111096</v>
      </c>
      <c r="L790" s="9"/>
      <c r="M790" s="9"/>
      <c r="N790" s="9"/>
      <c r="O790" s="9"/>
      <c r="P790" s="278" t="str">
        <f t="shared" si="27"/>
        <v/>
      </c>
      <c r="Q790" s="276" t="str">
        <f t="shared" si="28"/>
        <v/>
      </c>
      <c r="R790" s="9"/>
      <c r="S790" s="9"/>
      <c r="U790" s="367"/>
      <c r="AS790" s="9"/>
      <c r="AT790" s="9"/>
      <c r="AU790" s="426"/>
      <c r="AW790" s="9"/>
      <c r="AX790" s="470"/>
      <c r="AY790" s="467"/>
      <c r="BG790" s="373"/>
      <c r="BH790" s="373"/>
      <c r="BI790" s="9"/>
      <c r="BJ790" s="9"/>
      <c r="CJ790"/>
      <c r="CK790"/>
    </row>
    <row r="791" spans="1:89">
      <c r="A791" s="9">
        <v>1017</v>
      </c>
      <c r="B791" s="9">
        <v>8.3000000000000007</v>
      </c>
      <c r="C791" s="9">
        <v>315</v>
      </c>
      <c r="D791" s="9">
        <v>2.4</v>
      </c>
      <c r="E791" s="9">
        <v>2</v>
      </c>
      <c r="F791" s="9">
        <v>525.27200000000005</v>
      </c>
      <c r="G791" s="9">
        <v>0</v>
      </c>
      <c r="H791" s="9">
        <v>0</v>
      </c>
      <c r="I791" s="9">
        <v>10.3</v>
      </c>
      <c r="J791" s="9">
        <v>64</v>
      </c>
      <c r="K791" s="158">
        <v>0.54305555555555596</v>
      </c>
      <c r="L791" s="9"/>
      <c r="M791" s="9"/>
      <c r="N791" s="9"/>
      <c r="O791" s="9"/>
      <c r="P791" s="278" t="str">
        <f t="shared" si="27"/>
        <v/>
      </c>
      <c r="Q791" s="276" t="str">
        <f t="shared" si="28"/>
        <v/>
      </c>
      <c r="R791" s="9"/>
      <c r="S791" s="9"/>
      <c r="U791" s="367"/>
      <c r="AS791" s="9"/>
      <c r="AT791" s="9"/>
      <c r="AU791" s="426"/>
      <c r="AW791" s="9"/>
      <c r="AX791" s="470"/>
      <c r="AY791" s="467"/>
      <c r="BG791" s="373"/>
      <c r="BH791" s="373"/>
      <c r="BI791" s="9"/>
      <c r="BJ791" s="9"/>
      <c r="CJ791"/>
      <c r="CK791"/>
    </row>
    <row r="792" spans="1:89">
      <c r="A792" s="9">
        <v>1017</v>
      </c>
      <c r="B792" s="9">
        <v>9.4</v>
      </c>
      <c r="C792" s="9">
        <v>315</v>
      </c>
      <c r="D792" s="9">
        <v>1.7</v>
      </c>
      <c r="E792" s="9">
        <v>1.7</v>
      </c>
      <c r="F792" s="9">
        <v>525.27200000000005</v>
      </c>
      <c r="G792" s="9">
        <v>0</v>
      </c>
      <c r="H792" s="9">
        <v>0</v>
      </c>
      <c r="I792" s="9">
        <v>10.3</v>
      </c>
      <c r="J792" s="9">
        <v>64</v>
      </c>
      <c r="K792" s="158">
        <v>0.54374999999999996</v>
      </c>
      <c r="L792" s="9"/>
      <c r="M792" s="9"/>
      <c r="N792" s="9"/>
      <c r="O792" s="9"/>
      <c r="P792" s="278" t="str">
        <f t="shared" si="27"/>
        <v/>
      </c>
      <c r="Q792" s="276" t="str">
        <f t="shared" si="28"/>
        <v/>
      </c>
      <c r="R792" s="9"/>
      <c r="S792" s="9"/>
      <c r="U792" s="367"/>
      <c r="AS792" s="9"/>
      <c r="AT792" s="9"/>
      <c r="AU792" s="426"/>
      <c r="AW792" s="9"/>
      <c r="AX792" s="470"/>
      <c r="AY792" s="467"/>
      <c r="BG792" s="373"/>
      <c r="BH792" s="373"/>
      <c r="BI792" s="9"/>
      <c r="BJ792" s="9"/>
      <c r="CJ792"/>
      <c r="CK792"/>
    </row>
    <row r="793" spans="1:89">
      <c r="A793" s="9">
        <v>1017</v>
      </c>
      <c r="B793" s="9">
        <v>8.3000000000000007</v>
      </c>
      <c r="C793" s="9">
        <v>315</v>
      </c>
      <c r="D793" s="9">
        <v>2.8</v>
      </c>
      <c r="E793" s="9">
        <v>2.5</v>
      </c>
      <c r="F793" s="9">
        <v>525.27200000000005</v>
      </c>
      <c r="G793" s="9">
        <v>0</v>
      </c>
      <c r="H793" s="9">
        <v>0</v>
      </c>
      <c r="I793" s="9">
        <v>10.3</v>
      </c>
      <c r="J793" s="9">
        <v>64</v>
      </c>
      <c r="K793" s="158">
        <v>0.54444444444444495</v>
      </c>
      <c r="L793" s="9"/>
      <c r="M793" s="9"/>
      <c r="N793" s="9"/>
      <c r="O793" s="9"/>
      <c r="P793" s="278" t="str">
        <f t="shared" si="27"/>
        <v/>
      </c>
      <c r="Q793" s="276" t="str">
        <f t="shared" si="28"/>
        <v/>
      </c>
      <c r="R793" s="9"/>
      <c r="S793" s="9"/>
      <c r="U793" s="367"/>
      <c r="AS793" s="9"/>
      <c r="AT793" s="9"/>
      <c r="AU793" s="426"/>
      <c r="AW793" s="9"/>
      <c r="AX793" s="470"/>
      <c r="AY793" s="467"/>
      <c r="BG793" s="373"/>
      <c r="BH793" s="373"/>
      <c r="BI793" s="9"/>
      <c r="BJ793" s="9"/>
      <c r="CJ793"/>
      <c r="CK793"/>
    </row>
    <row r="794" spans="1:89">
      <c r="A794" s="9">
        <v>1017</v>
      </c>
      <c r="B794" s="9">
        <v>7.8</v>
      </c>
      <c r="C794" s="9">
        <v>315</v>
      </c>
      <c r="D794" s="9">
        <v>4</v>
      </c>
      <c r="E794" s="9">
        <v>3.5</v>
      </c>
      <c r="F794" s="9">
        <v>525.27200000000005</v>
      </c>
      <c r="G794" s="9">
        <v>0</v>
      </c>
      <c r="H794" s="9">
        <v>0</v>
      </c>
      <c r="I794" s="9">
        <v>10.3</v>
      </c>
      <c r="J794" s="9">
        <v>64</v>
      </c>
      <c r="K794" s="158">
        <v>0.54513888888888895</v>
      </c>
      <c r="L794" s="9"/>
      <c r="M794" s="9"/>
      <c r="N794" s="9"/>
      <c r="O794" s="9"/>
      <c r="P794" s="278" t="str">
        <f t="shared" si="27"/>
        <v/>
      </c>
      <c r="Q794" s="276" t="str">
        <f t="shared" si="28"/>
        <v/>
      </c>
      <c r="R794" s="9"/>
      <c r="S794" s="9"/>
      <c r="U794" s="367"/>
      <c r="AS794" s="9"/>
      <c r="AT794" s="9"/>
      <c r="AU794" s="426"/>
      <c r="AW794" s="9"/>
      <c r="AX794" s="470"/>
      <c r="AY794" s="467"/>
      <c r="BG794" s="373"/>
      <c r="BH794" s="373"/>
      <c r="BI794" s="9"/>
      <c r="BJ794" s="9"/>
      <c r="CJ794"/>
      <c r="CK794"/>
    </row>
    <row r="795" spans="1:89">
      <c r="A795" s="9">
        <v>1017</v>
      </c>
      <c r="B795" s="9">
        <v>8.9</v>
      </c>
      <c r="C795" s="9">
        <v>337</v>
      </c>
      <c r="D795" s="9">
        <v>1.8</v>
      </c>
      <c r="E795" s="9">
        <v>2.4</v>
      </c>
      <c r="F795" s="9">
        <v>525.27200000000005</v>
      </c>
      <c r="G795" s="9">
        <v>0</v>
      </c>
      <c r="H795" s="9">
        <v>0</v>
      </c>
      <c r="I795" s="9">
        <v>10.3</v>
      </c>
      <c r="J795" s="9">
        <v>64</v>
      </c>
      <c r="K795" s="158">
        <v>0.54583333333333295</v>
      </c>
      <c r="L795" s="9"/>
      <c r="M795" s="9"/>
      <c r="N795" s="9"/>
      <c r="O795" s="9"/>
      <c r="P795" s="278" t="str">
        <f t="shared" si="27"/>
        <v/>
      </c>
      <c r="Q795" s="276" t="str">
        <f t="shared" si="28"/>
        <v/>
      </c>
      <c r="R795" s="9"/>
      <c r="S795" s="9"/>
      <c r="U795" s="367"/>
      <c r="AS795" s="9"/>
      <c r="AT795" s="9"/>
      <c r="AU795" s="426"/>
      <c r="AW795" s="9"/>
      <c r="AX795" s="470"/>
      <c r="AY795" s="467"/>
      <c r="BG795" s="373"/>
      <c r="BH795" s="373"/>
      <c r="BI795" s="9"/>
      <c r="BJ795" s="9"/>
      <c r="CJ795"/>
      <c r="CK795"/>
    </row>
    <row r="796" spans="1:89">
      <c r="A796" s="9">
        <v>1017</v>
      </c>
      <c r="B796" s="9">
        <v>9.4</v>
      </c>
      <c r="C796" s="9">
        <v>337</v>
      </c>
      <c r="D796" s="9">
        <v>1.7</v>
      </c>
      <c r="E796" s="9">
        <v>1.9</v>
      </c>
      <c r="F796" s="9">
        <v>525.27200000000005</v>
      </c>
      <c r="G796" s="9">
        <v>0</v>
      </c>
      <c r="H796" s="9">
        <v>0</v>
      </c>
      <c r="I796" s="9">
        <v>10.3</v>
      </c>
      <c r="J796" s="9">
        <v>64</v>
      </c>
      <c r="K796" s="158">
        <v>0.54652777777777795</v>
      </c>
      <c r="L796" s="9"/>
      <c r="M796" s="9"/>
      <c r="N796" s="9"/>
      <c r="O796" s="9"/>
      <c r="P796" s="278" t="str">
        <f t="shared" si="27"/>
        <v/>
      </c>
      <c r="Q796" s="276" t="str">
        <f t="shared" si="28"/>
        <v/>
      </c>
      <c r="R796" s="9"/>
      <c r="S796" s="9"/>
      <c r="U796" s="367"/>
      <c r="AS796" s="9"/>
      <c r="AT796" s="9"/>
      <c r="AU796" s="426"/>
      <c r="AW796" s="9"/>
      <c r="AX796" s="470"/>
      <c r="AY796" s="467"/>
      <c r="BG796" s="373"/>
      <c r="BH796" s="373"/>
      <c r="BI796" s="9"/>
      <c r="BJ796" s="9"/>
      <c r="CJ796"/>
      <c r="CK796"/>
    </row>
    <row r="797" spans="1:89">
      <c r="A797" s="9">
        <v>1017</v>
      </c>
      <c r="B797" s="9">
        <v>8.3000000000000007</v>
      </c>
      <c r="C797" s="9">
        <v>337</v>
      </c>
      <c r="D797" s="9">
        <v>2.4</v>
      </c>
      <c r="E797" s="9">
        <v>1.8</v>
      </c>
      <c r="F797" s="9">
        <v>525.27200000000005</v>
      </c>
      <c r="G797" s="9">
        <v>0</v>
      </c>
      <c r="H797" s="9">
        <v>0</v>
      </c>
      <c r="I797" s="9">
        <v>10.3</v>
      </c>
      <c r="J797" s="9">
        <v>64</v>
      </c>
      <c r="K797" s="158">
        <v>0.54722222222222205</v>
      </c>
      <c r="L797" s="9"/>
      <c r="M797" s="9"/>
      <c r="N797" s="9"/>
      <c r="O797" s="9"/>
      <c r="P797" s="278" t="str">
        <f t="shared" si="27"/>
        <v/>
      </c>
      <c r="Q797" s="276" t="str">
        <f t="shared" si="28"/>
        <v/>
      </c>
      <c r="R797" s="9"/>
      <c r="S797" s="9"/>
      <c r="U797" s="367"/>
      <c r="AS797" s="9"/>
      <c r="AT797" s="9"/>
      <c r="AU797" s="426"/>
      <c r="AW797" s="9"/>
      <c r="AX797" s="470"/>
      <c r="AY797" s="467"/>
      <c r="BG797" s="373"/>
      <c r="BH797" s="373"/>
      <c r="BI797" s="9"/>
      <c r="BJ797" s="9"/>
      <c r="CJ797"/>
      <c r="CK797"/>
    </row>
    <row r="798" spans="1:89">
      <c r="A798" s="9">
        <v>1017</v>
      </c>
      <c r="B798" s="9">
        <v>9.4</v>
      </c>
      <c r="C798" s="9">
        <v>337</v>
      </c>
      <c r="D798" s="9">
        <v>1.7</v>
      </c>
      <c r="E798" s="9">
        <v>1.8</v>
      </c>
      <c r="F798" s="9">
        <v>525.27200000000005</v>
      </c>
      <c r="G798" s="9">
        <v>0</v>
      </c>
      <c r="H798" s="9">
        <v>0</v>
      </c>
      <c r="I798" s="9">
        <v>10.3</v>
      </c>
      <c r="J798" s="9">
        <v>64</v>
      </c>
      <c r="K798" s="158">
        <v>0.54791666666666705</v>
      </c>
      <c r="L798" s="9"/>
      <c r="M798" s="9"/>
      <c r="N798" s="9"/>
      <c r="O798" s="9"/>
      <c r="P798" s="278" t="str">
        <f t="shared" si="27"/>
        <v/>
      </c>
      <c r="Q798" s="276" t="str">
        <f t="shared" si="28"/>
        <v/>
      </c>
      <c r="R798" s="9"/>
      <c r="S798" s="9"/>
      <c r="U798" s="367"/>
      <c r="AS798" s="9"/>
      <c r="AT798" s="9"/>
      <c r="AU798" s="426"/>
      <c r="AW798" s="9"/>
      <c r="AX798" s="470"/>
      <c r="AY798" s="467"/>
      <c r="BG798" s="373"/>
      <c r="BH798" s="373"/>
      <c r="BI798" s="9"/>
      <c r="BJ798" s="9"/>
      <c r="CJ798"/>
      <c r="CK798"/>
    </row>
    <row r="799" spans="1:89">
      <c r="A799" s="9">
        <v>1017</v>
      </c>
      <c r="B799" s="9">
        <v>9.4</v>
      </c>
      <c r="C799" s="9">
        <v>337</v>
      </c>
      <c r="D799" s="9">
        <v>1.6</v>
      </c>
      <c r="E799" s="9">
        <v>1.8</v>
      </c>
      <c r="F799" s="9">
        <v>525.27200000000005</v>
      </c>
      <c r="G799" s="9">
        <v>0</v>
      </c>
      <c r="H799" s="9">
        <v>0</v>
      </c>
      <c r="I799" s="9">
        <v>10.3</v>
      </c>
      <c r="J799" s="9">
        <v>64</v>
      </c>
      <c r="K799" s="158">
        <v>0.54861111111111105</v>
      </c>
      <c r="L799" s="9"/>
      <c r="M799" s="9"/>
      <c r="N799" s="9"/>
      <c r="O799" s="9"/>
      <c r="P799" s="278" t="str">
        <f t="shared" si="27"/>
        <v/>
      </c>
      <c r="Q799" s="276" t="str">
        <f t="shared" si="28"/>
        <v/>
      </c>
      <c r="R799" s="9"/>
      <c r="S799" s="9"/>
      <c r="U799" s="367"/>
      <c r="AS799" s="9"/>
      <c r="AT799" s="9"/>
      <c r="AU799" s="426"/>
      <c r="AW799" s="9"/>
      <c r="AX799" s="470"/>
      <c r="AY799" s="467"/>
      <c r="BG799" s="373"/>
      <c r="BH799" s="373"/>
      <c r="BI799" s="9"/>
      <c r="BJ799" s="9"/>
      <c r="CJ799"/>
      <c r="CK799"/>
    </row>
    <row r="800" spans="1:89">
      <c r="A800" s="9">
        <v>1017</v>
      </c>
      <c r="B800" s="9">
        <v>9.4</v>
      </c>
      <c r="C800" s="9">
        <v>315</v>
      </c>
      <c r="D800" s="9">
        <v>1.5</v>
      </c>
      <c r="E800" s="9">
        <v>1.5</v>
      </c>
      <c r="F800" s="9">
        <v>525.27200000000005</v>
      </c>
      <c r="G800" s="9">
        <v>0</v>
      </c>
      <c r="H800" s="9">
        <v>0</v>
      </c>
      <c r="I800" s="9">
        <v>10.3</v>
      </c>
      <c r="J800" s="9">
        <v>64</v>
      </c>
      <c r="K800" s="158">
        <v>0.54930555555555605</v>
      </c>
      <c r="L800" s="9"/>
      <c r="M800" s="9"/>
      <c r="N800" s="9"/>
      <c r="O800" s="9"/>
      <c r="P800" s="278" t="str">
        <f t="shared" si="27"/>
        <v/>
      </c>
      <c r="Q800" s="276" t="str">
        <f t="shared" si="28"/>
        <v/>
      </c>
      <c r="R800" s="9"/>
      <c r="S800" s="9"/>
      <c r="U800" s="367"/>
      <c r="AS800" s="9"/>
      <c r="AT800" s="9"/>
      <c r="AU800" s="426"/>
      <c r="AW800" s="9"/>
      <c r="AX800" s="470"/>
      <c r="AY800" s="467"/>
      <c r="BG800" s="373"/>
      <c r="BH800" s="373"/>
      <c r="BI800" s="9"/>
      <c r="BJ800" s="9"/>
      <c r="CJ800"/>
      <c r="CK800"/>
    </row>
    <row r="801" spans="1:89">
      <c r="A801" s="9">
        <v>1017</v>
      </c>
      <c r="B801" s="9">
        <v>8.3000000000000007</v>
      </c>
      <c r="C801" s="9">
        <v>292</v>
      </c>
      <c r="D801" s="9">
        <v>2.7</v>
      </c>
      <c r="E801" s="9">
        <v>2.9</v>
      </c>
      <c r="F801" s="9">
        <v>525.27200000000005</v>
      </c>
      <c r="G801" s="9">
        <v>0</v>
      </c>
      <c r="H801" s="9">
        <v>0</v>
      </c>
      <c r="I801" s="9">
        <v>10.3</v>
      </c>
      <c r="J801" s="9">
        <v>64</v>
      </c>
      <c r="K801" s="158">
        <v>0.55000000000000004</v>
      </c>
      <c r="L801" s="9"/>
      <c r="M801" s="9"/>
      <c r="N801" s="9"/>
      <c r="O801" s="9"/>
      <c r="P801" s="278" t="str">
        <f t="shared" si="27"/>
        <v/>
      </c>
      <c r="Q801" s="276" t="str">
        <f t="shared" si="28"/>
        <v/>
      </c>
      <c r="R801" s="9"/>
      <c r="S801" s="9"/>
      <c r="U801" s="367"/>
      <c r="AS801" s="9"/>
      <c r="AT801" s="9"/>
      <c r="AU801" s="426"/>
      <c r="AW801" s="9"/>
      <c r="AX801" s="470"/>
      <c r="AY801" s="467"/>
      <c r="BG801" s="373"/>
      <c r="BH801" s="373"/>
      <c r="BI801" s="9"/>
      <c r="BJ801" s="9"/>
      <c r="CJ801"/>
      <c r="CK801"/>
    </row>
    <row r="802" spans="1:89">
      <c r="A802" s="9">
        <v>1017</v>
      </c>
      <c r="B802" s="9">
        <v>9.4</v>
      </c>
      <c r="C802" s="9">
        <v>315</v>
      </c>
      <c r="D802" s="9">
        <v>1.6</v>
      </c>
      <c r="E802" s="9">
        <v>1.7</v>
      </c>
      <c r="F802" s="9">
        <v>525.27200000000005</v>
      </c>
      <c r="G802" s="9">
        <v>0</v>
      </c>
      <c r="H802" s="9">
        <v>0</v>
      </c>
      <c r="I802" s="9">
        <v>10.3</v>
      </c>
      <c r="J802" s="9">
        <v>64</v>
      </c>
      <c r="K802" s="158">
        <v>0.55069444444444404</v>
      </c>
      <c r="L802" s="9"/>
      <c r="M802" s="9"/>
      <c r="N802" s="9"/>
      <c r="O802" s="9"/>
      <c r="P802" s="278" t="str">
        <f t="shared" si="27"/>
        <v/>
      </c>
      <c r="Q802" s="276" t="str">
        <f t="shared" si="28"/>
        <v/>
      </c>
      <c r="R802" s="9"/>
      <c r="S802" s="9"/>
      <c r="U802" s="367"/>
      <c r="AS802" s="9"/>
      <c r="AT802" s="9"/>
      <c r="AU802" s="426"/>
      <c r="AW802" s="9"/>
      <c r="AX802" s="470"/>
      <c r="AY802" s="467"/>
      <c r="BG802" s="373"/>
      <c r="BH802" s="373"/>
      <c r="BI802" s="9"/>
      <c r="BJ802" s="9"/>
      <c r="CJ802"/>
      <c r="CK802"/>
    </row>
    <row r="803" spans="1:89">
      <c r="A803" s="9">
        <v>1017</v>
      </c>
      <c r="B803" s="9">
        <v>8.9</v>
      </c>
      <c r="C803" s="9">
        <v>270</v>
      </c>
      <c r="D803" s="9">
        <v>2.2999999999999998</v>
      </c>
      <c r="E803" s="9">
        <v>2</v>
      </c>
      <c r="F803" s="9">
        <v>525.27200000000005</v>
      </c>
      <c r="G803" s="9">
        <v>0</v>
      </c>
      <c r="H803" s="9">
        <v>0</v>
      </c>
      <c r="I803" s="9">
        <v>10.3</v>
      </c>
      <c r="J803" s="9">
        <v>64</v>
      </c>
      <c r="K803" s="158">
        <v>0.55138888888888904</v>
      </c>
      <c r="L803" s="9"/>
      <c r="M803" s="9"/>
      <c r="N803" s="9"/>
      <c r="O803" s="9"/>
      <c r="P803" s="278" t="str">
        <f t="shared" si="27"/>
        <v/>
      </c>
      <c r="Q803" s="276" t="str">
        <f t="shared" si="28"/>
        <v/>
      </c>
      <c r="R803" s="9"/>
      <c r="S803" s="9"/>
      <c r="U803" s="367"/>
      <c r="AS803" s="9"/>
      <c r="AT803" s="9"/>
      <c r="AU803" s="426"/>
      <c r="AW803" s="9"/>
      <c r="AX803" s="470"/>
      <c r="AY803" s="467"/>
      <c r="BG803" s="373"/>
      <c r="BH803" s="373"/>
      <c r="BI803" s="9"/>
      <c r="BJ803" s="9"/>
      <c r="CJ803"/>
      <c r="CK803"/>
    </row>
    <row r="804" spans="1:89">
      <c r="A804" s="9">
        <v>1017</v>
      </c>
      <c r="B804" s="9">
        <v>8.9</v>
      </c>
      <c r="C804" s="9">
        <v>247</v>
      </c>
      <c r="D804" s="9">
        <v>1.8</v>
      </c>
      <c r="E804" s="9">
        <v>2.9</v>
      </c>
      <c r="F804" s="9">
        <v>525.27200000000005</v>
      </c>
      <c r="G804" s="9">
        <v>0</v>
      </c>
      <c r="H804" s="9">
        <v>0</v>
      </c>
      <c r="I804" s="9">
        <v>10.3</v>
      </c>
      <c r="J804" s="9">
        <v>64</v>
      </c>
      <c r="K804" s="158">
        <v>0.55208333333333304</v>
      </c>
      <c r="L804" s="9"/>
      <c r="M804" s="9"/>
      <c r="N804" s="9"/>
      <c r="O804" s="9"/>
      <c r="P804" s="278" t="str">
        <f t="shared" si="27"/>
        <v/>
      </c>
      <c r="Q804" s="276" t="str">
        <f t="shared" si="28"/>
        <v/>
      </c>
      <c r="R804" s="9"/>
      <c r="S804" s="9"/>
      <c r="U804" s="367"/>
      <c r="AS804" s="9"/>
      <c r="AT804" s="9"/>
      <c r="AU804" s="426"/>
      <c r="AW804" s="9"/>
      <c r="AX804" s="470"/>
      <c r="AY804" s="467"/>
      <c r="BG804" s="373"/>
      <c r="BH804" s="373"/>
      <c r="BI804" s="9"/>
      <c r="BJ804" s="9"/>
      <c r="CJ804"/>
      <c r="CK804"/>
    </row>
    <row r="805" spans="1:89">
      <c r="A805" s="9">
        <v>1017</v>
      </c>
      <c r="B805" s="9">
        <v>8.9</v>
      </c>
      <c r="C805" s="9">
        <v>315</v>
      </c>
      <c r="D805" s="9">
        <v>1.7</v>
      </c>
      <c r="E805" s="9">
        <v>1.6</v>
      </c>
      <c r="F805" s="9">
        <v>525.27200000000005</v>
      </c>
      <c r="G805" s="9">
        <v>0</v>
      </c>
      <c r="H805" s="9">
        <v>0</v>
      </c>
      <c r="I805" s="9">
        <v>10.3</v>
      </c>
      <c r="J805" s="9">
        <v>64</v>
      </c>
      <c r="K805" s="158">
        <v>0.55277777777777803</v>
      </c>
      <c r="L805" s="9"/>
      <c r="M805" s="9"/>
      <c r="N805" s="9"/>
      <c r="O805" s="9"/>
      <c r="P805" s="278" t="str">
        <f t="shared" si="27"/>
        <v/>
      </c>
      <c r="Q805" s="276" t="str">
        <f t="shared" si="28"/>
        <v/>
      </c>
      <c r="R805" s="9"/>
      <c r="S805" s="9"/>
      <c r="U805" s="367"/>
      <c r="AS805" s="9"/>
      <c r="AT805" s="9"/>
      <c r="AU805" s="426"/>
      <c r="AW805" s="9"/>
      <c r="AX805" s="470"/>
      <c r="AY805" s="467"/>
      <c r="BG805" s="373"/>
      <c r="BH805" s="373"/>
      <c r="BI805" s="9"/>
      <c r="BJ805" s="9"/>
      <c r="CJ805"/>
      <c r="CK805"/>
    </row>
    <row r="806" spans="1:89">
      <c r="A806" s="9">
        <v>1017</v>
      </c>
      <c r="B806" s="9">
        <v>8.9</v>
      </c>
      <c r="C806" s="9">
        <v>292</v>
      </c>
      <c r="D806" s="9">
        <v>1.7</v>
      </c>
      <c r="E806" s="9">
        <v>2.2000000000000002</v>
      </c>
      <c r="F806" s="9">
        <v>525.27200000000005</v>
      </c>
      <c r="G806" s="9">
        <v>0</v>
      </c>
      <c r="H806" s="9">
        <v>0</v>
      </c>
      <c r="I806" s="9">
        <v>10.3</v>
      </c>
      <c r="J806" s="9">
        <v>64</v>
      </c>
      <c r="K806" s="158">
        <v>0.55347222222222203</v>
      </c>
      <c r="L806" s="9"/>
      <c r="M806" s="9"/>
      <c r="N806" s="9"/>
      <c r="O806" s="9"/>
      <c r="P806" s="278" t="str">
        <f t="shared" si="27"/>
        <v/>
      </c>
      <c r="Q806" s="276" t="str">
        <f t="shared" si="28"/>
        <v/>
      </c>
      <c r="R806" s="9"/>
      <c r="S806" s="9"/>
      <c r="U806" s="367"/>
      <c r="AS806" s="9"/>
      <c r="AT806" s="9"/>
      <c r="AU806" s="426"/>
      <c r="AW806" s="9"/>
      <c r="AX806" s="470"/>
      <c r="AY806" s="467"/>
      <c r="BG806" s="373"/>
      <c r="BH806" s="373"/>
      <c r="BI806" s="9"/>
      <c r="BJ806" s="9"/>
      <c r="CJ806"/>
      <c r="CK806"/>
    </row>
    <row r="807" spans="1:89">
      <c r="A807" s="9">
        <v>1018</v>
      </c>
      <c r="B807" s="9">
        <v>9.4</v>
      </c>
      <c r="C807" s="9">
        <v>270</v>
      </c>
      <c r="D807" s="9">
        <v>1.5</v>
      </c>
      <c r="E807" s="9">
        <v>1.5</v>
      </c>
      <c r="F807" s="9">
        <v>525.27200000000005</v>
      </c>
      <c r="G807" s="9">
        <v>0</v>
      </c>
      <c r="H807" s="9">
        <v>0</v>
      </c>
      <c r="I807" s="9">
        <v>10.3</v>
      </c>
      <c r="J807" s="9">
        <v>64</v>
      </c>
      <c r="K807" s="158">
        <v>0.55416666666666703</v>
      </c>
      <c r="L807" s="9"/>
      <c r="M807" s="9"/>
      <c r="N807" s="9"/>
      <c r="O807" s="9"/>
      <c r="P807" s="278" t="str">
        <f t="shared" si="27"/>
        <v/>
      </c>
      <c r="Q807" s="276" t="str">
        <f t="shared" si="28"/>
        <v/>
      </c>
      <c r="R807" s="9"/>
      <c r="S807" s="9"/>
      <c r="U807" s="367"/>
      <c r="AS807" s="9"/>
      <c r="AT807" s="9"/>
      <c r="AU807" s="426"/>
      <c r="AW807" s="9"/>
      <c r="AX807" s="470"/>
      <c r="AY807" s="467"/>
      <c r="BG807" s="373"/>
      <c r="BH807" s="373"/>
      <c r="BI807" s="9"/>
      <c r="BJ807" s="9"/>
      <c r="CJ807"/>
      <c r="CK807"/>
    </row>
    <row r="808" spans="1:89">
      <c r="A808" s="9">
        <v>1018</v>
      </c>
      <c r="B808" s="9">
        <v>9.4</v>
      </c>
      <c r="C808" s="9">
        <v>270</v>
      </c>
      <c r="D808" s="9">
        <v>1.7</v>
      </c>
      <c r="E808" s="9">
        <v>1.2</v>
      </c>
      <c r="F808" s="9">
        <v>525.27200000000005</v>
      </c>
      <c r="G808" s="9">
        <v>0</v>
      </c>
      <c r="H808" s="9">
        <v>0</v>
      </c>
      <c r="I808" s="9">
        <v>10.3</v>
      </c>
      <c r="J808" s="9">
        <v>64</v>
      </c>
      <c r="K808" s="158">
        <v>0.55486111111111103</v>
      </c>
      <c r="L808" s="9"/>
      <c r="M808" s="9"/>
      <c r="N808" s="9"/>
      <c r="O808" s="9"/>
      <c r="P808" s="278" t="str">
        <f t="shared" si="27"/>
        <v/>
      </c>
      <c r="Q808" s="276" t="str">
        <f t="shared" si="28"/>
        <v/>
      </c>
      <c r="R808" s="9"/>
      <c r="S808" s="9"/>
      <c r="U808" s="367"/>
      <c r="AS808" s="9"/>
      <c r="AT808" s="9"/>
      <c r="AU808" s="426"/>
      <c r="AW808" s="9"/>
      <c r="AX808" s="470"/>
      <c r="AY808" s="467"/>
      <c r="BG808" s="373"/>
      <c r="BH808" s="373"/>
      <c r="BI808" s="9"/>
      <c r="BJ808" s="9"/>
      <c r="CJ808"/>
      <c r="CK808"/>
    </row>
    <row r="809" spans="1:89">
      <c r="A809" s="9">
        <v>1018</v>
      </c>
      <c r="B809" s="9">
        <v>9.4</v>
      </c>
      <c r="C809" s="9">
        <v>270</v>
      </c>
      <c r="D809" s="9">
        <v>1.7</v>
      </c>
      <c r="E809" s="9">
        <v>1.4</v>
      </c>
      <c r="F809" s="9">
        <v>525.27200000000005</v>
      </c>
      <c r="G809" s="9">
        <v>0</v>
      </c>
      <c r="H809" s="9">
        <v>0</v>
      </c>
      <c r="I809" s="9">
        <v>10.3</v>
      </c>
      <c r="J809" s="9">
        <v>64</v>
      </c>
      <c r="K809" s="158">
        <v>0.55555555555555602</v>
      </c>
      <c r="L809" s="9"/>
      <c r="M809" s="9"/>
      <c r="N809" s="9"/>
      <c r="O809" s="9"/>
      <c r="P809" s="278" t="str">
        <f t="shared" si="27"/>
        <v/>
      </c>
      <c r="Q809" s="276" t="str">
        <f t="shared" si="28"/>
        <v/>
      </c>
      <c r="R809" s="9"/>
      <c r="S809" s="9"/>
      <c r="U809" s="367"/>
      <c r="AS809" s="9"/>
      <c r="AT809" s="9"/>
      <c r="AU809" s="426"/>
      <c r="AW809" s="9"/>
      <c r="AX809" s="470"/>
      <c r="AY809" s="467"/>
      <c r="BG809" s="373"/>
      <c r="BH809" s="373"/>
      <c r="BI809" s="9"/>
      <c r="BJ809" s="9"/>
      <c r="CJ809"/>
      <c r="CK809"/>
    </row>
    <row r="810" spans="1:89">
      <c r="A810" s="9">
        <v>1018</v>
      </c>
      <c r="B810" s="9">
        <v>7.8</v>
      </c>
      <c r="C810" s="9">
        <v>292</v>
      </c>
      <c r="D810" s="9">
        <v>3.4</v>
      </c>
      <c r="E810" s="9">
        <v>1.8</v>
      </c>
      <c r="F810" s="9">
        <v>525.27200000000005</v>
      </c>
      <c r="G810" s="9">
        <v>0</v>
      </c>
      <c r="H810" s="9">
        <v>0</v>
      </c>
      <c r="I810" s="9">
        <v>10.3</v>
      </c>
      <c r="J810" s="9">
        <v>64</v>
      </c>
      <c r="K810" s="158">
        <v>0.55625000000000002</v>
      </c>
      <c r="L810" s="9"/>
      <c r="M810" s="9"/>
      <c r="N810" s="9"/>
      <c r="O810" s="9"/>
      <c r="P810" s="278" t="str">
        <f t="shared" si="27"/>
        <v/>
      </c>
      <c r="Q810" s="276" t="str">
        <f t="shared" si="28"/>
        <v/>
      </c>
      <c r="R810" s="9"/>
      <c r="S810" s="9"/>
      <c r="U810" s="367"/>
      <c r="AS810" s="9"/>
      <c r="AT810" s="9"/>
      <c r="AU810" s="426"/>
      <c r="AW810" s="9"/>
      <c r="AX810" s="470"/>
      <c r="AY810" s="467"/>
      <c r="BG810" s="373"/>
      <c r="BH810" s="373"/>
      <c r="BI810" s="9"/>
      <c r="BJ810" s="9"/>
      <c r="CJ810"/>
      <c r="CK810"/>
    </row>
    <row r="811" spans="1:89">
      <c r="A811" s="9">
        <v>1018</v>
      </c>
      <c r="B811" s="9">
        <v>8.9</v>
      </c>
      <c r="C811" s="9">
        <v>337</v>
      </c>
      <c r="D811" s="9">
        <v>2</v>
      </c>
      <c r="E811" s="9">
        <v>2.2000000000000002</v>
      </c>
      <c r="F811" s="9">
        <v>525.27200000000005</v>
      </c>
      <c r="G811" s="9">
        <v>0</v>
      </c>
      <c r="H811" s="9">
        <v>0</v>
      </c>
      <c r="I811" s="9">
        <v>10.3</v>
      </c>
      <c r="J811" s="9">
        <v>64</v>
      </c>
      <c r="K811" s="158">
        <v>0.55694444444444402</v>
      </c>
      <c r="L811" s="9"/>
      <c r="M811" s="9"/>
      <c r="N811" s="9"/>
      <c r="O811" s="9"/>
      <c r="P811" s="278" t="str">
        <f t="shared" si="27"/>
        <v/>
      </c>
      <c r="Q811" s="276" t="str">
        <f t="shared" si="28"/>
        <v/>
      </c>
      <c r="R811" s="9"/>
      <c r="S811" s="9"/>
      <c r="U811" s="367"/>
      <c r="AS811" s="9"/>
      <c r="AT811" s="9"/>
      <c r="AU811" s="426"/>
      <c r="AW811" s="9"/>
      <c r="AX811" s="470"/>
      <c r="AY811" s="467"/>
      <c r="BG811" s="373"/>
      <c r="BH811" s="373"/>
      <c r="BI811" s="9"/>
      <c r="BJ811" s="9"/>
      <c r="CJ811"/>
      <c r="CK811"/>
    </row>
    <row r="812" spans="1:89">
      <c r="A812" s="9">
        <v>1018</v>
      </c>
      <c r="B812" s="9">
        <v>8.3000000000000007</v>
      </c>
      <c r="C812" s="9">
        <v>337</v>
      </c>
      <c r="D812" s="9">
        <v>2.2999999999999998</v>
      </c>
      <c r="E812" s="9">
        <v>2.2000000000000002</v>
      </c>
      <c r="F812" s="9">
        <v>525.27200000000005</v>
      </c>
      <c r="G812" s="9">
        <v>0</v>
      </c>
      <c r="H812" s="9">
        <v>0</v>
      </c>
      <c r="I812" s="9">
        <v>10.3</v>
      </c>
      <c r="J812" s="9">
        <v>64</v>
      </c>
      <c r="K812" s="158">
        <v>0.55763888888888902</v>
      </c>
      <c r="L812" s="9"/>
      <c r="M812" s="9"/>
      <c r="N812" s="9"/>
      <c r="O812" s="9"/>
      <c r="P812" s="278" t="str">
        <f t="shared" si="27"/>
        <v/>
      </c>
      <c r="Q812" s="276" t="str">
        <f t="shared" si="28"/>
        <v/>
      </c>
      <c r="R812" s="9"/>
      <c r="S812" s="9"/>
      <c r="U812" s="367"/>
      <c r="AS812" s="9"/>
      <c r="AT812" s="9"/>
      <c r="AU812" s="426"/>
      <c r="AW812" s="9"/>
      <c r="AX812" s="470"/>
      <c r="AY812" s="467"/>
      <c r="BG812" s="373"/>
      <c r="BH812" s="373"/>
      <c r="BI812" s="9"/>
      <c r="BJ812" s="9"/>
      <c r="CJ812"/>
      <c r="CK812"/>
    </row>
    <row r="813" spans="1:89">
      <c r="A813" s="9">
        <v>1018</v>
      </c>
      <c r="B813" s="9">
        <v>8.9</v>
      </c>
      <c r="C813" s="9">
        <v>315</v>
      </c>
      <c r="D813" s="9">
        <v>1.8</v>
      </c>
      <c r="E813" s="9">
        <v>2.4</v>
      </c>
      <c r="F813" s="9">
        <v>525.27200000000005</v>
      </c>
      <c r="G813" s="9">
        <v>0</v>
      </c>
      <c r="H813" s="9">
        <v>0</v>
      </c>
      <c r="I813" s="9">
        <v>10.3</v>
      </c>
      <c r="J813" s="9">
        <v>63</v>
      </c>
      <c r="K813" s="158">
        <v>0.55833333333333302</v>
      </c>
      <c r="L813" s="9"/>
      <c r="M813" s="9"/>
      <c r="N813" s="9"/>
      <c r="O813" s="9"/>
      <c r="P813" s="278" t="str">
        <f t="shared" si="27"/>
        <v/>
      </c>
      <c r="Q813" s="276" t="str">
        <f t="shared" si="28"/>
        <v/>
      </c>
      <c r="R813" s="9"/>
      <c r="S813" s="9"/>
      <c r="U813" s="367"/>
      <c r="AS813" s="9"/>
      <c r="AT813" s="9"/>
      <c r="AU813" s="426"/>
      <c r="AW813" s="9"/>
      <c r="AX813" s="470"/>
      <c r="AY813" s="467"/>
      <c r="BG813" s="373"/>
      <c r="BH813" s="373"/>
      <c r="BI813" s="9"/>
      <c r="BJ813" s="9"/>
      <c r="CJ813"/>
      <c r="CK813"/>
    </row>
    <row r="814" spans="1:89">
      <c r="A814" s="9">
        <v>1018</v>
      </c>
      <c r="B814" s="9">
        <v>8.3000000000000007</v>
      </c>
      <c r="C814" s="9">
        <v>315</v>
      </c>
      <c r="D814" s="9">
        <v>2.5</v>
      </c>
      <c r="E814" s="9">
        <v>1.7</v>
      </c>
      <c r="F814" s="9">
        <v>525.27200000000005</v>
      </c>
      <c r="G814" s="9">
        <v>0</v>
      </c>
      <c r="H814" s="9">
        <v>0</v>
      </c>
      <c r="I814" s="9">
        <v>10.3</v>
      </c>
      <c r="J814" s="9">
        <v>63</v>
      </c>
      <c r="K814" s="158">
        <v>0.55902777777777801</v>
      </c>
      <c r="L814" s="9"/>
      <c r="M814" s="9"/>
      <c r="N814" s="9"/>
      <c r="O814" s="9"/>
      <c r="P814" s="278" t="str">
        <f t="shared" si="27"/>
        <v/>
      </c>
      <c r="Q814" s="276" t="str">
        <f t="shared" si="28"/>
        <v/>
      </c>
      <c r="R814" s="9"/>
      <c r="S814" s="9"/>
      <c r="U814" s="367"/>
      <c r="AS814" s="9"/>
      <c r="AT814" s="9"/>
      <c r="AU814" s="426"/>
      <c r="AW814" s="9"/>
      <c r="AX814" s="470"/>
      <c r="AY814" s="467"/>
      <c r="BG814" s="373"/>
      <c r="BH814" s="373"/>
      <c r="BI814" s="9"/>
      <c r="BJ814" s="9"/>
      <c r="CJ814"/>
      <c r="CK814"/>
    </row>
    <row r="815" spans="1:89">
      <c r="A815" s="9">
        <v>1018</v>
      </c>
      <c r="B815" s="9">
        <v>6.7</v>
      </c>
      <c r="C815" s="9">
        <v>292</v>
      </c>
      <c r="D815" s="9">
        <v>6.4</v>
      </c>
      <c r="E815" s="9">
        <v>3.6</v>
      </c>
      <c r="F815" s="9">
        <v>525.27200000000005</v>
      </c>
      <c r="G815" s="9">
        <v>0</v>
      </c>
      <c r="H815" s="9">
        <v>0</v>
      </c>
      <c r="I815" s="9">
        <v>10.3</v>
      </c>
      <c r="J815" s="9">
        <v>64</v>
      </c>
      <c r="K815" s="158">
        <v>0.55972222222222201</v>
      </c>
      <c r="L815" s="9"/>
      <c r="M815" s="9"/>
      <c r="N815" s="9"/>
      <c r="O815" s="9"/>
      <c r="P815" s="278" t="str">
        <f t="shared" si="27"/>
        <v/>
      </c>
      <c r="Q815" s="276" t="str">
        <f t="shared" si="28"/>
        <v/>
      </c>
      <c r="R815" s="9"/>
      <c r="S815" s="9"/>
      <c r="U815" s="367"/>
      <c r="AS815" s="9"/>
      <c r="AT815" s="9"/>
      <c r="AU815" s="426"/>
      <c r="AW815" s="9"/>
      <c r="AX815" s="470"/>
      <c r="AY815" s="467"/>
      <c r="BG815" s="373"/>
      <c r="BH815" s="373"/>
      <c r="BI815" s="9"/>
      <c r="BJ815" s="9"/>
      <c r="CJ815"/>
      <c r="CK815"/>
    </row>
    <row r="816" spans="1:89">
      <c r="A816" s="9">
        <v>1018</v>
      </c>
      <c r="B816" s="9">
        <v>7.8</v>
      </c>
      <c r="C816" s="9">
        <v>337</v>
      </c>
      <c r="D816" s="9">
        <v>3.3</v>
      </c>
      <c r="E816" s="9">
        <v>2.7</v>
      </c>
      <c r="F816" s="9">
        <v>525.27200000000005</v>
      </c>
      <c r="G816" s="9">
        <v>0</v>
      </c>
      <c r="H816" s="9">
        <v>0</v>
      </c>
      <c r="I816" s="9">
        <v>10.3</v>
      </c>
      <c r="J816" s="9">
        <v>64</v>
      </c>
      <c r="K816" s="158">
        <v>0.56041666666666701</v>
      </c>
      <c r="L816" s="9"/>
      <c r="M816" s="9"/>
      <c r="N816" s="9"/>
      <c r="O816" s="9"/>
      <c r="P816" s="278" t="str">
        <f t="shared" si="27"/>
        <v/>
      </c>
      <c r="Q816" s="276" t="str">
        <f t="shared" si="28"/>
        <v/>
      </c>
      <c r="R816" s="9"/>
      <c r="S816" s="9"/>
      <c r="U816" s="367"/>
      <c r="AS816" s="9"/>
      <c r="AT816" s="9"/>
      <c r="AU816" s="426"/>
      <c r="AW816" s="9"/>
      <c r="AX816" s="470"/>
      <c r="AY816" s="467"/>
      <c r="BG816" s="373"/>
      <c r="BH816" s="373"/>
      <c r="BI816" s="9"/>
      <c r="BJ816" s="9"/>
      <c r="CJ816"/>
      <c r="CK816"/>
    </row>
    <row r="817" spans="1:89">
      <c r="A817" s="9">
        <v>1018</v>
      </c>
      <c r="B817" s="9">
        <v>8.9</v>
      </c>
      <c r="C817" s="9">
        <v>270</v>
      </c>
      <c r="D817" s="9">
        <v>1.9</v>
      </c>
      <c r="E817" s="9">
        <v>1.8</v>
      </c>
      <c r="F817" s="9">
        <v>525.27200000000005</v>
      </c>
      <c r="G817" s="9">
        <v>0</v>
      </c>
      <c r="H817" s="9">
        <v>0</v>
      </c>
      <c r="I817" s="9">
        <v>10.3</v>
      </c>
      <c r="J817" s="9">
        <v>63</v>
      </c>
      <c r="K817" s="158">
        <v>0.56111111111111101</v>
      </c>
      <c r="L817" s="9"/>
      <c r="M817" s="9"/>
      <c r="N817" s="9"/>
      <c r="O817" s="9"/>
      <c r="P817" s="278" t="str">
        <f t="shared" si="27"/>
        <v/>
      </c>
      <c r="Q817" s="276" t="str">
        <f t="shared" si="28"/>
        <v/>
      </c>
      <c r="R817" s="9"/>
      <c r="S817" s="9"/>
      <c r="U817" s="367"/>
      <c r="AS817" s="9"/>
      <c r="AT817" s="9"/>
      <c r="AU817" s="426"/>
      <c r="AW817" s="9"/>
      <c r="AX817" s="470"/>
      <c r="AY817" s="467"/>
      <c r="BG817" s="373"/>
      <c r="BH817" s="373"/>
      <c r="BI817" s="9"/>
      <c r="BJ817" s="9"/>
      <c r="CJ817"/>
      <c r="CK817"/>
    </row>
    <row r="818" spans="1:89">
      <c r="A818" s="9">
        <v>1018</v>
      </c>
      <c r="B818" s="9">
        <v>7.8</v>
      </c>
      <c r="C818" s="9">
        <v>315</v>
      </c>
      <c r="D818" s="9">
        <v>2.8</v>
      </c>
      <c r="E818" s="9">
        <v>2.2999999999999998</v>
      </c>
      <c r="F818" s="9">
        <v>525.27200000000005</v>
      </c>
      <c r="G818" s="9">
        <v>0</v>
      </c>
      <c r="H818" s="9">
        <v>0</v>
      </c>
      <c r="I818" s="9">
        <v>10.3</v>
      </c>
      <c r="J818" s="9">
        <v>64</v>
      </c>
      <c r="K818" s="158">
        <v>0.561805555555556</v>
      </c>
      <c r="L818" s="9"/>
      <c r="M818" s="9"/>
      <c r="N818" s="9"/>
      <c r="O818" s="9"/>
      <c r="P818" s="278" t="str">
        <f t="shared" si="27"/>
        <v/>
      </c>
      <c r="Q818" s="276" t="str">
        <f t="shared" si="28"/>
        <v/>
      </c>
      <c r="R818" s="9"/>
      <c r="S818" s="9"/>
      <c r="U818" s="367"/>
      <c r="AS818" s="9"/>
      <c r="AT818" s="9"/>
      <c r="AU818" s="426"/>
      <c r="AW818" s="9"/>
      <c r="AX818" s="470"/>
      <c r="AY818" s="467"/>
      <c r="BG818" s="373"/>
      <c r="BH818" s="373"/>
      <c r="BI818" s="9"/>
      <c r="BJ818" s="9"/>
      <c r="CJ818"/>
      <c r="CK818"/>
    </row>
    <row r="819" spans="1:89">
      <c r="A819" s="9">
        <v>1018</v>
      </c>
      <c r="B819" s="9">
        <v>8.9</v>
      </c>
      <c r="C819" s="9">
        <v>292</v>
      </c>
      <c r="D819" s="9">
        <v>1.4</v>
      </c>
      <c r="E819" s="9">
        <v>1.9</v>
      </c>
      <c r="F819" s="9">
        <v>525.27200000000005</v>
      </c>
      <c r="G819" s="9">
        <v>0</v>
      </c>
      <c r="H819" s="9">
        <v>0</v>
      </c>
      <c r="I819" s="9">
        <v>10.3</v>
      </c>
      <c r="J819" s="9">
        <v>64</v>
      </c>
      <c r="K819" s="158">
        <v>0.5625</v>
      </c>
      <c r="L819" s="9"/>
      <c r="M819" s="9"/>
      <c r="N819" s="9"/>
      <c r="O819" s="9"/>
      <c r="P819" s="278" t="str">
        <f t="shared" si="27"/>
        <v/>
      </c>
      <c r="Q819" s="276" t="str">
        <f t="shared" si="28"/>
        <v/>
      </c>
      <c r="R819" s="9"/>
      <c r="S819" s="9"/>
      <c r="U819" s="367"/>
      <c r="AS819" s="9"/>
      <c r="AT819" s="9"/>
      <c r="AU819" s="426"/>
      <c r="AW819" s="9"/>
      <c r="AX819" s="470"/>
      <c r="AY819" s="467"/>
      <c r="BG819" s="373"/>
      <c r="BH819" s="373"/>
      <c r="BI819" s="9"/>
      <c r="BJ819" s="9"/>
      <c r="CJ819"/>
      <c r="CK819"/>
    </row>
    <row r="820" spans="1:89">
      <c r="A820" s="9">
        <v>1018</v>
      </c>
      <c r="B820" s="9">
        <v>8.3000000000000007</v>
      </c>
      <c r="C820" s="9">
        <v>315</v>
      </c>
      <c r="D820" s="9">
        <v>2.6</v>
      </c>
      <c r="E820" s="9">
        <v>2.1</v>
      </c>
      <c r="F820" s="9">
        <v>525.27200000000005</v>
      </c>
      <c r="G820" s="9">
        <v>0</v>
      </c>
      <c r="H820" s="9">
        <v>0</v>
      </c>
      <c r="I820" s="9">
        <v>10.3</v>
      </c>
      <c r="J820" s="9">
        <v>64</v>
      </c>
      <c r="K820" s="158">
        <v>0.563194444444444</v>
      </c>
      <c r="L820" s="9"/>
      <c r="M820" s="9"/>
      <c r="N820" s="9"/>
      <c r="O820" s="9"/>
      <c r="P820" s="278" t="str">
        <f t="shared" si="27"/>
        <v/>
      </c>
      <c r="Q820" s="276" t="str">
        <f t="shared" si="28"/>
        <v/>
      </c>
      <c r="R820" s="9"/>
      <c r="S820" s="9"/>
      <c r="U820" s="367"/>
      <c r="AS820" s="9"/>
      <c r="AT820" s="9"/>
      <c r="AU820" s="426"/>
      <c r="AW820" s="9"/>
      <c r="AX820" s="470"/>
      <c r="AY820" s="467"/>
      <c r="BG820" s="373"/>
      <c r="BH820" s="373"/>
      <c r="BI820" s="9"/>
      <c r="BJ820" s="9"/>
      <c r="CJ820"/>
      <c r="CK820"/>
    </row>
    <row r="821" spans="1:89">
      <c r="A821" s="9">
        <v>1018</v>
      </c>
      <c r="B821" s="9">
        <v>9.4</v>
      </c>
      <c r="C821" s="9">
        <v>292</v>
      </c>
      <c r="D821" s="9">
        <v>1.6</v>
      </c>
      <c r="E821" s="9">
        <v>1.6</v>
      </c>
      <c r="F821" s="9">
        <v>525.27200000000005</v>
      </c>
      <c r="G821" s="9">
        <v>0</v>
      </c>
      <c r="H821" s="9">
        <v>0</v>
      </c>
      <c r="I821" s="9">
        <v>10.3</v>
      </c>
      <c r="J821" s="9">
        <v>63</v>
      </c>
      <c r="K821" s="158">
        <v>0.56388888888888899</v>
      </c>
      <c r="L821" s="9"/>
      <c r="M821" s="9"/>
      <c r="N821" s="9"/>
      <c r="O821" s="9"/>
      <c r="P821" s="278" t="str">
        <f t="shared" si="27"/>
        <v/>
      </c>
      <c r="Q821" s="276" t="str">
        <f t="shared" si="28"/>
        <v/>
      </c>
      <c r="R821" s="9"/>
      <c r="S821" s="9"/>
      <c r="U821" s="367"/>
      <c r="AS821" s="9"/>
      <c r="AT821" s="9"/>
      <c r="AU821" s="426"/>
      <c r="AW821" s="9"/>
      <c r="AX821" s="470"/>
      <c r="AY821" s="467"/>
      <c r="BG821" s="373"/>
      <c r="BH821" s="373"/>
      <c r="BI821" s="9"/>
      <c r="BJ821" s="9"/>
      <c r="CJ821"/>
      <c r="CK821"/>
    </row>
    <row r="822" spans="1:89">
      <c r="A822" s="9">
        <v>1017</v>
      </c>
      <c r="B822" s="9">
        <v>8.9</v>
      </c>
      <c r="C822" s="9">
        <v>337</v>
      </c>
      <c r="D822" s="9">
        <v>2</v>
      </c>
      <c r="E822" s="9">
        <v>2</v>
      </c>
      <c r="F822" s="9">
        <v>525.27200000000005</v>
      </c>
      <c r="G822" s="9">
        <v>0</v>
      </c>
      <c r="H822" s="9">
        <v>0</v>
      </c>
      <c r="I822" s="9">
        <v>10.3</v>
      </c>
      <c r="J822" s="9">
        <v>63</v>
      </c>
      <c r="K822" s="158">
        <v>0.56458333333333299</v>
      </c>
      <c r="L822" s="9"/>
      <c r="M822" s="9"/>
      <c r="N822" s="9"/>
      <c r="O822" s="9"/>
      <c r="P822" s="278" t="str">
        <f t="shared" si="27"/>
        <v/>
      </c>
      <c r="Q822" s="276" t="str">
        <f t="shared" si="28"/>
        <v/>
      </c>
      <c r="R822" s="9"/>
      <c r="S822" s="9"/>
      <c r="U822" s="367"/>
      <c r="AS822" s="9"/>
      <c r="AT822" s="9"/>
      <c r="AU822" s="426"/>
      <c r="AW822" s="9"/>
      <c r="AX822" s="470"/>
      <c r="AY822" s="467"/>
      <c r="BG822" s="373"/>
      <c r="BH822" s="373"/>
      <c r="BI822" s="9"/>
      <c r="BJ822" s="9"/>
      <c r="CJ822"/>
      <c r="CK822"/>
    </row>
    <row r="823" spans="1:89">
      <c r="A823" s="9">
        <v>1017</v>
      </c>
      <c r="B823" s="9">
        <v>8.9</v>
      </c>
      <c r="C823" s="9">
        <v>315</v>
      </c>
      <c r="D823" s="9">
        <v>1.9</v>
      </c>
      <c r="E823" s="9">
        <v>1.6</v>
      </c>
      <c r="F823" s="9">
        <v>525.27200000000005</v>
      </c>
      <c r="G823" s="9">
        <v>0</v>
      </c>
      <c r="H823" s="9">
        <v>0</v>
      </c>
      <c r="I823" s="9">
        <v>10.3</v>
      </c>
      <c r="J823" s="9">
        <v>63</v>
      </c>
      <c r="K823" s="158">
        <v>0.56527777777777799</v>
      </c>
      <c r="L823" s="9"/>
      <c r="M823" s="9"/>
      <c r="N823" s="9"/>
      <c r="O823" s="9"/>
      <c r="P823" s="278" t="str">
        <f t="shared" si="27"/>
        <v/>
      </c>
      <c r="Q823" s="276" t="str">
        <f t="shared" si="28"/>
        <v/>
      </c>
      <c r="R823" s="9"/>
      <c r="S823" s="9"/>
      <c r="U823" s="367"/>
      <c r="AS823" s="9"/>
      <c r="AT823" s="9"/>
      <c r="AU823" s="426"/>
      <c r="AW823" s="9"/>
      <c r="AX823" s="470"/>
      <c r="AY823" s="467"/>
      <c r="BG823" s="373"/>
      <c r="BH823" s="373"/>
      <c r="BI823" s="9"/>
      <c r="BJ823" s="9"/>
      <c r="CJ823"/>
      <c r="CK823"/>
    </row>
    <row r="824" spans="1:89">
      <c r="A824" s="9">
        <v>1017</v>
      </c>
      <c r="B824" s="9">
        <v>8.3000000000000007</v>
      </c>
      <c r="C824" s="9">
        <v>292</v>
      </c>
      <c r="D824" s="9">
        <v>2.6</v>
      </c>
      <c r="E824" s="9">
        <v>2.2000000000000002</v>
      </c>
      <c r="F824" s="9">
        <v>525.27200000000005</v>
      </c>
      <c r="G824" s="9">
        <v>0</v>
      </c>
      <c r="H824" s="9">
        <v>0</v>
      </c>
      <c r="I824" s="9">
        <v>10.3</v>
      </c>
      <c r="J824" s="9">
        <v>64</v>
      </c>
      <c r="K824" s="158">
        <v>0.56597222222222199</v>
      </c>
      <c r="L824" s="9"/>
      <c r="M824" s="9"/>
      <c r="N824" s="9"/>
      <c r="O824" s="9"/>
      <c r="P824" s="278" t="str">
        <f t="shared" si="27"/>
        <v/>
      </c>
      <c r="Q824" s="276" t="str">
        <f t="shared" si="28"/>
        <v/>
      </c>
      <c r="R824" s="9"/>
      <c r="S824" s="9"/>
      <c r="U824" s="367"/>
      <c r="AS824" s="9"/>
      <c r="AT824" s="9"/>
      <c r="AU824" s="426"/>
      <c r="AW824" s="9"/>
      <c r="AX824" s="470"/>
      <c r="AY824" s="467"/>
      <c r="BG824" s="373"/>
      <c r="BH824" s="373"/>
      <c r="BI824" s="9"/>
      <c r="BJ824" s="9"/>
      <c r="CJ824"/>
      <c r="CK824"/>
    </row>
    <row r="825" spans="1:89">
      <c r="A825" s="9">
        <v>1017</v>
      </c>
      <c r="B825" s="9">
        <v>8.3000000000000007</v>
      </c>
      <c r="C825" s="9">
        <v>337</v>
      </c>
      <c r="D825" s="9">
        <v>2.6</v>
      </c>
      <c r="E825" s="9">
        <v>1.8</v>
      </c>
      <c r="F825" s="9">
        <v>525.27200000000005</v>
      </c>
      <c r="G825" s="9">
        <v>0</v>
      </c>
      <c r="H825" s="9">
        <v>0</v>
      </c>
      <c r="I825" s="9">
        <v>10.3</v>
      </c>
      <c r="J825" s="9">
        <v>64</v>
      </c>
      <c r="K825" s="158">
        <v>0.56666666666666698</v>
      </c>
      <c r="L825" s="9"/>
      <c r="M825" s="9"/>
      <c r="N825" s="9"/>
      <c r="O825" s="9"/>
      <c r="P825" s="278" t="str">
        <f t="shared" si="27"/>
        <v/>
      </c>
      <c r="Q825" s="276" t="str">
        <f t="shared" si="28"/>
        <v/>
      </c>
      <c r="R825" s="9"/>
      <c r="S825" s="9"/>
      <c r="U825" s="367"/>
      <c r="AS825" s="9"/>
      <c r="AT825" s="9"/>
      <c r="AU825" s="426"/>
      <c r="AW825" s="9"/>
      <c r="AX825" s="470"/>
      <c r="AY825" s="467"/>
      <c r="BG825" s="373"/>
      <c r="BH825" s="373"/>
      <c r="BI825" s="9"/>
      <c r="BJ825" s="9"/>
      <c r="CJ825"/>
      <c r="CK825"/>
    </row>
    <row r="826" spans="1:89">
      <c r="A826" s="9">
        <v>1017</v>
      </c>
      <c r="B826" s="9">
        <v>9.4</v>
      </c>
      <c r="C826" s="9">
        <v>337</v>
      </c>
      <c r="D826" s="9">
        <v>1.6</v>
      </c>
      <c r="E826" s="9">
        <v>2.4</v>
      </c>
      <c r="F826" s="9">
        <v>525.27200000000005</v>
      </c>
      <c r="G826" s="9">
        <v>0</v>
      </c>
      <c r="H826" s="9">
        <v>0</v>
      </c>
      <c r="I826" s="9">
        <v>10.4</v>
      </c>
      <c r="J826" s="9">
        <v>64</v>
      </c>
      <c r="K826" s="158">
        <v>0.56736111111111098</v>
      </c>
      <c r="L826" s="9"/>
      <c r="M826" s="9"/>
      <c r="N826" s="9"/>
      <c r="O826" s="9"/>
      <c r="P826" s="278" t="str">
        <f t="shared" si="27"/>
        <v/>
      </c>
      <c r="Q826" s="276" t="str">
        <f t="shared" si="28"/>
        <v/>
      </c>
      <c r="R826" s="9"/>
      <c r="S826" s="9"/>
      <c r="U826" s="367"/>
      <c r="AS826" s="9"/>
      <c r="AT826" s="9"/>
      <c r="AU826" s="426"/>
      <c r="AW826" s="9"/>
      <c r="AX826" s="470"/>
      <c r="AY826" s="467"/>
      <c r="BG826" s="373"/>
      <c r="BH826" s="373"/>
      <c r="BI826" s="9"/>
      <c r="BJ826" s="9"/>
      <c r="CJ826"/>
      <c r="CK826"/>
    </row>
    <row r="827" spans="1:89">
      <c r="A827" s="9">
        <v>1017</v>
      </c>
      <c r="B827" s="9">
        <v>7.8</v>
      </c>
      <c r="C827" s="9">
        <v>247</v>
      </c>
      <c r="D827" s="9">
        <v>3.5</v>
      </c>
      <c r="E827" s="9">
        <v>2.1</v>
      </c>
      <c r="F827" s="9">
        <v>525.27200000000005</v>
      </c>
      <c r="G827" s="9">
        <v>0</v>
      </c>
      <c r="H827" s="9">
        <v>0</v>
      </c>
      <c r="I827" s="9">
        <v>10.3</v>
      </c>
      <c r="J827" s="9">
        <v>64</v>
      </c>
      <c r="K827" s="158">
        <v>0.56805555555555598</v>
      </c>
      <c r="L827" s="9"/>
      <c r="M827" s="9"/>
      <c r="N827" s="9"/>
      <c r="O827" s="9"/>
      <c r="P827" s="278" t="str">
        <f t="shared" si="27"/>
        <v/>
      </c>
      <c r="Q827" s="276" t="str">
        <f t="shared" si="28"/>
        <v/>
      </c>
      <c r="R827" s="9"/>
      <c r="S827" s="9"/>
      <c r="U827" s="367"/>
      <c r="AS827" s="9"/>
      <c r="AT827" s="9"/>
      <c r="AU827" s="426"/>
      <c r="AW827" s="9"/>
      <c r="AX827" s="470"/>
      <c r="AY827" s="467"/>
      <c r="BG827" s="373"/>
      <c r="BH827" s="373"/>
      <c r="BI827" s="9"/>
      <c r="BJ827" s="9"/>
      <c r="CJ827"/>
      <c r="CK827"/>
    </row>
    <row r="828" spans="1:89">
      <c r="A828" s="9">
        <v>1017</v>
      </c>
      <c r="B828" s="9">
        <v>7.8</v>
      </c>
      <c r="C828" s="9">
        <v>337</v>
      </c>
      <c r="D828" s="9">
        <v>4.4000000000000004</v>
      </c>
      <c r="E828" s="9">
        <v>3.1</v>
      </c>
      <c r="F828" s="9">
        <v>525.27200000000005</v>
      </c>
      <c r="G828" s="9">
        <v>0</v>
      </c>
      <c r="H828" s="9">
        <v>0</v>
      </c>
      <c r="I828" s="9">
        <v>10.3</v>
      </c>
      <c r="J828" s="9">
        <v>64</v>
      </c>
      <c r="K828" s="158">
        <v>0.56874999999999998</v>
      </c>
      <c r="L828" s="9"/>
      <c r="M828" s="9"/>
      <c r="N828" s="9"/>
      <c r="O828" s="9"/>
      <c r="P828" s="278" t="str">
        <f t="shared" si="27"/>
        <v/>
      </c>
      <c r="Q828" s="276" t="str">
        <f t="shared" si="28"/>
        <v/>
      </c>
      <c r="R828" s="9"/>
      <c r="S828" s="9"/>
      <c r="U828" s="367"/>
      <c r="AS828" s="9"/>
      <c r="AT828" s="9"/>
      <c r="AU828" s="426"/>
      <c r="AW828" s="9"/>
      <c r="AX828" s="470"/>
      <c r="AY828" s="467"/>
      <c r="BG828" s="373"/>
      <c r="BH828" s="373"/>
      <c r="BI828" s="9"/>
      <c r="BJ828" s="9"/>
      <c r="CJ828"/>
      <c r="CK828"/>
    </row>
    <row r="829" spans="1:89">
      <c r="A829" s="9">
        <v>1017</v>
      </c>
      <c r="B829" s="9">
        <v>8.3000000000000007</v>
      </c>
      <c r="C829" s="9">
        <v>247</v>
      </c>
      <c r="D829" s="9">
        <v>2.7</v>
      </c>
      <c r="E829" s="9">
        <v>2.8</v>
      </c>
      <c r="F829" s="9">
        <v>525.27200000000005</v>
      </c>
      <c r="G829" s="9">
        <v>0</v>
      </c>
      <c r="H829" s="9">
        <v>0</v>
      </c>
      <c r="I829" s="9">
        <v>10.199999999999999</v>
      </c>
      <c r="J829" s="9">
        <v>64</v>
      </c>
      <c r="K829" s="158">
        <v>0.56944444444444398</v>
      </c>
      <c r="L829" s="9"/>
      <c r="M829" s="9"/>
      <c r="N829" s="9"/>
      <c r="O829" s="9"/>
      <c r="P829" s="278" t="str">
        <f t="shared" si="27"/>
        <v/>
      </c>
      <c r="Q829" s="276" t="str">
        <f t="shared" si="28"/>
        <v/>
      </c>
      <c r="R829" s="9"/>
      <c r="S829" s="9"/>
      <c r="U829" s="367"/>
      <c r="AS829" s="9"/>
      <c r="AT829" s="9"/>
      <c r="AU829" s="426"/>
      <c r="AW829" s="9"/>
      <c r="AX829" s="470"/>
      <c r="AY829" s="467"/>
      <c r="BG829" s="373"/>
      <c r="BH829" s="373"/>
      <c r="BI829" s="9"/>
      <c r="BJ829" s="9"/>
      <c r="CJ829"/>
      <c r="CK829"/>
    </row>
    <row r="830" spans="1:89">
      <c r="A830" s="9">
        <v>1017</v>
      </c>
      <c r="B830" s="9">
        <v>8.3000000000000007</v>
      </c>
      <c r="C830" s="9">
        <v>292</v>
      </c>
      <c r="D830" s="9">
        <v>2.6</v>
      </c>
      <c r="E830" s="9">
        <v>2.2999999999999998</v>
      </c>
      <c r="F830" s="9">
        <v>525.27200000000005</v>
      </c>
      <c r="G830" s="9">
        <v>0</v>
      </c>
      <c r="H830" s="9">
        <v>0</v>
      </c>
      <c r="I830" s="9">
        <v>10.199999999999999</v>
      </c>
      <c r="J830" s="9">
        <v>64</v>
      </c>
      <c r="K830" s="158">
        <v>0.57013888888888897</v>
      </c>
      <c r="L830" s="9"/>
      <c r="M830" s="9"/>
      <c r="N830" s="9"/>
      <c r="O830" s="9"/>
      <c r="P830" s="278" t="str">
        <f t="shared" si="27"/>
        <v/>
      </c>
      <c r="Q830" s="276" t="str">
        <f t="shared" si="28"/>
        <v/>
      </c>
      <c r="R830" s="9"/>
      <c r="S830" s="9"/>
      <c r="U830" s="367"/>
      <c r="AS830" s="9"/>
      <c r="AT830" s="9"/>
      <c r="AU830" s="426"/>
      <c r="AW830" s="9"/>
      <c r="AX830" s="470"/>
      <c r="AY830" s="467"/>
      <c r="BG830" s="373"/>
      <c r="BH830" s="373"/>
      <c r="BI830" s="9"/>
      <c r="BJ830" s="9"/>
      <c r="CJ830"/>
      <c r="CK830"/>
    </row>
    <row r="831" spans="1:89">
      <c r="A831" s="9">
        <v>1017</v>
      </c>
      <c r="B831" s="9">
        <v>8.3000000000000007</v>
      </c>
      <c r="C831" s="9">
        <v>22</v>
      </c>
      <c r="D831" s="9">
        <v>3</v>
      </c>
      <c r="E831" s="9">
        <v>2.2000000000000002</v>
      </c>
      <c r="F831" s="9">
        <v>525.27200000000005</v>
      </c>
      <c r="G831" s="9">
        <v>0</v>
      </c>
      <c r="H831" s="9">
        <v>0</v>
      </c>
      <c r="I831" s="9">
        <v>10.199999999999999</v>
      </c>
      <c r="J831" s="9">
        <v>64</v>
      </c>
      <c r="K831" s="158">
        <v>0.57083333333333297</v>
      </c>
      <c r="L831" s="9"/>
      <c r="M831" s="9"/>
      <c r="N831" s="9"/>
      <c r="O831" s="9"/>
      <c r="P831" s="278" t="str">
        <f t="shared" si="27"/>
        <v/>
      </c>
      <c r="Q831" s="276" t="str">
        <f t="shared" si="28"/>
        <v/>
      </c>
      <c r="R831" s="9"/>
      <c r="S831" s="9"/>
      <c r="U831" s="367"/>
      <c r="AS831" s="9"/>
      <c r="AT831" s="9"/>
      <c r="AU831" s="426"/>
      <c r="AW831" s="9"/>
      <c r="AX831" s="470"/>
      <c r="AY831" s="467"/>
      <c r="BG831" s="373"/>
      <c r="BH831" s="373"/>
      <c r="BI831" s="9"/>
      <c r="BJ831" s="9"/>
      <c r="CJ831"/>
      <c r="CK831"/>
    </row>
    <row r="832" spans="1:89">
      <c r="A832" s="9">
        <v>1017</v>
      </c>
      <c r="B832" s="9" t="s">
        <v>383</v>
      </c>
      <c r="C832" s="9">
        <v>292</v>
      </c>
      <c r="D832" s="9">
        <v>1.2</v>
      </c>
      <c r="E832" s="9">
        <v>1.8</v>
      </c>
      <c r="F832" s="9">
        <v>525.27200000000005</v>
      </c>
      <c r="G832" s="9">
        <v>0</v>
      </c>
      <c r="H832" s="9">
        <v>0</v>
      </c>
      <c r="I832" s="9">
        <v>10.199999999999999</v>
      </c>
      <c r="J832" s="9">
        <v>64</v>
      </c>
      <c r="K832" s="158">
        <v>0.57152777777777797</v>
      </c>
      <c r="L832" s="9"/>
      <c r="M832" s="9"/>
      <c r="N832" s="9"/>
      <c r="O832" s="9"/>
      <c r="P832" s="278" t="str">
        <f t="shared" si="27"/>
        <v/>
      </c>
      <c r="Q832" s="276" t="str">
        <f t="shared" si="28"/>
        <v/>
      </c>
      <c r="R832" s="9"/>
      <c r="S832" s="9"/>
      <c r="U832" s="367"/>
      <c r="AS832" s="9"/>
      <c r="AT832" s="9"/>
      <c r="AU832" s="426"/>
      <c r="AW832" s="9"/>
      <c r="AX832" s="470"/>
      <c r="AY832" s="467"/>
      <c r="BG832" s="373"/>
      <c r="BH832" s="373"/>
      <c r="BI832" s="9"/>
      <c r="BJ832" s="9"/>
      <c r="CJ832"/>
      <c r="CK832"/>
    </row>
    <row r="833" spans="1:89">
      <c r="A833" s="9">
        <v>1017</v>
      </c>
      <c r="B833" s="9">
        <v>9.4</v>
      </c>
      <c r="C833" s="9">
        <v>292</v>
      </c>
      <c r="D833" s="9">
        <v>1.6</v>
      </c>
      <c r="E833" s="9">
        <v>1.4</v>
      </c>
      <c r="F833" s="9">
        <v>525.27200000000005</v>
      </c>
      <c r="G833" s="9">
        <v>0</v>
      </c>
      <c r="H833" s="9">
        <v>0</v>
      </c>
      <c r="I833" s="9">
        <v>10.3</v>
      </c>
      <c r="J833" s="9">
        <v>64</v>
      </c>
      <c r="K833" s="158">
        <v>0.57222222222222197</v>
      </c>
      <c r="L833" s="9"/>
      <c r="M833" s="9"/>
      <c r="N833" s="9"/>
      <c r="O833" s="9"/>
      <c r="P833" s="278" t="str">
        <f t="shared" si="27"/>
        <v/>
      </c>
      <c r="Q833" s="276" t="str">
        <f t="shared" si="28"/>
        <v/>
      </c>
      <c r="R833" s="9"/>
      <c r="S833" s="9"/>
      <c r="U833" s="367"/>
      <c r="AS833" s="9"/>
      <c r="AT833" s="9"/>
      <c r="AU833" s="426"/>
      <c r="AW833" s="9"/>
      <c r="AX833" s="470"/>
      <c r="AY833" s="467"/>
      <c r="BG833" s="373"/>
      <c r="BH833" s="373"/>
      <c r="BI833" s="9"/>
      <c r="BJ833" s="9"/>
      <c r="CJ833"/>
      <c r="CK833"/>
    </row>
    <row r="834" spans="1:89">
      <c r="A834" s="9">
        <v>1017</v>
      </c>
      <c r="B834" s="9">
        <v>7.8</v>
      </c>
      <c r="C834" s="9">
        <v>292</v>
      </c>
      <c r="D834" s="9">
        <v>3.9</v>
      </c>
      <c r="E834" s="9">
        <v>1.4</v>
      </c>
      <c r="F834" s="9">
        <v>525.27200000000005</v>
      </c>
      <c r="G834" s="9">
        <v>0</v>
      </c>
      <c r="H834" s="9">
        <v>0</v>
      </c>
      <c r="I834" s="9">
        <v>10.3</v>
      </c>
      <c r="J834" s="9">
        <v>64</v>
      </c>
      <c r="K834" s="158">
        <v>0.57291666666666696</v>
      </c>
      <c r="L834" s="9"/>
      <c r="M834" s="9"/>
      <c r="N834" s="9"/>
      <c r="O834" s="9"/>
      <c r="P834" s="278" t="str">
        <f t="shared" si="27"/>
        <v/>
      </c>
      <c r="Q834" s="276" t="str">
        <f t="shared" si="28"/>
        <v/>
      </c>
      <c r="R834" s="9"/>
      <c r="S834" s="9"/>
      <c r="U834" s="367"/>
      <c r="AS834" s="9"/>
      <c r="AT834" s="9"/>
      <c r="AU834" s="426"/>
      <c r="AW834" s="9"/>
      <c r="AX834" s="470"/>
      <c r="AY834" s="467"/>
      <c r="BG834" s="373"/>
      <c r="BH834" s="373"/>
      <c r="BI834" s="9"/>
      <c r="BJ834" s="9"/>
      <c r="CJ834"/>
      <c r="CK834"/>
    </row>
    <row r="835" spans="1:89">
      <c r="A835" s="9">
        <v>1017</v>
      </c>
      <c r="B835" s="9" t="s">
        <v>383</v>
      </c>
      <c r="C835" s="9">
        <v>292</v>
      </c>
      <c r="D835" s="9">
        <v>1.1000000000000001</v>
      </c>
      <c r="E835" s="9">
        <v>1.6</v>
      </c>
      <c r="F835" s="9">
        <v>525.27200000000005</v>
      </c>
      <c r="G835" s="9">
        <v>0</v>
      </c>
      <c r="H835" s="9">
        <v>0</v>
      </c>
      <c r="I835" s="9">
        <v>10.4</v>
      </c>
      <c r="J835" s="9">
        <v>64</v>
      </c>
      <c r="K835" s="158">
        <v>0.57361111111111096</v>
      </c>
      <c r="L835" s="9"/>
      <c r="M835" s="9"/>
      <c r="N835" s="9"/>
      <c r="O835" s="9"/>
      <c r="P835" s="278" t="str">
        <f t="shared" si="27"/>
        <v/>
      </c>
      <c r="Q835" s="276" t="str">
        <f t="shared" si="28"/>
        <v/>
      </c>
      <c r="R835" s="9"/>
      <c r="S835" s="9"/>
      <c r="U835" s="367"/>
      <c r="AS835" s="9"/>
      <c r="AT835" s="9"/>
      <c r="AU835" s="426"/>
      <c r="AW835" s="9"/>
      <c r="AX835" s="470"/>
      <c r="AY835" s="467"/>
      <c r="BG835" s="373"/>
      <c r="BH835" s="373"/>
      <c r="BI835" s="9"/>
      <c r="BJ835" s="9"/>
      <c r="CJ835"/>
      <c r="CK835"/>
    </row>
    <row r="836" spans="1:89">
      <c r="A836" s="9">
        <v>1017</v>
      </c>
      <c r="B836" s="9" t="s">
        <v>383</v>
      </c>
      <c r="C836" s="9">
        <v>247</v>
      </c>
      <c r="D836" s="9">
        <v>1.5</v>
      </c>
      <c r="E836" s="9">
        <v>1.4</v>
      </c>
      <c r="F836" s="9">
        <v>525.27200000000005</v>
      </c>
      <c r="G836" s="9">
        <v>0</v>
      </c>
      <c r="H836" s="9">
        <v>0</v>
      </c>
      <c r="I836" s="9">
        <v>10.4</v>
      </c>
      <c r="J836" s="9">
        <v>64</v>
      </c>
      <c r="K836" s="158">
        <v>0.57430555555555596</v>
      </c>
      <c r="L836" s="9"/>
      <c r="M836" s="9"/>
      <c r="N836" s="9"/>
      <c r="O836" s="9"/>
      <c r="P836" s="278" t="str">
        <f t="shared" si="27"/>
        <v/>
      </c>
      <c r="Q836" s="276" t="str">
        <f t="shared" si="28"/>
        <v/>
      </c>
      <c r="R836" s="9"/>
      <c r="S836" s="9"/>
      <c r="U836" s="367"/>
      <c r="AS836" s="9"/>
      <c r="AT836" s="9"/>
      <c r="AU836" s="426"/>
      <c r="AW836" s="9"/>
      <c r="AX836" s="470"/>
      <c r="AY836" s="467"/>
      <c r="BG836" s="373"/>
      <c r="BH836" s="373"/>
      <c r="BI836" s="9"/>
      <c r="BJ836" s="9"/>
      <c r="CJ836"/>
      <c r="CK836"/>
    </row>
    <row r="837" spans="1:89">
      <c r="A837" s="9">
        <v>1017</v>
      </c>
      <c r="B837" s="9" t="s">
        <v>383</v>
      </c>
      <c r="C837" s="9">
        <v>315</v>
      </c>
      <c r="D837" s="9">
        <v>2.2999999999999998</v>
      </c>
      <c r="E837" s="9">
        <v>1.6</v>
      </c>
      <c r="F837" s="9">
        <v>525.27200000000005</v>
      </c>
      <c r="G837" s="9">
        <v>0</v>
      </c>
      <c r="H837" s="9">
        <v>0</v>
      </c>
      <c r="I837" s="9">
        <v>10.6</v>
      </c>
      <c r="J837" s="9">
        <v>64</v>
      </c>
      <c r="K837" s="158">
        <v>0.57499999999999996</v>
      </c>
      <c r="L837" s="9"/>
      <c r="M837" s="9"/>
      <c r="N837" s="9"/>
      <c r="O837" s="9"/>
      <c r="P837" s="278" t="str">
        <f t="shared" si="27"/>
        <v/>
      </c>
      <c r="Q837" s="276" t="str">
        <f t="shared" si="28"/>
        <v/>
      </c>
      <c r="R837" s="9"/>
      <c r="S837" s="9"/>
      <c r="U837" s="367"/>
      <c r="AS837" s="9"/>
      <c r="AT837" s="9"/>
      <c r="AU837" s="426"/>
      <c r="AW837" s="9"/>
      <c r="AX837" s="470"/>
      <c r="AY837" s="467"/>
      <c r="BG837" s="373"/>
      <c r="BH837" s="373"/>
      <c r="BI837" s="9"/>
      <c r="BJ837" s="9"/>
      <c r="CJ837"/>
      <c r="CK837"/>
    </row>
    <row r="838" spans="1:89">
      <c r="A838" s="9">
        <v>1017</v>
      </c>
      <c r="B838" s="9" t="s">
        <v>383</v>
      </c>
      <c r="C838" s="9">
        <v>337</v>
      </c>
      <c r="D838" s="9">
        <v>2.2999999999999998</v>
      </c>
      <c r="E838" s="9">
        <v>2.1</v>
      </c>
      <c r="F838" s="9">
        <v>525.27200000000005</v>
      </c>
      <c r="G838" s="9">
        <v>0</v>
      </c>
      <c r="H838" s="9">
        <v>0</v>
      </c>
      <c r="I838" s="9">
        <v>10.6</v>
      </c>
      <c r="J838" s="9">
        <v>64</v>
      </c>
      <c r="K838" s="158">
        <v>0.57569444444444495</v>
      </c>
      <c r="L838" s="9"/>
      <c r="M838" s="9"/>
      <c r="N838" s="9"/>
      <c r="O838" s="9"/>
      <c r="P838" s="278" t="str">
        <f t="shared" si="27"/>
        <v/>
      </c>
      <c r="Q838" s="276" t="str">
        <f t="shared" si="28"/>
        <v/>
      </c>
      <c r="R838" s="9"/>
      <c r="S838" s="9"/>
      <c r="U838" s="367"/>
      <c r="AS838" s="9"/>
      <c r="AT838" s="9"/>
      <c r="AU838" s="426"/>
      <c r="AW838" s="9"/>
      <c r="AX838" s="470"/>
      <c r="AY838" s="467"/>
      <c r="BG838" s="373"/>
      <c r="BH838" s="373"/>
      <c r="BI838" s="9"/>
      <c r="BJ838" s="9"/>
      <c r="CJ838"/>
      <c r="CK838"/>
    </row>
    <row r="839" spans="1:89">
      <c r="A839" s="9">
        <v>1017</v>
      </c>
      <c r="B839" s="9" t="s">
        <v>383</v>
      </c>
      <c r="C839" s="9">
        <v>292</v>
      </c>
      <c r="D839" s="9">
        <v>2.5</v>
      </c>
      <c r="E839" s="9">
        <v>2.2999999999999998</v>
      </c>
      <c r="F839" s="9">
        <v>525.27200000000005</v>
      </c>
      <c r="G839" s="9">
        <v>0</v>
      </c>
      <c r="H839" s="9">
        <v>0</v>
      </c>
      <c r="I839" s="9">
        <v>10.6</v>
      </c>
      <c r="J839" s="9">
        <v>64</v>
      </c>
      <c r="K839" s="158">
        <v>0.57638888888888895</v>
      </c>
      <c r="L839" s="9"/>
      <c r="M839" s="9"/>
      <c r="N839" s="9"/>
      <c r="O839" s="9"/>
      <c r="P839" s="278" t="str">
        <f t="shared" si="27"/>
        <v/>
      </c>
      <c r="Q839" s="276" t="str">
        <f t="shared" si="28"/>
        <v/>
      </c>
      <c r="R839" s="9"/>
      <c r="S839" s="9"/>
      <c r="U839" s="367"/>
      <c r="AS839" s="9"/>
      <c r="AT839" s="9"/>
      <c r="AU839" s="426"/>
      <c r="AW839" s="9"/>
      <c r="AX839" s="470"/>
      <c r="AY839" s="467"/>
      <c r="BG839" s="373"/>
      <c r="BH839" s="373"/>
      <c r="BI839" s="9"/>
      <c r="BJ839" s="9"/>
      <c r="CJ839"/>
      <c r="CK839"/>
    </row>
    <row r="840" spans="1:89">
      <c r="A840" s="9">
        <v>1017</v>
      </c>
      <c r="B840" s="9" t="s">
        <v>383</v>
      </c>
      <c r="C840" s="9">
        <v>315</v>
      </c>
      <c r="D840" s="9">
        <v>2.2000000000000002</v>
      </c>
      <c r="E840" s="9">
        <v>2.2000000000000002</v>
      </c>
      <c r="F840" s="9">
        <v>525.27200000000005</v>
      </c>
      <c r="G840" s="9">
        <v>0</v>
      </c>
      <c r="H840" s="9">
        <v>0</v>
      </c>
      <c r="I840" s="9">
        <v>10.6</v>
      </c>
      <c r="J840" s="9">
        <v>64</v>
      </c>
      <c r="K840" s="158">
        <v>0.57708333333333295</v>
      </c>
      <c r="L840" s="9"/>
      <c r="M840" s="9"/>
      <c r="N840" s="9"/>
      <c r="O840" s="9"/>
      <c r="P840" s="278" t="str">
        <f t="shared" si="27"/>
        <v/>
      </c>
      <c r="Q840" s="276" t="str">
        <f t="shared" si="28"/>
        <v/>
      </c>
      <c r="R840" s="9"/>
      <c r="S840" s="9"/>
      <c r="U840" s="367"/>
      <c r="AS840" s="9"/>
      <c r="AT840" s="9"/>
      <c r="AU840" s="426"/>
      <c r="AW840" s="9"/>
      <c r="AX840" s="470"/>
      <c r="AY840" s="467"/>
      <c r="BG840" s="373"/>
      <c r="BH840" s="373"/>
      <c r="BI840" s="9"/>
      <c r="BJ840" s="9"/>
      <c r="CJ840"/>
      <c r="CK840"/>
    </row>
    <row r="841" spans="1:89">
      <c r="A841" s="9">
        <v>1017</v>
      </c>
      <c r="B841" s="9" t="s">
        <v>383</v>
      </c>
      <c r="C841" s="9">
        <v>337</v>
      </c>
      <c r="D841" s="9">
        <v>1.9</v>
      </c>
      <c r="E841" s="9">
        <v>1.7</v>
      </c>
      <c r="F841" s="9">
        <v>525.27200000000005</v>
      </c>
      <c r="G841" s="9">
        <v>0</v>
      </c>
      <c r="H841" s="9">
        <v>0</v>
      </c>
      <c r="I841" s="9">
        <v>10.7</v>
      </c>
      <c r="J841" s="9">
        <v>64</v>
      </c>
      <c r="K841" s="158">
        <v>0.57777777777777795</v>
      </c>
      <c r="L841" s="9"/>
      <c r="M841" s="9"/>
      <c r="N841" s="9"/>
      <c r="O841" s="9"/>
      <c r="P841" s="278" t="str">
        <f t="shared" si="27"/>
        <v/>
      </c>
      <c r="Q841" s="276" t="str">
        <f t="shared" si="28"/>
        <v/>
      </c>
      <c r="R841" s="9"/>
      <c r="S841" s="9"/>
      <c r="U841" s="367"/>
      <c r="AS841" s="9"/>
      <c r="AT841" s="9"/>
      <c r="AU841" s="426"/>
      <c r="AW841" s="9"/>
      <c r="AX841" s="470"/>
      <c r="AY841" s="467"/>
      <c r="BG841" s="373"/>
      <c r="BH841" s="373"/>
      <c r="BI841" s="9"/>
      <c r="BJ841" s="9"/>
      <c r="CJ841"/>
      <c r="CK841"/>
    </row>
    <row r="842" spans="1:89">
      <c r="A842" s="9">
        <v>1017</v>
      </c>
      <c r="B842" s="9" t="s">
        <v>383</v>
      </c>
      <c r="C842" s="9">
        <v>337</v>
      </c>
      <c r="D842" s="9">
        <v>3.1</v>
      </c>
      <c r="E842" s="9">
        <v>2.4</v>
      </c>
      <c r="F842" s="9">
        <v>525.27200000000005</v>
      </c>
      <c r="G842" s="9">
        <v>0</v>
      </c>
      <c r="H842" s="9">
        <v>0</v>
      </c>
      <c r="I842" s="9">
        <v>10.8</v>
      </c>
      <c r="J842" s="9">
        <v>64</v>
      </c>
      <c r="K842" s="158">
        <v>0.57847222222222205</v>
      </c>
      <c r="L842" s="9"/>
      <c r="M842" s="9"/>
      <c r="N842" s="9"/>
      <c r="O842" s="9"/>
      <c r="P842" s="278" t="str">
        <f t="shared" si="27"/>
        <v/>
      </c>
      <c r="Q842" s="276" t="str">
        <f t="shared" si="28"/>
        <v/>
      </c>
      <c r="R842" s="9"/>
      <c r="S842" s="9"/>
      <c r="U842" s="367"/>
      <c r="AS842" s="9"/>
      <c r="AT842" s="9"/>
      <c r="AU842" s="426"/>
      <c r="AW842" s="9"/>
      <c r="AX842" s="470"/>
      <c r="AY842" s="467"/>
      <c r="BG842" s="373"/>
      <c r="BH842" s="373"/>
      <c r="BI842" s="9"/>
      <c r="BJ842" s="9"/>
      <c r="CJ842"/>
      <c r="CK842"/>
    </row>
    <row r="843" spans="1:89">
      <c r="A843" s="9">
        <v>1017</v>
      </c>
      <c r="B843" s="9" t="s">
        <v>383</v>
      </c>
      <c r="C843" s="9">
        <v>337</v>
      </c>
      <c r="D843" s="9">
        <v>1.8</v>
      </c>
      <c r="E843" s="9">
        <v>1.8</v>
      </c>
      <c r="F843" s="9">
        <v>525.27200000000005</v>
      </c>
      <c r="G843" s="9">
        <v>0</v>
      </c>
      <c r="H843" s="9">
        <v>0</v>
      </c>
      <c r="I843" s="9">
        <v>10.8</v>
      </c>
      <c r="J843" s="9">
        <v>64</v>
      </c>
      <c r="K843" s="158">
        <v>0.57916666666666705</v>
      </c>
      <c r="L843" s="9"/>
      <c r="M843" s="9"/>
      <c r="N843" s="9"/>
      <c r="O843" s="9"/>
      <c r="P843" s="278" t="str">
        <f t="shared" ref="P843:P906" si="29">IF(D843&lt;1.1,60,"")</f>
        <v/>
      </c>
      <c r="Q843" s="276" t="str">
        <f t="shared" ref="Q843:Q906" si="30">IF(H843&gt;0,60,"")</f>
        <v/>
      </c>
      <c r="R843" s="9"/>
      <c r="S843" s="9"/>
      <c r="U843" s="367"/>
      <c r="AS843" s="9"/>
      <c r="AT843" s="9"/>
      <c r="AU843" s="426"/>
      <c r="AW843" s="9"/>
      <c r="AX843" s="470"/>
      <c r="AY843" s="467"/>
      <c r="BG843" s="373"/>
      <c r="BH843" s="373"/>
      <c r="BI843" s="9"/>
      <c r="BJ843" s="9"/>
      <c r="CJ843"/>
      <c r="CK843"/>
    </row>
    <row r="844" spans="1:89">
      <c r="A844" s="9">
        <v>1017</v>
      </c>
      <c r="B844" s="9" t="s">
        <v>383</v>
      </c>
      <c r="C844" s="9">
        <v>337</v>
      </c>
      <c r="D844" s="9">
        <v>1.7</v>
      </c>
      <c r="E844" s="9">
        <v>1.6</v>
      </c>
      <c r="F844" s="9">
        <v>525.27200000000005</v>
      </c>
      <c r="G844" s="9">
        <v>0</v>
      </c>
      <c r="H844" s="9">
        <v>0</v>
      </c>
      <c r="I844" s="9">
        <v>10.9</v>
      </c>
      <c r="J844" s="9">
        <v>64</v>
      </c>
      <c r="K844" s="158">
        <v>0.57986111111111105</v>
      </c>
      <c r="L844" s="9"/>
      <c r="M844" s="9"/>
      <c r="N844" s="9"/>
      <c r="O844" s="9"/>
      <c r="P844" s="278" t="str">
        <f t="shared" si="29"/>
        <v/>
      </c>
      <c r="Q844" s="276" t="str">
        <f t="shared" si="30"/>
        <v/>
      </c>
      <c r="R844" s="9"/>
      <c r="S844" s="9"/>
      <c r="U844" s="367"/>
      <c r="AS844" s="9"/>
      <c r="AT844" s="9"/>
      <c r="AU844" s="426"/>
      <c r="AW844" s="9"/>
      <c r="AX844" s="470"/>
      <c r="AY844" s="467"/>
      <c r="BG844" s="373"/>
      <c r="BH844" s="373"/>
      <c r="BI844" s="9"/>
      <c r="BJ844" s="9"/>
      <c r="CJ844"/>
      <c r="CK844"/>
    </row>
    <row r="845" spans="1:89">
      <c r="A845" s="9">
        <v>1017</v>
      </c>
      <c r="B845" s="9" t="s">
        <v>383</v>
      </c>
      <c r="C845" s="9">
        <v>292</v>
      </c>
      <c r="D845" s="9">
        <v>2.9</v>
      </c>
      <c r="E845" s="9">
        <v>2.5</v>
      </c>
      <c r="F845" s="9">
        <v>525.27200000000005</v>
      </c>
      <c r="G845" s="9">
        <v>0</v>
      </c>
      <c r="H845" s="9">
        <v>0</v>
      </c>
      <c r="I845" s="9">
        <v>11</v>
      </c>
      <c r="J845" s="9">
        <v>63</v>
      </c>
      <c r="K845" s="158">
        <v>0.58055555555555605</v>
      </c>
      <c r="L845" s="9"/>
      <c r="M845" s="9"/>
      <c r="N845" s="9"/>
      <c r="O845" s="9"/>
      <c r="P845" s="278" t="str">
        <f t="shared" si="29"/>
        <v/>
      </c>
      <c r="Q845" s="276" t="str">
        <f t="shared" si="30"/>
        <v/>
      </c>
      <c r="R845" s="9"/>
      <c r="S845" s="9"/>
      <c r="U845" s="367"/>
      <c r="AS845" s="9"/>
      <c r="AT845" s="9"/>
      <c r="AU845" s="426"/>
      <c r="AW845" s="9"/>
      <c r="AX845" s="470"/>
      <c r="AY845" s="467"/>
      <c r="BG845" s="373"/>
      <c r="BH845" s="373"/>
      <c r="BI845" s="9"/>
      <c r="BJ845" s="9"/>
      <c r="CJ845"/>
      <c r="CK845"/>
    </row>
    <row r="846" spans="1:89">
      <c r="A846" s="9">
        <v>1017</v>
      </c>
      <c r="B846" s="9" t="s">
        <v>383</v>
      </c>
      <c r="C846" s="9">
        <v>292</v>
      </c>
      <c r="D846" s="9">
        <v>3.1</v>
      </c>
      <c r="E846" s="9">
        <v>2.4</v>
      </c>
      <c r="F846" s="9">
        <v>525.27200000000005</v>
      </c>
      <c r="G846" s="9">
        <v>0</v>
      </c>
      <c r="H846" s="9">
        <v>0</v>
      </c>
      <c r="I846" s="9">
        <v>11</v>
      </c>
      <c r="J846" s="9">
        <v>63</v>
      </c>
      <c r="K846" s="158">
        <v>0.58125000000000004</v>
      </c>
      <c r="L846" s="9"/>
      <c r="M846" s="9"/>
      <c r="N846" s="9"/>
      <c r="O846" s="9"/>
      <c r="P846" s="278" t="str">
        <f t="shared" si="29"/>
        <v/>
      </c>
      <c r="Q846" s="276" t="str">
        <f t="shared" si="30"/>
        <v/>
      </c>
      <c r="R846" s="9"/>
      <c r="S846" s="9"/>
      <c r="U846" s="367"/>
      <c r="AS846" s="9"/>
      <c r="AT846" s="9"/>
      <c r="AU846" s="426"/>
      <c r="AW846" s="9"/>
      <c r="AX846" s="470"/>
      <c r="AY846" s="467"/>
      <c r="BG846" s="373"/>
      <c r="BH846" s="373"/>
      <c r="BI846" s="9"/>
      <c r="BJ846" s="9"/>
      <c r="CJ846"/>
      <c r="CK846"/>
    </row>
    <row r="847" spans="1:89">
      <c r="A847" s="9">
        <v>1017</v>
      </c>
      <c r="B847" s="9" t="s">
        <v>383</v>
      </c>
      <c r="C847" s="9">
        <v>315</v>
      </c>
      <c r="D847" s="9">
        <v>2</v>
      </c>
      <c r="E847" s="9">
        <v>1.8</v>
      </c>
      <c r="F847" s="9">
        <v>525.27200000000005</v>
      </c>
      <c r="G847" s="9">
        <v>0</v>
      </c>
      <c r="H847" s="9">
        <v>0</v>
      </c>
      <c r="I847" s="9">
        <v>11</v>
      </c>
      <c r="J847" s="9">
        <v>63</v>
      </c>
      <c r="K847" s="158">
        <v>0.58194444444444404</v>
      </c>
      <c r="L847" s="9"/>
      <c r="M847" s="9"/>
      <c r="N847" s="9"/>
      <c r="O847" s="9"/>
      <c r="P847" s="278" t="str">
        <f t="shared" si="29"/>
        <v/>
      </c>
      <c r="Q847" s="276" t="str">
        <f t="shared" si="30"/>
        <v/>
      </c>
      <c r="R847" s="9"/>
      <c r="S847" s="9"/>
      <c r="U847" s="367"/>
      <c r="AS847" s="9"/>
      <c r="AT847" s="9"/>
      <c r="AU847" s="426"/>
      <c r="AW847" s="9"/>
      <c r="AX847" s="470"/>
      <c r="AY847" s="467"/>
      <c r="BG847" s="373"/>
      <c r="BH847" s="373"/>
      <c r="BI847" s="9"/>
      <c r="BJ847" s="9"/>
      <c r="CJ847"/>
      <c r="CK847"/>
    </row>
    <row r="848" spans="1:89">
      <c r="A848" s="9">
        <v>1017</v>
      </c>
      <c r="B848" s="9" t="s">
        <v>383</v>
      </c>
      <c r="C848" s="9">
        <v>337</v>
      </c>
      <c r="D848" s="9">
        <v>2.2000000000000002</v>
      </c>
      <c r="E848" s="9">
        <v>2.2000000000000002</v>
      </c>
      <c r="F848" s="9">
        <v>525.27200000000005</v>
      </c>
      <c r="G848" s="9">
        <v>0</v>
      </c>
      <c r="H848" s="9">
        <v>0</v>
      </c>
      <c r="I848" s="9">
        <v>10.9</v>
      </c>
      <c r="J848" s="9">
        <v>64</v>
      </c>
      <c r="K848" s="158">
        <v>0.58263888888888904</v>
      </c>
      <c r="L848" s="9"/>
      <c r="M848" s="9"/>
      <c r="N848" s="9"/>
      <c r="O848" s="9"/>
      <c r="P848" s="278" t="str">
        <f t="shared" si="29"/>
        <v/>
      </c>
      <c r="Q848" s="276" t="str">
        <f t="shared" si="30"/>
        <v/>
      </c>
      <c r="R848" s="9"/>
      <c r="S848" s="9"/>
      <c r="U848" s="367"/>
      <c r="AS848" s="9"/>
      <c r="AT848" s="9"/>
      <c r="AU848" s="426"/>
      <c r="AW848" s="9"/>
      <c r="AX848" s="470"/>
      <c r="AY848" s="467"/>
      <c r="BG848" s="373"/>
      <c r="BH848" s="373"/>
      <c r="BI848" s="9"/>
      <c r="BJ848" s="9"/>
      <c r="CJ848"/>
      <c r="CK848"/>
    </row>
    <row r="849" spans="1:89">
      <c r="A849" s="9">
        <v>1017</v>
      </c>
      <c r="B849" s="9" t="s">
        <v>383</v>
      </c>
      <c r="C849" s="9">
        <v>337</v>
      </c>
      <c r="D849" s="9">
        <v>3</v>
      </c>
      <c r="E849" s="9">
        <v>2.1</v>
      </c>
      <c r="F849" s="9">
        <v>525.27200000000005</v>
      </c>
      <c r="G849" s="9">
        <v>0</v>
      </c>
      <c r="H849" s="9">
        <v>0</v>
      </c>
      <c r="I849" s="9">
        <v>10.9</v>
      </c>
      <c r="J849" s="9">
        <v>63</v>
      </c>
      <c r="K849" s="158">
        <v>0.58333333333333304</v>
      </c>
      <c r="L849" s="9"/>
      <c r="M849" s="9"/>
      <c r="N849" s="9"/>
      <c r="O849" s="9"/>
      <c r="P849" s="278" t="str">
        <f t="shared" si="29"/>
        <v/>
      </c>
      <c r="Q849" s="276" t="str">
        <f t="shared" si="30"/>
        <v/>
      </c>
      <c r="R849" s="9"/>
      <c r="S849" s="9"/>
      <c r="U849" s="367"/>
      <c r="AS849" s="9"/>
      <c r="AT849" s="9"/>
      <c r="AU849" s="426"/>
      <c r="AW849" s="9"/>
      <c r="AX849" s="470"/>
      <c r="AY849" s="467"/>
      <c r="BG849" s="373"/>
      <c r="BH849" s="373"/>
      <c r="BI849" s="9"/>
      <c r="BJ849" s="9"/>
      <c r="CJ849"/>
      <c r="CK849"/>
    </row>
    <row r="850" spans="1:89">
      <c r="A850" s="9">
        <v>1017</v>
      </c>
      <c r="B850" s="9" t="s">
        <v>383</v>
      </c>
      <c r="C850" s="9">
        <v>337</v>
      </c>
      <c r="D850" s="9">
        <v>2.6</v>
      </c>
      <c r="E850" s="9">
        <v>3.3</v>
      </c>
      <c r="F850" s="9">
        <v>525.27200000000005</v>
      </c>
      <c r="G850" s="9">
        <v>0</v>
      </c>
      <c r="H850" s="9">
        <v>0</v>
      </c>
      <c r="I850" s="9">
        <v>10.9</v>
      </c>
      <c r="J850" s="9">
        <v>64</v>
      </c>
      <c r="K850" s="158">
        <v>0.58402777777777803</v>
      </c>
      <c r="L850" s="9"/>
      <c r="M850" s="9"/>
      <c r="N850" s="9"/>
      <c r="O850" s="9"/>
      <c r="P850" s="278" t="str">
        <f t="shared" si="29"/>
        <v/>
      </c>
      <c r="Q850" s="276" t="str">
        <f t="shared" si="30"/>
        <v/>
      </c>
      <c r="R850" s="9"/>
      <c r="S850" s="9"/>
      <c r="U850" s="367"/>
      <c r="AS850" s="9"/>
      <c r="AT850" s="9"/>
      <c r="AU850" s="426"/>
      <c r="AW850" s="9"/>
      <c r="AX850" s="470"/>
      <c r="AY850" s="467"/>
      <c r="BG850" s="373"/>
      <c r="BH850" s="373"/>
      <c r="BI850" s="9"/>
      <c r="BJ850" s="9"/>
      <c r="CJ850"/>
      <c r="CK850"/>
    </row>
    <row r="851" spans="1:89">
      <c r="A851" s="9">
        <v>1017</v>
      </c>
      <c r="B851" s="9" t="s">
        <v>383</v>
      </c>
      <c r="C851" s="9">
        <v>0</v>
      </c>
      <c r="D851" s="9">
        <v>1.8</v>
      </c>
      <c r="E851" s="9">
        <v>2.1</v>
      </c>
      <c r="F851" s="9">
        <v>525.27200000000005</v>
      </c>
      <c r="G851" s="9">
        <v>0</v>
      </c>
      <c r="H851" s="9">
        <v>0</v>
      </c>
      <c r="I851" s="9">
        <v>10.9</v>
      </c>
      <c r="J851" s="9">
        <v>63</v>
      </c>
      <c r="K851" s="158">
        <v>0.58472222222222203</v>
      </c>
      <c r="L851" s="9"/>
      <c r="M851" s="9"/>
      <c r="N851" s="9"/>
      <c r="O851" s="9"/>
      <c r="P851" s="278" t="str">
        <f t="shared" si="29"/>
        <v/>
      </c>
      <c r="Q851" s="276" t="str">
        <f t="shared" si="30"/>
        <v/>
      </c>
      <c r="R851" s="9"/>
      <c r="S851" s="9"/>
      <c r="U851" s="367"/>
      <c r="AS851" s="9"/>
      <c r="AT851" s="9"/>
      <c r="AU851" s="426"/>
      <c r="AW851" s="9"/>
      <c r="AX851" s="470"/>
      <c r="AY851" s="467"/>
      <c r="BG851" s="373"/>
      <c r="BH851" s="373"/>
      <c r="BI851" s="9"/>
      <c r="BJ851" s="9"/>
      <c r="CJ851"/>
      <c r="CK851"/>
    </row>
    <row r="852" spans="1:89">
      <c r="A852" s="9">
        <v>1017</v>
      </c>
      <c r="B852" s="9" t="s">
        <v>383</v>
      </c>
      <c r="C852" s="9">
        <v>315</v>
      </c>
      <c r="D852" s="9">
        <v>1.9</v>
      </c>
      <c r="E852" s="9">
        <v>1.8</v>
      </c>
      <c r="F852" s="9">
        <v>525.27200000000005</v>
      </c>
      <c r="G852" s="9">
        <v>0</v>
      </c>
      <c r="H852" s="9">
        <v>0</v>
      </c>
      <c r="I852" s="9">
        <v>10.8</v>
      </c>
      <c r="J852" s="9">
        <v>63</v>
      </c>
      <c r="K852" s="158">
        <v>0.58541666666666703</v>
      </c>
      <c r="L852" s="9"/>
      <c r="M852" s="9"/>
      <c r="N852" s="9"/>
      <c r="O852" s="9"/>
      <c r="P852" s="278" t="str">
        <f t="shared" si="29"/>
        <v/>
      </c>
      <c r="Q852" s="276" t="str">
        <f t="shared" si="30"/>
        <v/>
      </c>
      <c r="R852" s="9"/>
      <c r="S852" s="9"/>
      <c r="U852" s="367"/>
      <c r="AS852" s="9"/>
      <c r="AT852" s="9"/>
      <c r="AU852" s="426"/>
      <c r="AW852" s="9"/>
      <c r="AX852" s="470"/>
      <c r="AY852" s="467"/>
      <c r="BG852" s="373"/>
      <c r="BH852" s="373"/>
      <c r="BI852" s="9"/>
      <c r="BJ852" s="9"/>
      <c r="CJ852"/>
      <c r="CK852"/>
    </row>
    <row r="853" spans="1:89">
      <c r="A853" s="9">
        <v>1017</v>
      </c>
      <c r="B853" s="9" t="s">
        <v>383</v>
      </c>
      <c r="C853" s="9">
        <v>0</v>
      </c>
      <c r="D853" s="9">
        <v>3.3</v>
      </c>
      <c r="E853" s="9">
        <v>2.5</v>
      </c>
      <c r="F853" s="9">
        <v>525.27200000000005</v>
      </c>
      <c r="G853" s="9">
        <v>0</v>
      </c>
      <c r="H853" s="9">
        <v>0</v>
      </c>
      <c r="I853" s="9">
        <v>10.8</v>
      </c>
      <c r="J853" s="9">
        <v>64</v>
      </c>
      <c r="K853" s="158">
        <v>0.58611111111111103</v>
      </c>
      <c r="L853" s="9"/>
      <c r="M853" s="9"/>
      <c r="N853" s="9"/>
      <c r="O853" s="9"/>
      <c r="P853" s="278" t="str">
        <f t="shared" si="29"/>
        <v/>
      </c>
      <c r="Q853" s="276" t="str">
        <f t="shared" si="30"/>
        <v/>
      </c>
      <c r="R853" s="9"/>
      <c r="S853" s="9"/>
      <c r="U853" s="367"/>
      <c r="AS853" s="9"/>
      <c r="AT853" s="9"/>
      <c r="AU853" s="426"/>
      <c r="AW853" s="9"/>
      <c r="AX853" s="470"/>
      <c r="AY853" s="467"/>
      <c r="BG853" s="373"/>
      <c r="BH853" s="373"/>
      <c r="BI853" s="9"/>
      <c r="BJ853" s="9"/>
      <c r="CJ853"/>
      <c r="CK853"/>
    </row>
    <row r="854" spans="1:89">
      <c r="A854" s="9">
        <v>1017</v>
      </c>
      <c r="B854" s="9" t="s">
        <v>383</v>
      </c>
      <c r="C854" s="9">
        <v>315</v>
      </c>
      <c r="D854" s="9">
        <v>2.5</v>
      </c>
      <c r="E854" s="9">
        <v>2.7</v>
      </c>
      <c r="F854" s="9">
        <v>525.27200000000005</v>
      </c>
      <c r="G854" s="9">
        <v>0</v>
      </c>
      <c r="H854" s="9">
        <v>0</v>
      </c>
      <c r="I854" s="9">
        <v>10.9</v>
      </c>
      <c r="J854" s="9">
        <v>64</v>
      </c>
      <c r="K854" s="158">
        <v>0.58680555555555602</v>
      </c>
      <c r="L854" s="9"/>
      <c r="M854" s="9"/>
      <c r="N854" s="9"/>
      <c r="O854" s="9"/>
      <c r="P854" s="278" t="str">
        <f t="shared" si="29"/>
        <v/>
      </c>
      <c r="Q854" s="276" t="str">
        <f t="shared" si="30"/>
        <v/>
      </c>
      <c r="R854" s="9"/>
      <c r="S854" s="9"/>
      <c r="U854" s="367"/>
      <c r="AS854" s="9"/>
      <c r="AT854" s="9"/>
      <c r="AU854" s="426"/>
      <c r="AW854" s="9"/>
      <c r="AX854" s="470"/>
      <c r="AY854" s="467"/>
      <c r="BG854" s="373"/>
      <c r="BH854" s="373"/>
      <c r="BI854" s="9"/>
      <c r="BJ854" s="9"/>
      <c r="CJ854"/>
      <c r="CK854"/>
    </row>
    <row r="855" spans="1:89">
      <c r="A855" s="9">
        <v>1017</v>
      </c>
      <c r="B855" s="9" t="s">
        <v>383</v>
      </c>
      <c r="C855" s="9">
        <v>292</v>
      </c>
      <c r="D855" s="9">
        <v>2.4</v>
      </c>
      <c r="E855" s="9">
        <v>2.2000000000000002</v>
      </c>
      <c r="F855" s="9">
        <v>525.27200000000005</v>
      </c>
      <c r="G855" s="9">
        <v>0</v>
      </c>
      <c r="H855" s="9">
        <v>0</v>
      </c>
      <c r="I855" s="9">
        <v>10.9</v>
      </c>
      <c r="J855" s="9">
        <v>63</v>
      </c>
      <c r="K855" s="158">
        <v>0.58750000000000002</v>
      </c>
      <c r="L855" s="9"/>
      <c r="M855" s="9"/>
      <c r="N855" s="9"/>
      <c r="O855" s="9"/>
      <c r="P855" s="278" t="str">
        <f t="shared" si="29"/>
        <v/>
      </c>
      <c r="Q855" s="276" t="str">
        <f t="shared" si="30"/>
        <v/>
      </c>
      <c r="R855" s="9"/>
      <c r="S855" s="9"/>
      <c r="U855" s="367"/>
      <c r="AS855" s="9"/>
      <c r="AT855" s="9"/>
      <c r="AU855" s="426"/>
      <c r="AW855" s="9"/>
      <c r="AX855" s="470"/>
      <c r="AY855" s="467"/>
      <c r="BG855" s="373"/>
      <c r="BH855" s="373"/>
      <c r="BI855" s="9"/>
      <c r="BJ855" s="9"/>
      <c r="CJ855"/>
      <c r="CK855"/>
    </row>
    <row r="856" spans="1:89">
      <c r="A856" s="9">
        <v>1017</v>
      </c>
      <c r="B856" s="9" t="s">
        <v>383</v>
      </c>
      <c r="C856" s="9">
        <v>22</v>
      </c>
      <c r="D856" s="9">
        <v>2</v>
      </c>
      <c r="E856" s="9">
        <v>2.1</v>
      </c>
      <c r="F856" s="9">
        <v>525.27200000000005</v>
      </c>
      <c r="G856" s="9">
        <v>0</v>
      </c>
      <c r="H856" s="9">
        <v>0</v>
      </c>
      <c r="I856" s="9">
        <v>10.9</v>
      </c>
      <c r="J856" s="9">
        <v>63</v>
      </c>
      <c r="K856" s="158">
        <v>0.58819444444444402</v>
      </c>
      <c r="L856" s="9"/>
      <c r="M856" s="9"/>
      <c r="N856" s="9"/>
      <c r="O856" s="9"/>
      <c r="P856" s="278" t="str">
        <f t="shared" si="29"/>
        <v/>
      </c>
      <c r="Q856" s="276" t="str">
        <f t="shared" si="30"/>
        <v/>
      </c>
      <c r="R856" s="9"/>
      <c r="S856" s="9"/>
      <c r="U856" s="367"/>
      <c r="AS856" s="9"/>
      <c r="AT856" s="9"/>
      <c r="AU856" s="426"/>
      <c r="AW856" s="9"/>
      <c r="AX856" s="470"/>
      <c r="AY856" s="467"/>
      <c r="BG856" s="373"/>
      <c r="BH856" s="373"/>
      <c r="BI856" s="9"/>
      <c r="BJ856" s="9"/>
      <c r="CJ856"/>
      <c r="CK856"/>
    </row>
    <row r="857" spans="1:89">
      <c r="A857" s="9">
        <v>1017</v>
      </c>
      <c r="B857" s="9" t="s">
        <v>383</v>
      </c>
      <c r="C857" s="9">
        <v>337</v>
      </c>
      <c r="D857" s="9">
        <v>2.4</v>
      </c>
      <c r="E857" s="9">
        <v>2</v>
      </c>
      <c r="F857" s="9">
        <v>525.27200000000005</v>
      </c>
      <c r="G857" s="9">
        <v>0</v>
      </c>
      <c r="H857" s="9">
        <v>0</v>
      </c>
      <c r="I857" s="9">
        <v>10.9</v>
      </c>
      <c r="J857" s="9">
        <v>63</v>
      </c>
      <c r="K857" s="158">
        <v>0.58888888888888902</v>
      </c>
      <c r="L857" s="9"/>
      <c r="M857" s="9"/>
      <c r="N857" s="9"/>
      <c r="O857" s="9"/>
      <c r="P857" s="278" t="str">
        <f t="shared" si="29"/>
        <v/>
      </c>
      <c r="Q857" s="276" t="str">
        <f t="shared" si="30"/>
        <v/>
      </c>
      <c r="R857" s="9"/>
      <c r="S857" s="9"/>
      <c r="U857" s="367"/>
      <c r="AS857" s="9"/>
      <c r="AT857" s="9"/>
      <c r="AU857" s="426"/>
      <c r="AW857" s="9"/>
      <c r="AX857" s="470"/>
      <c r="AY857" s="467"/>
      <c r="BG857" s="373"/>
      <c r="BH857" s="373"/>
      <c r="BI857" s="9"/>
      <c r="BJ857" s="9"/>
      <c r="CJ857"/>
      <c r="CK857"/>
    </row>
    <row r="858" spans="1:89">
      <c r="A858" s="9">
        <v>1017</v>
      </c>
      <c r="B858" s="9" t="s">
        <v>383</v>
      </c>
      <c r="C858" s="9">
        <v>337</v>
      </c>
      <c r="D858" s="9">
        <v>3.3</v>
      </c>
      <c r="E858" s="9">
        <v>3.2</v>
      </c>
      <c r="F858" s="9">
        <v>525.27200000000005</v>
      </c>
      <c r="G858" s="9">
        <v>0</v>
      </c>
      <c r="H858" s="9">
        <v>0</v>
      </c>
      <c r="I858" s="9">
        <v>10.9</v>
      </c>
      <c r="J858" s="9">
        <v>63</v>
      </c>
      <c r="K858" s="158">
        <v>0.58958333333333302</v>
      </c>
      <c r="L858" s="9"/>
      <c r="M858" s="9"/>
      <c r="N858" s="9"/>
      <c r="O858" s="9"/>
      <c r="P858" s="278" t="str">
        <f t="shared" si="29"/>
        <v/>
      </c>
      <c r="Q858" s="276" t="str">
        <f t="shared" si="30"/>
        <v/>
      </c>
      <c r="R858" s="9"/>
      <c r="S858" s="9"/>
      <c r="U858" s="367"/>
      <c r="AS858" s="9"/>
      <c r="AT858" s="9"/>
      <c r="AU858" s="426"/>
      <c r="AW858" s="9"/>
      <c r="AX858" s="470"/>
      <c r="AY858" s="467"/>
      <c r="BG858" s="373"/>
      <c r="BH858" s="373"/>
      <c r="BI858" s="9"/>
      <c r="BJ858" s="9"/>
      <c r="CJ858"/>
      <c r="CK858"/>
    </row>
    <row r="859" spans="1:89">
      <c r="A859" s="9">
        <v>1017</v>
      </c>
      <c r="B859" s="9" t="s">
        <v>383</v>
      </c>
      <c r="C859" s="9">
        <v>0</v>
      </c>
      <c r="D859" s="9">
        <v>3.3</v>
      </c>
      <c r="E859" s="9">
        <v>3.1</v>
      </c>
      <c r="F859" s="9">
        <v>525.27200000000005</v>
      </c>
      <c r="G859" s="9">
        <v>0</v>
      </c>
      <c r="H859" s="9">
        <v>0</v>
      </c>
      <c r="I859" s="9">
        <v>10.8</v>
      </c>
      <c r="J859" s="9">
        <v>62</v>
      </c>
      <c r="K859" s="158">
        <v>0.59027777777777801</v>
      </c>
      <c r="L859" s="9"/>
      <c r="M859" s="9"/>
      <c r="N859" s="9"/>
      <c r="O859" s="9"/>
      <c r="P859" s="278" t="str">
        <f t="shared" si="29"/>
        <v/>
      </c>
      <c r="Q859" s="276" t="str">
        <f t="shared" si="30"/>
        <v/>
      </c>
      <c r="R859" s="9"/>
      <c r="S859" s="9"/>
      <c r="U859" s="367"/>
      <c r="AS859" s="9"/>
      <c r="AT859" s="9"/>
      <c r="AU859" s="426"/>
      <c r="AW859" s="9"/>
      <c r="AX859" s="470"/>
      <c r="AY859" s="467"/>
      <c r="BG859" s="373"/>
      <c r="BH859" s="373"/>
      <c r="BI859" s="9"/>
      <c r="BJ859" s="9"/>
      <c r="CJ859"/>
      <c r="CK859"/>
    </row>
    <row r="860" spans="1:89">
      <c r="A860" s="9">
        <v>1017</v>
      </c>
      <c r="B860" s="9" t="s">
        <v>383</v>
      </c>
      <c r="C860" s="9">
        <v>337</v>
      </c>
      <c r="D860" s="9">
        <v>2.6</v>
      </c>
      <c r="E860" s="9">
        <v>3.2</v>
      </c>
      <c r="F860" s="9">
        <v>525.27200000000005</v>
      </c>
      <c r="G860" s="9">
        <v>0</v>
      </c>
      <c r="H860" s="9">
        <v>0</v>
      </c>
      <c r="I860" s="9">
        <v>10.8</v>
      </c>
      <c r="J860" s="9">
        <v>62</v>
      </c>
      <c r="K860" s="158">
        <v>0.59097222222222201</v>
      </c>
      <c r="L860" s="9"/>
      <c r="M860" s="9"/>
      <c r="N860" s="9"/>
      <c r="O860" s="9"/>
      <c r="P860" s="278" t="str">
        <f t="shared" si="29"/>
        <v/>
      </c>
      <c r="Q860" s="276" t="str">
        <f t="shared" si="30"/>
        <v/>
      </c>
      <c r="R860" s="9"/>
      <c r="S860" s="9"/>
      <c r="U860" s="367"/>
      <c r="AS860" s="9"/>
      <c r="AT860" s="9"/>
      <c r="AU860" s="426"/>
      <c r="AW860" s="9"/>
      <c r="AX860" s="470"/>
      <c r="AY860" s="467"/>
      <c r="BG860" s="373"/>
      <c r="BH860" s="373"/>
      <c r="BI860" s="9"/>
      <c r="BJ860" s="9"/>
      <c r="CJ860"/>
      <c r="CK860"/>
    </row>
    <row r="861" spans="1:89">
      <c r="A861" s="9">
        <v>1017</v>
      </c>
      <c r="B861" s="9" t="s">
        <v>383</v>
      </c>
      <c r="C861" s="9">
        <v>315</v>
      </c>
      <c r="D861" s="9">
        <v>2.9</v>
      </c>
      <c r="E861" s="9">
        <v>2.7</v>
      </c>
      <c r="F861" s="9">
        <v>525.27200000000005</v>
      </c>
      <c r="G861" s="9">
        <v>0</v>
      </c>
      <c r="H861" s="9">
        <v>0</v>
      </c>
      <c r="I861" s="9">
        <v>10.8</v>
      </c>
      <c r="J861" s="9">
        <v>62</v>
      </c>
      <c r="K861" s="158">
        <v>0.59166666666666701</v>
      </c>
      <c r="L861" s="9"/>
      <c r="M861" s="9"/>
      <c r="N861" s="9"/>
      <c r="O861" s="9"/>
      <c r="P861" s="278" t="str">
        <f t="shared" si="29"/>
        <v/>
      </c>
      <c r="Q861" s="276" t="str">
        <f t="shared" si="30"/>
        <v/>
      </c>
      <c r="R861" s="9"/>
      <c r="S861" s="9"/>
      <c r="U861" s="367"/>
      <c r="AS861" s="9"/>
      <c r="AT861" s="9"/>
      <c r="AU861" s="426"/>
      <c r="AW861" s="9"/>
      <c r="AX861" s="470"/>
      <c r="AY861" s="467"/>
      <c r="BG861" s="373"/>
      <c r="BH861" s="373"/>
      <c r="BI861" s="9"/>
      <c r="BJ861" s="9"/>
      <c r="CJ861"/>
      <c r="CK861"/>
    </row>
    <row r="862" spans="1:89">
      <c r="A862" s="9">
        <v>1017</v>
      </c>
      <c r="B862" s="9" t="s">
        <v>383</v>
      </c>
      <c r="C862" s="9">
        <v>315</v>
      </c>
      <c r="D862" s="9">
        <v>1.7</v>
      </c>
      <c r="E862" s="9">
        <v>1.9</v>
      </c>
      <c r="F862" s="9">
        <v>525.27200000000005</v>
      </c>
      <c r="G862" s="9">
        <v>0</v>
      </c>
      <c r="H862" s="9">
        <v>0</v>
      </c>
      <c r="I862" s="9">
        <v>10.8</v>
      </c>
      <c r="J862" s="9">
        <v>62</v>
      </c>
      <c r="K862" s="158">
        <v>0.59236111111111101</v>
      </c>
      <c r="L862" s="9"/>
      <c r="M862" s="9"/>
      <c r="N862" s="9"/>
      <c r="O862" s="9"/>
      <c r="P862" s="278" t="str">
        <f t="shared" si="29"/>
        <v/>
      </c>
      <c r="Q862" s="276" t="str">
        <f t="shared" si="30"/>
        <v/>
      </c>
      <c r="R862" s="9"/>
      <c r="S862" s="9"/>
      <c r="U862" s="367"/>
      <c r="AS862" s="9"/>
      <c r="AT862" s="9"/>
      <c r="AU862" s="426"/>
      <c r="AW862" s="9"/>
      <c r="AX862" s="470"/>
      <c r="AY862" s="467"/>
      <c r="BG862" s="373"/>
      <c r="BH862" s="373"/>
      <c r="BI862" s="9"/>
      <c r="BJ862" s="9"/>
      <c r="CJ862"/>
      <c r="CK862"/>
    </row>
    <row r="863" spans="1:89">
      <c r="A863" s="9">
        <v>1017</v>
      </c>
      <c r="B863" s="9" t="s">
        <v>383</v>
      </c>
      <c r="C863" s="9">
        <v>292</v>
      </c>
      <c r="D863" s="9">
        <v>1.6</v>
      </c>
      <c r="E863" s="9">
        <v>1.9</v>
      </c>
      <c r="F863" s="9">
        <v>525.27200000000005</v>
      </c>
      <c r="G863" s="9">
        <v>0</v>
      </c>
      <c r="H863" s="9">
        <v>0</v>
      </c>
      <c r="I863" s="9">
        <v>10.8</v>
      </c>
      <c r="J863" s="9">
        <v>62</v>
      </c>
      <c r="K863" s="158">
        <v>0.593055555555556</v>
      </c>
      <c r="L863" s="9"/>
      <c r="M863" s="9"/>
      <c r="N863" s="9"/>
      <c r="O863" s="9"/>
      <c r="P863" s="278" t="str">
        <f t="shared" si="29"/>
        <v/>
      </c>
      <c r="Q863" s="276" t="str">
        <f t="shared" si="30"/>
        <v/>
      </c>
      <c r="R863" s="9"/>
      <c r="S863" s="9"/>
      <c r="U863" s="367"/>
      <c r="AS863" s="9"/>
      <c r="AT863" s="9"/>
      <c r="AU863" s="426"/>
      <c r="AW863" s="9"/>
      <c r="AX863" s="470"/>
      <c r="AY863" s="467"/>
      <c r="BG863" s="373"/>
      <c r="BH863" s="373"/>
      <c r="BI863" s="9"/>
      <c r="BJ863" s="9"/>
      <c r="CJ863"/>
      <c r="CK863"/>
    </row>
    <row r="864" spans="1:89">
      <c r="A864" s="9">
        <v>1017</v>
      </c>
      <c r="B864" s="9" t="s">
        <v>383</v>
      </c>
      <c r="C864" s="9">
        <v>337</v>
      </c>
      <c r="D864" s="9">
        <v>2.5</v>
      </c>
      <c r="E864" s="9">
        <v>2.1</v>
      </c>
      <c r="F864" s="9">
        <v>525.27200000000005</v>
      </c>
      <c r="G864" s="9">
        <v>0</v>
      </c>
      <c r="H864" s="9">
        <v>0</v>
      </c>
      <c r="I864" s="9">
        <v>10.8</v>
      </c>
      <c r="J864" s="9">
        <v>62</v>
      </c>
      <c r="K864" s="158">
        <v>0.59375</v>
      </c>
      <c r="L864" s="9"/>
      <c r="M864" s="9"/>
      <c r="N864" s="9"/>
      <c r="O864" s="9"/>
      <c r="P864" s="278" t="str">
        <f t="shared" si="29"/>
        <v/>
      </c>
      <c r="Q864" s="276" t="str">
        <f t="shared" si="30"/>
        <v/>
      </c>
      <c r="R864" s="9"/>
      <c r="S864" s="9"/>
      <c r="U864" s="367"/>
      <c r="AS864" s="9"/>
      <c r="AT864" s="9"/>
      <c r="AU864" s="426"/>
      <c r="AW864" s="9"/>
      <c r="AX864" s="470"/>
      <c r="AY864" s="467"/>
      <c r="BG864" s="373"/>
      <c r="BH864" s="373"/>
      <c r="BI864" s="9"/>
      <c r="BJ864" s="9"/>
      <c r="CJ864"/>
      <c r="CK864"/>
    </row>
    <row r="865" spans="1:89">
      <c r="A865" s="9">
        <v>1017</v>
      </c>
      <c r="B865" s="9" t="s">
        <v>383</v>
      </c>
      <c r="C865" s="9">
        <v>337</v>
      </c>
      <c r="D865" s="9">
        <v>2.4</v>
      </c>
      <c r="E865" s="9">
        <v>1.8</v>
      </c>
      <c r="F865" s="9">
        <v>525.27200000000005</v>
      </c>
      <c r="G865" s="9">
        <v>0</v>
      </c>
      <c r="H865" s="9">
        <v>0</v>
      </c>
      <c r="I865" s="9">
        <v>10.8</v>
      </c>
      <c r="J865" s="9">
        <v>62</v>
      </c>
      <c r="K865" s="158">
        <v>0.594444444444444</v>
      </c>
      <c r="L865" s="9"/>
      <c r="M865" s="9"/>
      <c r="N865" s="9"/>
      <c r="O865" s="9"/>
      <c r="P865" s="278" t="str">
        <f t="shared" si="29"/>
        <v/>
      </c>
      <c r="Q865" s="276" t="str">
        <f t="shared" si="30"/>
        <v/>
      </c>
      <c r="R865" s="9"/>
      <c r="S865" s="9"/>
      <c r="U865" s="367"/>
      <c r="AS865" s="9"/>
      <c r="AT865" s="9"/>
      <c r="AU865" s="426"/>
      <c r="AW865" s="9"/>
      <c r="AX865" s="470"/>
      <c r="AY865" s="467"/>
      <c r="BG865" s="373"/>
      <c r="BH865" s="373"/>
      <c r="BI865" s="9"/>
      <c r="BJ865" s="9"/>
      <c r="CJ865"/>
      <c r="CK865"/>
    </row>
    <row r="866" spans="1:89">
      <c r="A866" s="9">
        <v>1017</v>
      </c>
      <c r="B866" s="9" t="s">
        <v>383</v>
      </c>
      <c r="C866" s="9">
        <v>247</v>
      </c>
      <c r="D866" s="9">
        <v>1.3</v>
      </c>
      <c r="E866" s="9">
        <v>1.6</v>
      </c>
      <c r="F866" s="9">
        <v>525.27200000000005</v>
      </c>
      <c r="G866" s="9">
        <v>0</v>
      </c>
      <c r="H866" s="9">
        <v>0</v>
      </c>
      <c r="I866" s="9">
        <v>10.8</v>
      </c>
      <c r="J866" s="9">
        <v>62</v>
      </c>
      <c r="K866" s="158">
        <v>0.59513888888888899</v>
      </c>
      <c r="L866" s="9"/>
      <c r="M866" s="9"/>
      <c r="N866" s="9"/>
      <c r="O866" s="9"/>
      <c r="P866" s="278" t="str">
        <f t="shared" si="29"/>
        <v/>
      </c>
      <c r="Q866" s="276" t="str">
        <f t="shared" si="30"/>
        <v/>
      </c>
      <c r="R866" s="9"/>
      <c r="S866" s="9"/>
      <c r="U866" s="367"/>
      <c r="AS866" s="9"/>
      <c r="AT866" s="9"/>
      <c r="AU866" s="426"/>
      <c r="AW866" s="9"/>
      <c r="AX866" s="470"/>
      <c r="AY866" s="467"/>
      <c r="BG866" s="373"/>
      <c r="BH866" s="373"/>
      <c r="BI866" s="9"/>
      <c r="BJ866" s="9"/>
      <c r="CJ866"/>
      <c r="CK866"/>
    </row>
    <row r="867" spans="1:89">
      <c r="A867" s="9">
        <v>1017</v>
      </c>
      <c r="B867" s="9" t="s">
        <v>383</v>
      </c>
      <c r="C867" s="9">
        <v>292</v>
      </c>
      <c r="D867" s="9">
        <v>3.9</v>
      </c>
      <c r="E867" s="9">
        <v>2.2000000000000002</v>
      </c>
      <c r="F867" s="9">
        <v>525.27200000000005</v>
      </c>
      <c r="G867" s="9">
        <v>0</v>
      </c>
      <c r="H867" s="9">
        <v>0</v>
      </c>
      <c r="I867" s="9">
        <v>10.8</v>
      </c>
      <c r="J867" s="9">
        <v>62</v>
      </c>
      <c r="K867" s="158">
        <v>0.59583333333333299</v>
      </c>
      <c r="L867" s="9"/>
      <c r="M867" s="9"/>
      <c r="N867" s="9"/>
      <c r="O867" s="9"/>
      <c r="P867" s="278" t="str">
        <f t="shared" si="29"/>
        <v/>
      </c>
      <c r="Q867" s="276" t="str">
        <f t="shared" si="30"/>
        <v/>
      </c>
      <c r="R867" s="9"/>
      <c r="S867" s="9"/>
      <c r="U867" s="367"/>
      <c r="AS867" s="9"/>
      <c r="AT867" s="9"/>
      <c r="AU867" s="426"/>
      <c r="AW867" s="9"/>
      <c r="AX867" s="470"/>
      <c r="AY867" s="467"/>
      <c r="BG867" s="373"/>
      <c r="BH867" s="373"/>
      <c r="BI867" s="9"/>
      <c r="BJ867" s="9"/>
      <c r="CJ867"/>
      <c r="CK867"/>
    </row>
    <row r="868" spans="1:89">
      <c r="A868" s="9">
        <v>1017</v>
      </c>
      <c r="B868" s="9" t="s">
        <v>383</v>
      </c>
      <c r="C868" s="9">
        <v>337</v>
      </c>
      <c r="D868" s="9">
        <v>1.9</v>
      </c>
      <c r="E868" s="9">
        <v>2.4</v>
      </c>
      <c r="F868" s="9">
        <v>525.27200000000005</v>
      </c>
      <c r="G868" s="9">
        <v>0</v>
      </c>
      <c r="H868" s="9">
        <v>0</v>
      </c>
      <c r="I868" s="9">
        <v>10.7</v>
      </c>
      <c r="J868" s="9">
        <v>62</v>
      </c>
      <c r="K868" s="158">
        <v>0.59652777777777799</v>
      </c>
      <c r="L868" s="9"/>
      <c r="M868" s="9"/>
      <c r="N868" s="9"/>
      <c r="O868" s="9"/>
      <c r="P868" s="278" t="str">
        <f t="shared" si="29"/>
        <v/>
      </c>
      <c r="Q868" s="276" t="str">
        <f t="shared" si="30"/>
        <v/>
      </c>
      <c r="R868" s="9"/>
      <c r="S868" s="9"/>
      <c r="U868" s="367"/>
      <c r="AS868" s="9"/>
      <c r="AT868" s="9"/>
      <c r="AU868" s="426"/>
      <c r="AW868" s="9"/>
      <c r="AX868" s="470"/>
      <c r="AY868" s="467"/>
      <c r="BG868" s="373"/>
      <c r="BH868" s="373"/>
      <c r="BI868" s="9"/>
      <c r="BJ868" s="9"/>
      <c r="CJ868"/>
      <c r="CK868"/>
    </row>
    <row r="869" spans="1:89">
      <c r="A869" s="9">
        <v>1017</v>
      </c>
      <c r="B869" s="9" t="s">
        <v>383</v>
      </c>
      <c r="C869" s="9">
        <v>337</v>
      </c>
      <c r="D869" s="9">
        <v>2.9</v>
      </c>
      <c r="E869" s="9">
        <v>2.4</v>
      </c>
      <c r="F869" s="9">
        <v>525.27200000000005</v>
      </c>
      <c r="G869" s="9">
        <v>0</v>
      </c>
      <c r="H869" s="9">
        <v>0</v>
      </c>
      <c r="I869" s="9">
        <v>10.7</v>
      </c>
      <c r="J869" s="9">
        <v>62</v>
      </c>
      <c r="K869" s="158">
        <v>0.59722222222222199</v>
      </c>
      <c r="L869" s="9"/>
      <c r="M869" s="9"/>
      <c r="N869" s="9"/>
      <c r="O869" s="9"/>
      <c r="P869" s="278" t="str">
        <f t="shared" si="29"/>
        <v/>
      </c>
      <c r="Q869" s="276" t="str">
        <f t="shared" si="30"/>
        <v/>
      </c>
      <c r="R869" s="9"/>
      <c r="S869" s="9"/>
      <c r="U869" s="367"/>
      <c r="AS869" s="9"/>
      <c r="AT869" s="9"/>
      <c r="AU869" s="426"/>
      <c r="AW869" s="9"/>
      <c r="AX869" s="470"/>
      <c r="AY869" s="467"/>
      <c r="BG869" s="373"/>
      <c r="BH869" s="373"/>
      <c r="BI869" s="9"/>
      <c r="BJ869" s="9"/>
      <c r="CJ869"/>
      <c r="CK869"/>
    </row>
    <row r="870" spans="1:89">
      <c r="A870" s="9">
        <v>1017</v>
      </c>
      <c r="B870" s="9" t="s">
        <v>383</v>
      </c>
      <c r="C870" s="9">
        <v>292</v>
      </c>
      <c r="D870" s="9">
        <v>3.7</v>
      </c>
      <c r="E870" s="9">
        <v>2.6</v>
      </c>
      <c r="F870" s="9">
        <v>525.27200000000005</v>
      </c>
      <c r="G870" s="9">
        <v>0</v>
      </c>
      <c r="H870" s="9">
        <v>0</v>
      </c>
      <c r="I870" s="9">
        <v>10.7</v>
      </c>
      <c r="J870" s="9">
        <v>62</v>
      </c>
      <c r="K870" s="158">
        <v>0.59791666666666698</v>
      </c>
      <c r="L870" s="9"/>
      <c r="M870" s="9"/>
      <c r="N870" s="9"/>
      <c r="O870" s="9"/>
      <c r="P870" s="278" t="str">
        <f t="shared" si="29"/>
        <v/>
      </c>
      <c r="Q870" s="276" t="str">
        <f t="shared" si="30"/>
        <v/>
      </c>
      <c r="R870" s="9"/>
      <c r="S870" s="9"/>
      <c r="U870" s="367"/>
      <c r="AS870" s="9"/>
      <c r="AT870" s="9"/>
      <c r="AU870" s="426"/>
      <c r="AW870" s="9"/>
      <c r="AX870" s="470"/>
      <c r="AY870" s="467"/>
      <c r="BG870" s="373"/>
      <c r="BH870" s="373"/>
      <c r="BI870" s="9"/>
      <c r="BJ870" s="9"/>
      <c r="CJ870"/>
      <c r="CK870"/>
    </row>
    <row r="871" spans="1:89">
      <c r="A871" s="9">
        <v>1017</v>
      </c>
      <c r="B871" s="9" t="s">
        <v>383</v>
      </c>
      <c r="C871" s="9">
        <v>337</v>
      </c>
      <c r="D871" s="9">
        <v>2.7</v>
      </c>
      <c r="E871" s="9">
        <v>2.7</v>
      </c>
      <c r="F871" s="9">
        <v>525.27200000000005</v>
      </c>
      <c r="G871" s="9">
        <v>0</v>
      </c>
      <c r="H871" s="9">
        <v>0</v>
      </c>
      <c r="I871" s="9">
        <v>10.8</v>
      </c>
      <c r="J871" s="9">
        <v>62</v>
      </c>
      <c r="K871" s="158">
        <v>0.59861111111111098</v>
      </c>
      <c r="L871" s="9"/>
      <c r="M871" s="9"/>
      <c r="N871" s="9"/>
      <c r="O871" s="9"/>
      <c r="P871" s="278" t="str">
        <f t="shared" si="29"/>
        <v/>
      </c>
      <c r="Q871" s="276" t="str">
        <f t="shared" si="30"/>
        <v/>
      </c>
      <c r="R871" s="9"/>
      <c r="S871" s="9"/>
      <c r="U871" s="367"/>
      <c r="AS871" s="9"/>
      <c r="AT871" s="9"/>
      <c r="AU871" s="426"/>
      <c r="AW871" s="9"/>
      <c r="AX871" s="470"/>
      <c r="AY871" s="467"/>
      <c r="BG871" s="373"/>
      <c r="BH871" s="373"/>
      <c r="BI871" s="9"/>
      <c r="BJ871" s="9"/>
      <c r="CJ871"/>
      <c r="CK871"/>
    </row>
    <row r="872" spans="1:89">
      <c r="A872" s="9">
        <v>1017</v>
      </c>
      <c r="B872" s="9" t="s">
        <v>383</v>
      </c>
      <c r="C872" s="9">
        <v>247</v>
      </c>
      <c r="D872" s="9">
        <v>3.6</v>
      </c>
      <c r="E872" s="9">
        <v>2.1</v>
      </c>
      <c r="F872" s="9">
        <v>525.27200000000005</v>
      </c>
      <c r="G872" s="9">
        <v>0</v>
      </c>
      <c r="H872" s="9">
        <v>0</v>
      </c>
      <c r="I872" s="9">
        <v>10.8</v>
      </c>
      <c r="J872" s="9">
        <v>62</v>
      </c>
      <c r="K872" s="158">
        <v>0.59930555555555598</v>
      </c>
      <c r="L872" s="9"/>
      <c r="M872" s="9"/>
      <c r="N872" s="9"/>
      <c r="O872" s="9"/>
      <c r="P872" s="278" t="str">
        <f t="shared" si="29"/>
        <v/>
      </c>
      <c r="Q872" s="276" t="str">
        <f t="shared" si="30"/>
        <v/>
      </c>
      <c r="R872" s="9"/>
      <c r="S872" s="9"/>
      <c r="U872" s="367"/>
      <c r="AS872" s="9"/>
      <c r="AT872" s="9"/>
      <c r="AU872" s="426"/>
      <c r="AW872" s="9"/>
      <c r="AX872" s="470"/>
      <c r="AY872" s="467"/>
      <c r="BG872" s="373"/>
      <c r="BH872" s="373"/>
      <c r="BI872" s="9"/>
      <c r="BJ872" s="9"/>
      <c r="CJ872"/>
      <c r="CK872"/>
    </row>
    <row r="873" spans="1:89">
      <c r="A873" s="9">
        <v>1017</v>
      </c>
      <c r="B873" s="9" t="s">
        <v>383</v>
      </c>
      <c r="C873" s="9">
        <v>292</v>
      </c>
      <c r="D873" s="9">
        <v>1.8</v>
      </c>
      <c r="E873" s="9">
        <v>1.8</v>
      </c>
      <c r="F873" s="9">
        <v>525.27200000000005</v>
      </c>
      <c r="G873" s="9">
        <v>0</v>
      </c>
      <c r="H873" s="9">
        <v>0</v>
      </c>
      <c r="I873" s="9">
        <v>10.8</v>
      </c>
      <c r="J873" s="9">
        <v>62</v>
      </c>
      <c r="K873" s="158">
        <v>0.6</v>
      </c>
      <c r="L873" s="9"/>
      <c r="M873" s="9"/>
      <c r="N873" s="9"/>
      <c r="O873" s="9"/>
      <c r="P873" s="278" t="str">
        <f t="shared" si="29"/>
        <v/>
      </c>
      <c r="Q873" s="276" t="str">
        <f t="shared" si="30"/>
        <v/>
      </c>
      <c r="R873" s="9"/>
      <c r="S873" s="9"/>
      <c r="U873" s="367"/>
      <c r="AS873" s="9"/>
      <c r="AT873" s="9"/>
      <c r="AU873" s="426"/>
      <c r="AW873" s="9"/>
      <c r="AX873" s="470"/>
      <c r="AY873" s="467"/>
      <c r="BG873" s="373"/>
      <c r="BH873" s="373"/>
      <c r="BI873" s="9"/>
      <c r="BJ873" s="9"/>
      <c r="CJ873"/>
      <c r="CK873"/>
    </row>
    <row r="874" spans="1:89">
      <c r="A874" s="9">
        <v>1017</v>
      </c>
      <c r="B874" s="9" t="s">
        <v>383</v>
      </c>
      <c r="C874" s="9">
        <v>337</v>
      </c>
      <c r="D874" s="9">
        <v>2.4</v>
      </c>
      <c r="E874" s="9">
        <v>2</v>
      </c>
      <c r="F874" s="9">
        <v>525.27200000000005</v>
      </c>
      <c r="G874" s="9">
        <v>0</v>
      </c>
      <c r="H874" s="9">
        <v>0</v>
      </c>
      <c r="I874" s="9">
        <v>10.9</v>
      </c>
      <c r="J874" s="9">
        <v>62</v>
      </c>
      <c r="K874" s="158">
        <v>0.60069444444444398</v>
      </c>
      <c r="L874" s="9"/>
      <c r="M874" s="9"/>
      <c r="N874" s="9"/>
      <c r="O874" s="9"/>
      <c r="P874" s="278" t="str">
        <f t="shared" si="29"/>
        <v/>
      </c>
      <c r="Q874" s="276" t="str">
        <f t="shared" si="30"/>
        <v/>
      </c>
      <c r="R874" s="9"/>
      <c r="S874" s="9"/>
      <c r="U874" s="367"/>
      <c r="AS874" s="9"/>
      <c r="AT874" s="9"/>
      <c r="AU874" s="426"/>
      <c r="AW874" s="9"/>
      <c r="AX874" s="470"/>
      <c r="AY874" s="467"/>
      <c r="BG874" s="373"/>
      <c r="BH874" s="373"/>
      <c r="BI874" s="9"/>
      <c r="BJ874" s="9"/>
      <c r="CJ874"/>
      <c r="CK874"/>
    </row>
    <row r="875" spans="1:89">
      <c r="A875" s="9">
        <v>1017</v>
      </c>
      <c r="B875" s="9" t="s">
        <v>383</v>
      </c>
      <c r="C875" s="9">
        <v>315</v>
      </c>
      <c r="D875" s="9">
        <v>2</v>
      </c>
      <c r="E875" s="9">
        <v>2</v>
      </c>
      <c r="F875" s="9">
        <v>525.27200000000005</v>
      </c>
      <c r="G875" s="9">
        <v>0</v>
      </c>
      <c r="H875" s="9">
        <v>0</v>
      </c>
      <c r="I875" s="9">
        <v>10.9</v>
      </c>
      <c r="J875" s="9">
        <v>62</v>
      </c>
      <c r="K875" s="158">
        <v>0.60138888888888897</v>
      </c>
      <c r="L875" s="9"/>
      <c r="M875" s="9"/>
      <c r="N875" s="9"/>
      <c r="O875" s="9"/>
      <c r="P875" s="278" t="str">
        <f t="shared" si="29"/>
        <v/>
      </c>
      <c r="Q875" s="276" t="str">
        <f t="shared" si="30"/>
        <v/>
      </c>
      <c r="R875" s="9"/>
      <c r="S875" s="9"/>
      <c r="U875" s="367"/>
      <c r="AS875" s="9"/>
      <c r="AT875" s="9"/>
      <c r="AU875" s="426"/>
      <c r="AW875" s="9"/>
      <c r="AX875" s="470"/>
      <c r="AY875" s="467"/>
      <c r="BG875" s="373"/>
      <c r="BH875" s="373"/>
      <c r="BI875" s="9"/>
      <c r="BJ875" s="9"/>
      <c r="CJ875"/>
      <c r="CK875"/>
    </row>
    <row r="876" spans="1:89">
      <c r="A876" s="9">
        <v>1017</v>
      </c>
      <c r="B876" s="9" t="s">
        <v>383</v>
      </c>
      <c r="C876" s="9">
        <v>337</v>
      </c>
      <c r="D876" s="9">
        <v>2.2000000000000002</v>
      </c>
      <c r="E876" s="9">
        <v>2.2999999999999998</v>
      </c>
      <c r="F876" s="9">
        <v>525.27200000000005</v>
      </c>
      <c r="G876" s="9">
        <v>0</v>
      </c>
      <c r="H876" s="9">
        <v>0</v>
      </c>
      <c r="I876" s="9">
        <v>10.9</v>
      </c>
      <c r="J876" s="9">
        <v>62</v>
      </c>
      <c r="K876" s="158">
        <v>0.60208333333333297</v>
      </c>
      <c r="L876" s="9"/>
      <c r="M876" s="9"/>
      <c r="N876" s="9"/>
      <c r="O876" s="9"/>
      <c r="P876" s="278" t="str">
        <f t="shared" si="29"/>
        <v/>
      </c>
      <c r="Q876" s="276" t="str">
        <f t="shared" si="30"/>
        <v/>
      </c>
      <c r="R876" s="9"/>
      <c r="S876" s="9"/>
      <c r="U876" s="367"/>
      <c r="AS876" s="9"/>
      <c r="AT876" s="9"/>
      <c r="AU876" s="426"/>
      <c r="AW876" s="9"/>
      <c r="AX876" s="470"/>
      <c r="AY876" s="467"/>
      <c r="BG876" s="373"/>
      <c r="BH876" s="373"/>
      <c r="BI876" s="9"/>
      <c r="BJ876" s="9"/>
      <c r="CJ876"/>
      <c r="CK876"/>
    </row>
    <row r="877" spans="1:89">
      <c r="A877" s="9">
        <v>1017</v>
      </c>
      <c r="B877" s="9" t="s">
        <v>383</v>
      </c>
      <c r="C877" s="9">
        <v>270</v>
      </c>
      <c r="D877" s="9">
        <v>0.8</v>
      </c>
      <c r="E877" s="9">
        <v>1.6</v>
      </c>
      <c r="F877" s="9">
        <v>525.27200000000005</v>
      </c>
      <c r="G877" s="9">
        <v>0</v>
      </c>
      <c r="H877" s="9">
        <v>0</v>
      </c>
      <c r="I877" s="9">
        <v>10.9</v>
      </c>
      <c r="J877" s="9">
        <v>62</v>
      </c>
      <c r="K877" s="158">
        <v>0.60277777777777797</v>
      </c>
      <c r="L877" s="9"/>
      <c r="M877" s="9"/>
      <c r="N877" s="9"/>
      <c r="O877" s="9"/>
      <c r="P877" s="278">
        <f t="shared" si="29"/>
        <v>60</v>
      </c>
      <c r="Q877" s="276" t="str">
        <f t="shared" si="30"/>
        <v/>
      </c>
      <c r="R877" s="9"/>
      <c r="S877" s="9"/>
      <c r="U877" s="367"/>
      <c r="AS877" s="9"/>
      <c r="AT877" s="9"/>
      <c r="AU877" s="426"/>
      <c r="AW877" s="9"/>
      <c r="AX877" s="470"/>
      <c r="AY877" s="467"/>
      <c r="BG877" s="373"/>
      <c r="BH877" s="373"/>
      <c r="BI877" s="9"/>
      <c r="BJ877" s="9"/>
      <c r="CJ877"/>
      <c r="CK877"/>
    </row>
    <row r="878" spans="1:89">
      <c r="A878" s="9">
        <v>1017</v>
      </c>
      <c r="B878" s="9" t="s">
        <v>383</v>
      </c>
      <c r="C878" s="9">
        <v>337</v>
      </c>
      <c r="D878" s="9">
        <v>1.7</v>
      </c>
      <c r="E878" s="9">
        <v>1.6</v>
      </c>
      <c r="F878" s="9">
        <v>525.27200000000005</v>
      </c>
      <c r="G878" s="9">
        <v>0</v>
      </c>
      <c r="H878" s="9">
        <v>0</v>
      </c>
      <c r="I878" s="9">
        <v>11</v>
      </c>
      <c r="J878" s="9">
        <v>62</v>
      </c>
      <c r="K878" s="158">
        <v>0.60347222222222197</v>
      </c>
      <c r="L878" s="9"/>
      <c r="M878" s="9"/>
      <c r="N878" s="9"/>
      <c r="O878" s="9"/>
      <c r="P878" s="278" t="str">
        <f t="shared" si="29"/>
        <v/>
      </c>
      <c r="Q878" s="276" t="str">
        <f t="shared" si="30"/>
        <v/>
      </c>
      <c r="R878" s="9"/>
      <c r="S878" s="9"/>
      <c r="U878" s="367"/>
      <c r="AS878" s="9"/>
      <c r="AT878" s="9"/>
      <c r="AU878" s="426"/>
      <c r="AW878" s="9"/>
      <c r="AX878" s="470"/>
      <c r="AY878" s="467"/>
      <c r="BG878" s="373"/>
      <c r="BH878" s="373"/>
      <c r="BI878" s="9"/>
      <c r="BJ878" s="9"/>
      <c r="CJ878"/>
      <c r="CK878"/>
    </row>
    <row r="879" spans="1:89">
      <c r="A879" s="9">
        <v>1017</v>
      </c>
      <c r="B879" s="9" t="s">
        <v>383</v>
      </c>
      <c r="C879" s="9">
        <v>315</v>
      </c>
      <c r="D879" s="9">
        <v>2.7</v>
      </c>
      <c r="E879" s="9">
        <v>2.1</v>
      </c>
      <c r="F879" s="9">
        <v>525.27200000000005</v>
      </c>
      <c r="G879" s="9">
        <v>0</v>
      </c>
      <c r="H879" s="9">
        <v>0</v>
      </c>
      <c r="I879" s="9">
        <v>11</v>
      </c>
      <c r="J879" s="9">
        <v>62</v>
      </c>
      <c r="K879" s="158">
        <v>0.60416666666666696</v>
      </c>
      <c r="L879" s="9"/>
      <c r="M879" s="9"/>
      <c r="N879" s="9"/>
      <c r="O879" s="9"/>
      <c r="P879" s="278" t="str">
        <f t="shared" si="29"/>
        <v/>
      </c>
      <c r="Q879" s="276" t="str">
        <f t="shared" si="30"/>
        <v/>
      </c>
      <c r="R879" s="9"/>
      <c r="S879" s="9"/>
      <c r="U879" s="367"/>
      <c r="AS879" s="9"/>
      <c r="AT879" s="9"/>
      <c r="AU879" s="426"/>
      <c r="AW879" s="9"/>
      <c r="AX879" s="470"/>
      <c r="AY879" s="467"/>
      <c r="BG879" s="373"/>
      <c r="BH879" s="373"/>
      <c r="BI879" s="9"/>
      <c r="BJ879" s="9"/>
      <c r="CJ879"/>
      <c r="CK879"/>
    </row>
    <row r="880" spans="1:89">
      <c r="A880" s="9">
        <v>1017</v>
      </c>
      <c r="B880" s="9" t="s">
        <v>383</v>
      </c>
      <c r="C880" s="9">
        <v>337</v>
      </c>
      <c r="D880" s="9">
        <v>2.8</v>
      </c>
      <c r="E880" s="9">
        <v>3.1</v>
      </c>
      <c r="F880" s="9">
        <v>525.27200000000005</v>
      </c>
      <c r="G880" s="9">
        <v>0</v>
      </c>
      <c r="H880" s="9">
        <v>0</v>
      </c>
      <c r="I880" s="9">
        <v>11</v>
      </c>
      <c r="J880" s="9">
        <v>62</v>
      </c>
      <c r="K880" s="158">
        <v>0.60486111111111096</v>
      </c>
      <c r="L880" s="9"/>
      <c r="M880" s="9"/>
      <c r="N880" s="9"/>
      <c r="O880" s="9"/>
      <c r="P880" s="278" t="str">
        <f t="shared" si="29"/>
        <v/>
      </c>
      <c r="Q880" s="276" t="str">
        <f t="shared" si="30"/>
        <v/>
      </c>
      <c r="R880" s="9"/>
      <c r="S880" s="9"/>
      <c r="U880" s="367"/>
      <c r="AS880" s="9"/>
      <c r="AT880" s="9"/>
      <c r="AU880" s="426"/>
      <c r="AW880" s="9"/>
      <c r="AX880" s="470"/>
      <c r="AY880" s="467"/>
      <c r="BG880" s="373"/>
      <c r="BH880" s="373"/>
      <c r="BI880" s="9"/>
      <c r="BJ880" s="9"/>
      <c r="CJ880"/>
      <c r="CK880"/>
    </row>
    <row r="881" spans="1:89">
      <c r="A881" s="9">
        <v>1017</v>
      </c>
      <c r="B881" s="9" t="s">
        <v>383</v>
      </c>
      <c r="C881" s="9">
        <v>315</v>
      </c>
      <c r="D881" s="9">
        <v>2.2000000000000002</v>
      </c>
      <c r="E881" s="9">
        <v>2.2999999999999998</v>
      </c>
      <c r="F881" s="9">
        <v>525.27200000000005</v>
      </c>
      <c r="G881" s="9">
        <v>0</v>
      </c>
      <c r="H881" s="9">
        <v>0</v>
      </c>
      <c r="I881" s="9">
        <v>11</v>
      </c>
      <c r="J881" s="9">
        <v>62</v>
      </c>
      <c r="K881" s="158">
        <v>0.60555555555555596</v>
      </c>
      <c r="L881" s="9"/>
      <c r="M881" s="9"/>
      <c r="N881" s="9"/>
      <c r="O881" s="9"/>
      <c r="P881" s="278" t="str">
        <f t="shared" si="29"/>
        <v/>
      </c>
      <c r="Q881" s="276" t="str">
        <f t="shared" si="30"/>
        <v/>
      </c>
      <c r="R881" s="9"/>
      <c r="S881" s="9"/>
      <c r="U881" s="367"/>
      <c r="AS881" s="9"/>
      <c r="AT881" s="9"/>
      <c r="AU881" s="426"/>
      <c r="AW881" s="9"/>
      <c r="AX881" s="470"/>
      <c r="AY881" s="467"/>
      <c r="BG881" s="373"/>
      <c r="BH881" s="373"/>
      <c r="BI881" s="9"/>
      <c r="BJ881" s="9"/>
      <c r="CJ881"/>
      <c r="CK881"/>
    </row>
    <row r="882" spans="1:89">
      <c r="A882" s="9">
        <v>1017</v>
      </c>
      <c r="B882" s="9" t="s">
        <v>383</v>
      </c>
      <c r="C882" s="9">
        <v>22</v>
      </c>
      <c r="D882" s="9">
        <v>2.6</v>
      </c>
      <c r="E882" s="9">
        <v>2.9</v>
      </c>
      <c r="F882" s="9">
        <v>525.27200000000005</v>
      </c>
      <c r="G882" s="9">
        <v>0</v>
      </c>
      <c r="H882" s="9">
        <v>0</v>
      </c>
      <c r="I882" s="9">
        <v>10.9</v>
      </c>
      <c r="J882" s="9">
        <v>62</v>
      </c>
      <c r="K882" s="158">
        <v>0.60624999999999996</v>
      </c>
      <c r="L882" s="9"/>
      <c r="M882" s="9"/>
      <c r="N882" s="9"/>
      <c r="O882" s="9"/>
      <c r="P882" s="278" t="str">
        <f t="shared" si="29"/>
        <v/>
      </c>
      <c r="Q882" s="276" t="str">
        <f t="shared" si="30"/>
        <v/>
      </c>
      <c r="R882" s="9"/>
      <c r="S882" s="9"/>
      <c r="U882" s="367"/>
      <c r="AS882" s="9"/>
      <c r="AT882" s="9"/>
      <c r="AU882" s="426"/>
      <c r="AW882" s="9"/>
      <c r="AX882" s="470"/>
      <c r="AY882" s="467"/>
      <c r="BG882" s="373"/>
      <c r="BH882" s="373"/>
      <c r="BI882" s="9"/>
      <c r="BJ882" s="9"/>
      <c r="CJ882"/>
      <c r="CK882"/>
    </row>
    <row r="883" spans="1:89">
      <c r="A883" s="9">
        <v>1017</v>
      </c>
      <c r="B883" s="9" t="s">
        <v>383</v>
      </c>
      <c r="C883" s="9">
        <v>337</v>
      </c>
      <c r="D883" s="9">
        <v>1.7</v>
      </c>
      <c r="E883" s="9">
        <v>2.2000000000000002</v>
      </c>
      <c r="F883" s="9">
        <v>525.27200000000005</v>
      </c>
      <c r="G883" s="9">
        <v>0</v>
      </c>
      <c r="H883" s="9">
        <v>0</v>
      </c>
      <c r="I883" s="9">
        <v>10.9</v>
      </c>
      <c r="J883" s="9">
        <v>62</v>
      </c>
      <c r="K883" s="158">
        <v>0.60694444444444495</v>
      </c>
      <c r="L883" s="9"/>
      <c r="M883" s="9"/>
      <c r="N883" s="9"/>
      <c r="O883" s="9"/>
      <c r="P883" s="278" t="str">
        <f t="shared" si="29"/>
        <v/>
      </c>
      <c r="Q883" s="276" t="str">
        <f t="shared" si="30"/>
        <v/>
      </c>
      <c r="R883" s="9"/>
      <c r="S883" s="9"/>
      <c r="U883" s="367"/>
      <c r="AS883" s="9"/>
      <c r="AT883" s="9"/>
      <c r="AU883" s="426"/>
      <c r="AW883" s="9"/>
      <c r="AX883" s="470"/>
      <c r="AY883" s="467"/>
      <c r="BG883" s="373"/>
      <c r="BH883" s="373"/>
      <c r="BI883" s="9"/>
      <c r="BJ883" s="9"/>
      <c r="CJ883"/>
      <c r="CK883"/>
    </row>
    <row r="884" spans="1:89">
      <c r="A884" s="9">
        <v>1017</v>
      </c>
      <c r="B884" s="9" t="s">
        <v>383</v>
      </c>
      <c r="C884" s="9">
        <v>315</v>
      </c>
      <c r="D884" s="9">
        <v>1.1000000000000001</v>
      </c>
      <c r="E884" s="9">
        <v>1.7</v>
      </c>
      <c r="F884" s="9">
        <v>525.27200000000005</v>
      </c>
      <c r="G884" s="9">
        <v>0</v>
      </c>
      <c r="H884" s="9">
        <v>0</v>
      </c>
      <c r="I884" s="9">
        <v>10.9</v>
      </c>
      <c r="J884" s="9">
        <v>62</v>
      </c>
      <c r="K884" s="158">
        <v>0.60763888888888895</v>
      </c>
      <c r="L884" s="9"/>
      <c r="M884" s="9"/>
      <c r="N884" s="9"/>
      <c r="O884" s="9"/>
      <c r="P884" s="278" t="str">
        <f t="shared" si="29"/>
        <v/>
      </c>
      <c r="Q884" s="276" t="str">
        <f t="shared" si="30"/>
        <v/>
      </c>
      <c r="R884" s="9"/>
      <c r="S884" s="9"/>
      <c r="U884" s="367"/>
      <c r="AS884" s="9"/>
      <c r="AT884" s="9"/>
      <c r="AU884" s="426"/>
      <c r="AW884" s="9"/>
      <c r="AX884" s="470"/>
      <c r="AY884" s="467"/>
      <c r="BG884" s="373"/>
      <c r="BH884" s="373"/>
      <c r="BI884" s="9"/>
      <c r="BJ884" s="9"/>
      <c r="CJ884"/>
      <c r="CK884"/>
    </row>
    <row r="885" spans="1:89">
      <c r="A885" s="9">
        <v>1017</v>
      </c>
      <c r="B885" s="9" t="s">
        <v>383</v>
      </c>
      <c r="C885" s="9">
        <v>292</v>
      </c>
      <c r="D885" s="9">
        <v>1.5</v>
      </c>
      <c r="E885" s="9">
        <v>1.8</v>
      </c>
      <c r="F885" s="9">
        <v>525.27200000000005</v>
      </c>
      <c r="G885" s="9">
        <v>0</v>
      </c>
      <c r="H885" s="9">
        <v>0</v>
      </c>
      <c r="I885" s="9">
        <v>10.9</v>
      </c>
      <c r="J885" s="9">
        <v>61</v>
      </c>
      <c r="K885" s="158">
        <v>0.60833333333333295</v>
      </c>
      <c r="L885" s="9"/>
      <c r="M885" s="9"/>
      <c r="N885" s="9"/>
      <c r="O885" s="9"/>
      <c r="P885" s="278" t="str">
        <f t="shared" si="29"/>
        <v/>
      </c>
      <c r="Q885" s="276" t="str">
        <f t="shared" si="30"/>
        <v/>
      </c>
      <c r="R885" s="9"/>
      <c r="S885" s="9"/>
      <c r="U885" s="367"/>
      <c r="AS885" s="9"/>
      <c r="AT885" s="9"/>
      <c r="AU885" s="426"/>
      <c r="AW885" s="9"/>
      <c r="AX885" s="470"/>
      <c r="AY885" s="467"/>
      <c r="BG885" s="373"/>
      <c r="BH885" s="373"/>
      <c r="BI885" s="9"/>
      <c r="BJ885" s="9"/>
      <c r="CJ885"/>
      <c r="CK885"/>
    </row>
    <row r="886" spans="1:89">
      <c r="A886" s="9">
        <v>1017</v>
      </c>
      <c r="B886" s="9" t="s">
        <v>383</v>
      </c>
      <c r="C886" s="9">
        <v>337</v>
      </c>
      <c r="D886" s="9">
        <v>1.7</v>
      </c>
      <c r="E886" s="9">
        <v>1.5</v>
      </c>
      <c r="F886" s="9">
        <v>525.27200000000005</v>
      </c>
      <c r="G886" s="9">
        <v>0</v>
      </c>
      <c r="H886" s="9">
        <v>0</v>
      </c>
      <c r="I886" s="9">
        <v>11</v>
      </c>
      <c r="J886" s="9">
        <v>61</v>
      </c>
      <c r="K886" s="158">
        <v>0.60902777777777795</v>
      </c>
      <c r="L886" s="9"/>
      <c r="M886" s="9"/>
      <c r="N886" s="9"/>
      <c r="O886" s="9"/>
      <c r="P886" s="278" t="str">
        <f t="shared" si="29"/>
        <v/>
      </c>
      <c r="Q886" s="276" t="str">
        <f t="shared" si="30"/>
        <v/>
      </c>
      <c r="R886" s="9"/>
      <c r="S886" s="9"/>
      <c r="U886" s="367"/>
      <c r="AS886" s="9"/>
      <c r="AT886" s="9"/>
      <c r="AU886" s="426"/>
      <c r="AW886" s="9"/>
      <c r="AX886" s="470"/>
      <c r="AY886" s="467"/>
      <c r="BG886" s="373"/>
      <c r="BH886" s="373"/>
      <c r="BI886" s="9"/>
      <c r="BJ886" s="9"/>
      <c r="CJ886"/>
      <c r="CK886"/>
    </row>
    <row r="887" spans="1:89">
      <c r="A887" s="9">
        <v>1017</v>
      </c>
      <c r="B887" s="9" t="s">
        <v>383</v>
      </c>
      <c r="C887" s="9">
        <v>337</v>
      </c>
      <c r="D887" s="9">
        <v>2.2000000000000002</v>
      </c>
      <c r="E887" s="9">
        <v>2</v>
      </c>
      <c r="F887" s="9">
        <v>525.27200000000005</v>
      </c>
      <c r="G887" s="9">
        <v>0</v>
      </c>
      <c r="H887" s="9">
        <v>0</v>
      </c>
      <c r="I887" s="9">
        <v>11</v>
      </c>
      <c r="J887" s="9">
        <v>61</v>
      </c>
      <c r="K887" s="158">
        <v>0.60972222222222205</v>
      </c>
      <c r="L887" s="9"/>
      <c r="M887" s="9"/>
      <c r="N887" s="9"/>
      <c r="O887" s="9"/>
      <c r="P887" s="278" t="str">
        <f t="shared" si="29"/>
        <v/>
      </c>
      <c r="Q887" s="276" t="str">
        <f t="shared" si="30"/>
        <v/>
      </c>
      <c r="R887" s="9"/>
      <c r="S887" s="9"/>
      <c r="U887" s="367"/>
      <c r="AS887" s="9"/>
      <c r="AT887" s="9"/>
      <c r="AU887" s="426"/>
      <c r="AW887" s="9"/>
      <c r="AX887" s="470"/>
      <c r="AY887" s="467"/>
      <c r="BG887" s="373"/>
      <c r="BH887" s="373"/>
      <c r="BI887" s="9"/>
      <c r="BJ887" s="9"/>
      <c r="CJ887"/>
      <c r="CK887"/>
    </row>
    <row r="888" spans="1:89">
      <c r="A888" s="9">
        <v>1017</v>
      </c>
      <c r="B888" s="9" t="s">
        <v>383</v>
      </c>
      <c r="C888" s="9">
        <v>337</v>
      </c>
      <c r="D888" s="9">
        <v>4</v>
      </c>
      <c r="E888" s="9">
        <v>3.1</v>
      </c>
      <c r="F888" s="9">
        <v>525.27200000000005</v>
      </c>
      <c r="G888" s="9">
        <v>0</v>
      </c>
      <c r="H888" s="9">
        <v>0</v>
      </c>
      <c r="I888" s="9">
        <v>11</v>
      </c>
      <c r="J888" s="9">
        <v>61</v>
      </c>
      <c r="K888" s="158">
        <v>0.61041666666666705</v>
      </c>
      <c r="L888" s="9"/>
      <c r="M888" s="9"/>
      <c r="N888" s="9"/>
      <c r="O888" s="9"/>
      <c r="P888" s="278" t="str">
        <f t="shared" si="29"/>
        <v/>
      </c>
      <c r="Q888" s="276" t="str">
        <f t="shared" si="30"/>
        <v/>
      </c>
      <c r="R888" s="9"/>
      <c r="S888" s="9"/>
      <c r="U888" s="367"/>
      <c r="AS888" s="9"/>
      <c r="AT888" s="9"/>
      <c r="AU888" s="426"/>
      <c r="AW888" s="9"/>
      <c r="AX888" s="470"/>
      <c r="AY888" s="467"/>
      <c r="BG888" s="373"/>
      <c r="BH888" s="373"/>
      <c r="BI888" s="9"/>
      <c r="BJ888" s="9"/>
      <c r="CJ888"/>
      <c r="CK888"/>
    </row>
    <row r="889" spans="1:89">
      <c r="A889" s="9">
        <v>1017</v>
      </c>
      <c r="B889" s="9" t="s">
        <v>383</v>
      </c>
      <c r="C889" s="9">
        <v>337</v>
      </c>
      <c r="D889" s="9">
        <v>2.2999999999999998</v>
      </c>
      <c r="E889" s="9">
        <v>2.5</v>
      </c>
      <c r="F889" s="9">
        <v>525.27200000000005</v>
      </c>
      <c r="G889" s="9">
        <v>0</v>
      </c>
      <c r="H889" s="9">
        <v>0</v>
      </c>
      <c r="I889" s="9">
        <v>11</v>
      </c>
      <c r="J889" s="9">
        <v>61</v>
      </c>
      <c r="K889" s="158">
        <v>0.61111111111111105</v>
      </c>
      <c r="L889" s="9"/>
      <c r="M889" s="9"/>
      <c r="N889" s="9"/>
      <c r="O889" s="9"/>
      <c r="P889" s="278" t="str">
        <f t="shared" si="29"/>
        <v/>
      </c>
      <c r="Q889" s="276" t="str">
        <f t="shared" si="30"/>
        <v/>
      </c>
      <c r="R889" s="9"/>
      <c r="S889" s="9"/>
      <c r="U889" s="367"/>
      <c r="AS889" s="9"/>
      <c r="AT889" s="9"/>
      <c r="AU889" s="426"/>
      <c r="AW889" s="9"/>
      <c r="AX889" s="470"/>
      <c r="AY889" s="467"/>
      <c r="BG889" s="373"/>
      <c r="BH889" s="373"/>
      <c r="BI889" s="9"/>
      <c r="BJ889" s="9"/>
      <c r="CJ889"/>
      <c r="CK889"/>
    </row>
    <row r="890" spans="1:89">
      <c r="A890" s="9">
        <v>1017</v>
      </c>
      <c r="B890" s="9" t="s">
        <v>383</v>
      </c>
      <c r="C890" s="9">
        <v>337</v>
      </c>
      <c r="D890" s="9">
        <v>3.3</v>
      </c>
      <c r="E890" s="9">
        <v>2.2000000000000002</v>
      </c>
      <c r="F890" s="9">
        <v>525.27200000000005</v>
      </c>
      <c r="G890" s="9">
        <v>0</v>
      </c>
      <c r="H890" s="9">
        <v>0</v>
      </c>
      <c r="I890" s="9">
        <v>11.1</v>
      </c>
      <c r="J890" s="9">
        <v>61</v>
      </c>
      <c r="K890" s="158">
        <v>0.61180555555555605</v>
      </c>
      <c r="L890" s="9"/>
      <c r="M890" s="9"/>
      <c r="N890" s="9"/>
      <c r="O890" s="9"/>
      <c r="P890" s="278" t="str">
        <f t="shared" si="29"/>
        <v/>
      </c>
      <c r="Q890" s="276" t="str">
        <f t="shared" si="30"/>
        <v/>
      </c>
      <c r="R890" s="9"/>
      <c r="S890" s="9"/>
      <c r="U890" s="367"/>
      <c r="AS890" s="9"/>
      <c r="AT890" s="9"/>
      <c r="AU890" s="426"/>
      <c r="AW890" s="9"/>
      <c r="AX890" s="470"/>
      <c r="AY890" s="467"/>
      <c r="BG890" s="373"/>
      <c r="BH890" s="373"/>
      <c r="BI890" s="9"/>
      <c r="BJ890" s="9"/>
      <c r="CJ890"/>
      <c r="CK890"/>
    </row>
    <row r="891" spans="1:89">
      <c r="A891" s="9">
        <v>1017</v>
      </c>
      <c r="B891" s="9" t="s">
        <v>383</v>
      </c>
      <c r="C891" s="9">
        <v>337</v>
      </c>
      <c r="D891" s="9">
        <v>1.9</v>
      </c>
      <c r="E891" s="9">
        <v>2.4</v>
      </c>
      <c r="F891" s="9">
        <v>525.27200000000005</v>
      </c>
      <c r="G891" s="9">
        <v>0</v>
      </c>
      <c r="H891" s="9">
        <v>0</v>
      </c>
      <c r="I891" s="9">
        <v>11.1</v>
      </c>
      <c r="J891" s="9">
        <v>61</v>
      </c>
      <c r="K891" s="158">
        <v>0.61250000000000004</v>
      </c>
      <c r="L891" s="9"/>
      <c r="M891" s="9"/>
      <c r="N891" s="9"/>
      <c r="O891" s="9"/>
      <c r="P891" s="278" t="str">
        <f t="shared" si="29"/>
        <v/>
      </c>
      <c r="Q891" s="276" t="str">
        <f t="shared" si="30"/>
        <v/>
      </c>
      <c r="R891" s="9"/>
      <c r="S891" s="9"/>
      <c r="U891" s="367"/>
      <c r="AS891" s="9"/>
      <c r="AT891" s="9"/>
      <c r="AU891" s="426"/>
      <c r="AW891" s="9"/>
      <c r="AX891" s="470"/>
      <c r="AY891" s="467"/>
      <c r="BG891" s="373"/>
      <c r="BH891" s="373"/>
      <c r="BI891" s="9"/>
      <c r="BJ891" s="9"/>
      <c r="CJ891"/>
      <c r="CK891"/>
    </row>
    <row r="892" spans="1:89">
      <c r="A892" s="9">
        <v>1017</v>
      </c>
      <c r="B892" s="9" t="s">
        <v>383</v>
      </c>
      <c r="C892" s="9">
        <v>337</v>
      </c>
      <c r="D892" s="9">
        <v>2.2999999999999998</v>
      </c>
      <c r="E892" s="9">
        <v>1.8</v>
      </c>
      <c r="F892" s="9">
        <v>525.27200000000005</v>
      </c>
      <c r="G892" s="9">
        <v>0</v>
      </c>
      <c r="H892" s="9">
        <v>0</v>
      </c>
      <c r="I892" s="9">
        <v>11.2</v>
      </c>
      <c r="J892" s="9">
        <v>61</v>
      </c>
      <c r="K892" s="158">
        <v>0.61319444444444404</v>
      </c>
      <c r="L892" s="9"/>
      <c r="M892" s="9"/>
      <c r="N892" s="9"/>
      <c r="O892" s="9"/>
      <c r="P892" s="278" t="str">
        <f t="shared" si="29"/>
        <v/>
      </c>
      <c r="Q892" s="276" t="str">
        <f t="shared" si="30"/>
        <v/>
      </c>
      <c r="R892" s="9"/>
      <c r="S892" s="9"/>
      <c r="U892" s="367"/>
      <c r="AS892" s="9"/>
      <c r="AT892" s="9"/>
      <c r="AU892" s="426"/>
      <c r="AW892" s="9"/>
      <c r="AX892" s="470"/>
      <c r="AY892" s="467"/>
      <c r="BG892" s="373"/>
      <c r="BH892" s="373"/>
      <c r="BI892" s="9"/>
      <c r="BJ892" s="9"/>
      <c r="CJ892"/>
      <c r="CK892"/>
    </row>
    <row r="893" spans="1:89">
      <c r="A893" s="9">
        <v>1017</v>
      </c>
      <c r="B893" s="9" t="s">
        <v>383</v>
      </c>
      <c r="C893" s="9">
        <v>337</v>
      </c>
      <c r="D893" s="9">
        <v>3</v>
      </c>
      <c r="E893" s="9">
        <v>2.7</v>
      </c>
      <c r="F893" s="9">
        <v>525.27200000000005</v>
      </c>
      <c r="G893" s="9">
        <v>0</v>
      </c>
      <c r="H893" s="9">
        <v>0</v>
      </c>
      <c r="I893" s="9">
        <v>11.3</v>
      </c>
      <c r="J893" s="9">
        <v>61</v>
      </c>
      <c r="K893" s="158">
        <v>0.61388888888888904</v>
      </c>
      <c r="L893" s="9"/>
      <c r="M893" s="9"/>
      <c r="N893" s="9"/>
      <c r="O893" s="9"/>
      <c r="P893" s="278" t="str">
        <f t="shared" si="29"/>
        <v/>
      </c>
      <c r="Q893" s="276" t="str">
        <f t="shared" si="30"/>
        <v/>
      </c>
      <c r="R893" s="9"/>
      <c r="S893" s="9"/>
      <c r="U893" s="367"/>
      <c r="AS893" s="9"/>
      <c r="AT893" s="9"/>
      <c r="AU893" s="426"/>
      <c r="AW893" s="9"/>
      <c r="AX893" s="470"/>
      <c r="AY893" s="467"/>
      <c r="BG893" s="373"/>
      <c r="BH893" s="373"/>
      <c r="BI893" s="9"/>
      <c r="BJ893" s="9"/>
      <c r="CJ893"/>
      <c r="CK893"/>
    </row>
    <row r="894" spans="1:89">
      <c r="A894" s="9">
        <v>1017</v>
      </c>
      <c r="B894" s="9" t="s">
        <v>383</v>
      </c>
      <c r="C894" s="9">
        <v>0</v>
      </c>
      <c r="D894" s="9">
        <v>2.5</v>
      </c>
      <c r="E894" s="9">
        <v>2.2999999999999998</v>
      </c>
      <c r="F894" s="9">
        <v>525.27200000000005</v>
      </c>
      <c r="G894" s="9">
        <v>0</v>
      </c>
      <c r="H894" s="9">
        <v>0</v>
      </c>
      <c r="I894" s="9">
        <v>11.3</v>
      </c>
      <c r="J894" s="9">
        <v>61</v>
      </c>
      <c r="K894" s="158">
        <v>0.61458333333333304</v>
      </c>
      <c r="L894" s="9"/>
      <c r="M894" s="9"/>
      <c r="N894" s="9"/>
      <c r="O894" s="9"/>
      <c r="P894" s="278" t="str">
        <f t="shared" si="29"/>
        <v/>
      </c>
      <c r="Q894" s="276" t="str">
        <f t="shared" si="30"/>
        <v/>
      </c>
      <c r="R894" s="9"/>
      <c r="S894" s="9"/>
      <c r="U894" s="367"/>
      <c r="AS894" s="9"/>
      <c r="AT894" s="9"/>
      <c r="AU894" s="426"/>
      <c r="AW894" s="9"/>
      <c r="AX894" s="470"/>
      <c r="AY894" s="467"/>
      <c r="BG894" s="373"/>
      <c r="BH894" s="373"/>
      <c r="BI894" s="9"/>
      <c r="BJ894" s="9"/>
      <c r="CJ894"/>
      <c r="CK894"/>
    </row>
    <row r="895" spans="1:89">
      <c r="A895" s="9">
        <v>1017</v>
      </c>
      <c r="B895" s="9" t="s">
        <v>383</v>
      </c>
      <c r="C895" s="9">
        <v>0</v>
      </c>
      <c r="D895" s="9">
        <v>3.4</v>
      </c>
      <c r="E895" s="9">
        <v>1.7</v>
      </c>
      <c r="F895" s="9">
        <v>525.27200000000005</v>
      </c>
      <c r="G895" s="9">
        <v>0</v>
      </c>
      <c r="H895" s="9">
        <v>0</v>
      </c>
      <c r="I895" s="9">
        <v>11.3</v>
      </c>
      <c r="J895" s="9">
        <v>61</v>
      </c>
      <c r="K895" s="158">
        <v>0.61527777777777803</v>
      </c>
      <c r="L895" s="9"/>
      <c r="M895" s="9"/>
      <c r="N895" s="9"/>
      <c r="O895" s="9"/>
      <c r="P895" s="278" t="str">
        <f t="shared" si="29"/>
        <v/>
      </c>
      <c r="Q895" s="276" t="str">
        <f t="shared" si="30"/>
        <v/>
      </c>
      <c r="R895" s="9"/>
      <c r="S895" s="9"/>
      <c r="U895" s="367"/>
      <c r="AS895" s="9"/>
      <c r="AT895" s="9"/>
      <c r="AU895" s="426"/>
      <c r="AW895" s="9"/>
      <c r="AX895" s="470"/>
      <c r="AY895" s="467"/>
      <c r="BG895" s="373"/>
      <c r="BH895" s="373"/>
      <c r="BI895" s="9"/>
      <c r="BJ895" s="9"/>
      <c r="CJ895"/>
      <c r="CK895"/>
    </row>
    <row r="896" spans="1:89">
      <c r="A896" s="9">
        <v>1017</v>
      </c>
      <c r="B896" s="9" t="s">
        <v>383</v>
      </c>
      <c r="C896" s="9">
        <v>337</v>
      </c>
      <c r="D896" s="9">
        <v>1.7</v>
      </c>
      <c r="E896" s="9">
        <v>2.4</v>
      </c>
      <c r="F896" s="9">
        <v>525.27200000000005</v>
      </c>
      <c r="G896" s="9">
        <v>0</v>
      </c>
      <c r="H896" s="9">
        <v>0</v>
      </c>
      <c r="I896" s="9">
        <v>11.3</v>
      </c>
      <c r="J896" s="9">
        <v>61</v>
      </c>
      <c r="K896" s="158">
        <v>0.61597222222222203</v>
      </c>
      <c r="L896" s="9"/>
      <c r="M896" s="9"/>
      <c r="N896" s="9"/>
      <c r="O896" s="9"/>
      <c r="P896" s="278" t="str">
        <f t="shared" si="29"/>
        <v/>
      </c>
      <c r="Q896" s="276" t="str">
        <f t="shared" si="30"/>
        <v/>
      </c>
      <c r="R896" s="9"/>
      <c r="S896" s="9"/>
      <c r="U896" s="367"/>
      <c r="AS896" s="9"/>
      <c r="AT896" s="9"/>
      <c r="AU896" s="426"/>
      <c r="AW896" s="9"/>
      <c r="AX896" s="470"/>
      <c r="AY896" s="467"/>
      <c r="BG896" s="373"/>
      <c r="BH896" s="373"/>
      <c r="BI896" s="9"/>
      <c r="BJ896" s="9"/>
      <c r="CJ896"/>
      <c r="CK896"/>
    </row>
    <row r="897" spans="1:89">
      <c r="A897" s="9">
        <v>1017</v>
      </c>
      <c r="B897" s="9" t="s">
        <v>383</v>
      </c>
      <c r="C897" s="9">
        <v>0</v>
      </c>
      <c r="D897" s="9">
        <v>3.3</v>
      </c>
      <c r="E897" s="9">
        <v>2.6</v>
      </c>
      <c r="F897" s="9">
        <v>525.27200000000005</v>
      </c>
      <c r="G897" s="9">
        <v>0</v>
      </c>
      <c r="H897" s="9">
        <v>0</v>
      </c>
      <c r="I897" s="9">
        <v>11.4</v>
      </c>
      <c r="J897" s="9">
        <v>61</v>
      </c>
      <c r="K897" s="158">
        <v>0.61666666666666703</v>
      </c>
      <c r="L897" s="9"/>
      <c r="M897" s="9"/>
      <c r="N897" s="9"/>
      <c r="O897" s="9"/>
      <c r="P897" s="278" t="str">
        <f t="shared" si="29"/>
        <v/>
      </c>
      <c r="Q897" s="276" t="str">
        <f t="shared" si="30"/>
        <v/>
      </c>
      <c r="R897" s="9"/>
      <c r="S897" s="9"/>
      <c r="U897" s="367"/>
      <c r="AS897" s="9"/>
      <c r="AT897" s="9"/>
      <c r="AU897" s="426"/>
      <c r="AW897" s="9"/>
      <c r="AX897" s="470"/>
      <c r="AY897" s="467"/>
      <c r="BG897" s="373"/>
      <c r="BH897" s="373"/>
      <c r="BI897" s="9"/>
      <c r="BJ897" s="9"/>
      <c r="CJ897"/>
      <c r="CK897"/>
    </row>
    <row r="898" spans="1:89">
      <c r="A898" s="9">
        <v>1017</v>
      </c>
      <c r="B898" s="9" t="s">
        <v>383</v>
      </c>
      <c r="C898" s="9">
        <v>337</v>
      </c>
      <c r="D898" s="9">
        <v>2.8</v>
      </c>
      <c r="E898" s="9">
        <v>2.4</v>
      </c>
      <c r="F898" s="9">
        <v>525.27200000000005</v>
      </c>
      <c r="G898" s="9">
        <v>0</v>
      </c>
      <c r="H898" s="9">
        <v>0</v>
      </c>
      <c r="I898" s="9">
        <v>11.4</v>
      </c>
      <c r="J898" s="9">
        <v>61</v>
      </c>
      <c r="K898" s="158">
        <v>0.61736111111111103</v>
      </c>
      <c r="L898" s="9"/>
      <c r="M898" s="9"/>
      <c r="N898" s="9"/>
      <c r="O898" s="9"/>
      <c r="P898" s="278" t="str">
        <f t="shared" si="29"/>
        <v/>
      </c>
      <c r="Q898" s="276" t="str">
        <f t="shared" si="30"/>
        <v/>
      </c>
      <c r="R898" s="9"/>
      <c r="S898" s="9"/>
      <c r="U898" s="367"/>
      <c r="AS898" s="9"/>
      <c r="AT898" s="9"/>
      <c r="AU898" s="426"/>
      <c r="AW898" s="9"/>
      <c r="AX898" s="470"/>
      <c r="AY898" s="467"/>
      <c r="BG898" s="373"/>
      <c r="BH898" s="373"/>
      <c r="BI898" s="9"/>
      <c r="BJ898" s="9"/>
      <c r="CJ898"/>
      <c r="CK898"/>
    </row>
    <row r="899" spans="1:89">
      <c r="A899" s="9">
        <v>1017</v>
      </c>
      <c r="B899" s="9" t="s">
        <v>383</v>
      </c>
      <c r="C899" s="9">
        <v>247</v>
      </c>
      <c r="D899" s="9">
        <v>1.7</v>
      </c>
      <c r="E899" s="9">
        <v>2.1</v>
      </c>
      <c r="F899" s="9">
        <v>525.27200000000005</v>
      </c>
      <c r="G899" s="9">
        <v>0</v>
      </c>
      <c r="H899" s="9">
        <v>0</v>
      </c>
      <c r="I899" s="9">
        <v>11.4</v>
      </c>
      <c r="J899" s="9">
        <v>61</v>
      </c>
      <c r="K899" s="158">
        <v>0.61805555555555602</v>
      </c>
      <c r="L899" s="9"/>
      <c r="M899" s="9"/>
      <c r="N899" s="9"/>
      <c r="O899" s="9"/>
      <c r="P899" s="278" t="str">
        <f t="shared" si="29"/>
        <v/>
      </c>
      <c r="Q899" s="276" t="str">
        <f t="shared" si="30"/>
        <v/>
      </c>
      <c r="R899" s="9"/>
      <c r="S899" s="9"/>
      <c r="U899" s="367"/>
      <c r="AS899" s="9"/>
      <c r="AT899" s="9"/>
      <c r="AU899" s="426"/>
      <c r="AW899" s="9"/>
      <c r="AX899" s="470"/>
      <c r="AY899" s="467"/>
      <c r="BG899" s="373"/>
      <c r="BH899" s="373"/>
      <c r="BI899" s="9"/>
      <c r="BJ899" s="9"/>
      <c r="CJ899"/>
      <c r="CK899"/>
    </row>
    <row r="900" spans="1:89">
      <c r="A900" s="9">
        <v>1017</v>
      </c>
      <c r="B900" s="9" t="s">
        <v>383</v>
      </c>
      <c r="C900" s="9">
        <v>315</v>
      </c>
      <c r="D900" s="9">
        <v>2.4</v>
      </c>
      <c r="E900" s="9">
        <v>2.1</v>
      </c>
      <c r="F900" s="9">
        <v>525.27200000000005</v>
      </c>
      <c r="G900" s="9">
        <v>0</v>
      </c>
      <c r="H900" s="9">
        <v>0</v>
      </c>
      <c r="I900" s="9">
        <v>11.3</v>
      </c>
      <c r="J900" s="9">
        <v>61</v>
      </c>
      <c r="K900" s="158">
        <v>0.61875000000000002</v>
      </c>
      <c r="L900" s="9"/>
      <c r="M900" s="9"/>
      <c r="N900" s="9"/>
      <c r="O900" s="9"/>
      <c r="P900" s="278" t="str">
        <f t="shared" si="29"/>
        <v/>
      </c>
      <c r="Q900" s="276" t="str">
        <f t="shared" si="30"/>
        <v/>
      </c>
      <c r="R900" s="9"/>
      <c r="S900" s="9"/>
      <c r="U900" s="367"/>
      <c r="AS900" s="9"/>
      <c r="AT900" s="9"/>
      <c r="AU900" s="426"/>
      <c r="AW900" s="9"/>
      <c r="AX900" s="470"/>
      <c r="AY900" s="467"/>
      <c r="BG900" s="373"/>
      <c r="BH900" s="373"/>
      <c r="BI900" s="9"/>
      <c r="BJ900" s="9"/>
      <c r="CJ900"/>
      <c r="CK900"/>
    </row>
    <row r="901" spans="1:89">
      <c r="A901" s="9">
        <v>1017</v>
      </c>
      <c r="B901" s="9" t="s">
        <v>383</v>
      </c>
      <c r="C901" s="9">
        <v>292</v>
      </c>
      <c r="D901" s="9">
        <v>1.7</v>
      </c>
      <c r="E901" s="9">
        <v>1.7</v>
      </c>
      <c r="F901" s="9">
        <v>525.27200000000005</v>
      </c>
      <c r="G901" s="9">
        <v>0</v>
      </c>
      <c r="H901" s="9">
        <v>0</v>
      </c>
      <c r="I901" s="9">
        <v>11.3</v>
      </c>
      <c r="J901" s="9">
        <v>60</v>
      </c>
      <c r="K901" s="158">
        <v>0.61944444444444402</v>
      </c>
      <c r="L901" s="9"/>
      <c r="M901" s="9"/>
      <c r="N901" s="9"/>
      <c r="O901" s="9"/>
      <c r="P901" s="278" t="str">
        <f t="shared" si="29"/>
        <v/>
      </c>
      <c r="Q901" s="276" t="str">
        <f t="shared" si="30"/>
        <v/>
      </c>
      <c r="R901" s="9"/>
      <c r="S901" s="9"/>
      <c r="U901" s="367"/>
      <c r="AS901" s="9"/>
      <c r="AT901" s="9"/>
      <c r="AU901" s="426"/>
      <c r="AW901" s="9"/>
      <c r="AX901" s="470"/>
      <c r="AY901" s="467"/>
      <c r="BG901" s="373"/>
      <c r="BH901" s="373"/>
      <c r="BI901" s="9"/>
      <c r="BJ901" s="9"/>
      <c r="CJ901"/>
      <c r="CK901"/>
    </row>
    <row r="902" spans="1:89">
      <c r="A902" s="9">
        <v>1017</v>
      </c>
      <c r="B902" s="9" t="s">
        <v>383</v>
      </c>
      <c r="C902" s="9">
        <v>337</v>
      </c>
      <c r="D902" s="9">
        <v>2.2999999999999998</v>
      </c>
      <c r="E902" s="9">
        <v>1.5</v>
      </c>
      <c r="F902" s="9">
        <v>525.27200000000005</v>
      </c>
      <c r="G902" s="9">
        <v>0</v>
      </c>
      <c r="H902" s="9">
        <v>0</v>
      </c>
      <c r="I902" s="9">
        <v>11.3</v>
      </c>
      <c r="J902" s="9">
        <v>61</v>
      </c>
      <c r="K902" s="158">
        <v>0.62013888888888902</v>
      </c>
      <c r="L902" s="9"/>
      <c r="M902" s="9"/>
      <c r="N902" s="9"/>
      <c r="O902" s="9"/>
      <c r="P902" s="278" t="str">
        <f t="shared" si="29"/>
        <v/>
      </c>
      <c r="Q902" s="276" t="str">
        <f t="shared" si="30"/>
        <v/>
      </c>
      <c r="R902" s="9"/>
      <c r="S902" s="9"/>
      <c r="U902" s="367"/>
      <c r="AS902" s="9"/>
      <c r="AT902" s="9"/>
      <c r="AU902" s="426"/>
      <c r="AW902" s="9"/>
      <c r="AX902" s="470"/>
      <c r="AY902" s="467"/>
      <c r="BG902" s="373"/>
      <c r="BH902" s="373"/>
      <c r="BI902" s="9"/>
      <c r="BJ902" s="9"/>
      <c r="CJ902"/>
      <c r="CK902"/>
    </row>
    <row r="903" spans="1:89">
      <c r="A903" s="9">
        <v>1017</v>
      </c>
      <c r="B903" s="9" t="s">
        <v>383</v>
      </c>
      <c r="C903" s="9">
        <v>0</v>
      </c>
      <c r="D903" s="9">
        <v>2.2000000000000002</v>
      </c>
      <c r="E903" s="9">
        <v>2.1</v>
      </c>
      <c r="F903" s="9">
        <v>525.27200000000005</v>
      </c>
      <c r="G903" s="9">
        <v>0</v>
      </c>
      <c r="H903" s="9">
        <v>0</v>
      </c>
      <c r="I903" s="9">
        <v>11.3</v>
      </c>
      <c r="J903" s="9">
        <v>61</v>
      </c>
      <c r="K903" s="158">
        <v>0.62083333333333302</v>
      </c>
      <c r="L903" s="9"/>
      <c r="M903" s="9"/>
      <c r="N903" s="9"/>
      <c r="O903" s="9"/>
      <c r="P903" s="278" t="str">
        <f t="shared" si="29"/>
        <v/>
      </c>
      <c r="Q903" s="276" t="str">
        <f t="shared" si="30"/>
        <v/>
      </c>
      <c r="R903" s="9"/>
      <c r="S903" s="9"/>
      <c r="U903" s="367"/>
      <c r="AS903" s="9"/>
      <c r="AT903" s="9"/>
      <c r="AU903" s="426"/>
      <c r="AW903" s="9"/>
      <c r="AX903" s="470"/>
      <c r="AY903" s="467"/>
      <c r="BG903" s="373"/>
      <c r="BH903" s="373"/>
      <c r="BI903" s="9"/>
      <c r="BJ903" s="9"/>
      <c r="CJ903"/>
      <c r="CK903"/>
    </row>
    <row r="904" spans="1:89">
      <c r="A904" s="9">
        <v>1017</v>
      </c>
      <c r="B904" s="9" t="s">
        <v>383</v>
      </c>
      <c r="C904" s="9">
        <v>337</v>
      </c>
      <c r="D904" s="9">
        <v>1.7</v>
      </c>
      <c r="E904" s="9">
        <v>2.7</v>
      </c>
      <c r="F904" s="9">
        <v>525.27200000000005</v>
      </c>
      <c r="G904" s="9">
        <v>0</v>
      </c>
      <c r="H904" s="9">
        <v>0</v>
      </c>
      <c r="I904" s="9">
        <v>11.3</v>
      </c>
      <c r="J904" s="9">
        <v>61</v>
      </c>
      <c r="K904" s="158">
        <v>0.62152777777777801</v>
      </c>
      <c r="L904" s="9"/>
      <c r="M904" s="9"/>
      <c r="N904" s="9"/>
      <c r="O904" s="9"/>
      <c r="P904" s="278" t="str">
        <f t="shared" si="29"/>
        <v/>
      </c>
      <c r="Q904" s="276" t="str">
        <f t="shared" si="30"/>
        <v/>
      </c>
      <c r="R904" s="9"/>
      <c r="S904" s="9"/>
      <c r="U904" s="367"/>
      <c r="AS904" s="9"/>
      <c r="AT904" s="9"/>
      <c r="AU904" s="426"/>
      <c r="AW904" s="9"/>
      <c r="AX904" s="470"/>
      <c r="AY904" s="467"/>
      <c r="BG904" s="373"/>
      <c r="BH904" s="373"/>
      <c r="BI904" s="9"/>
      <c r="BJ904" s="9"/>
      <c r="CJ904"/>
      <c r="CK904"/>
    </row>
    <row r="905" spans="1:89">
      <c r="A905" s="9">
        <v>1017</v>
      </c>
      <c r="B905" s="9" t="s">
        <v>383</v>
      </c>
      <c r="C905" s="9">
        <v>0</v>
      </c>
      <c r="D905" s="9">
        <v>2.2000000000000002</v>
      </c>
      <c r="E905" s="9">
        <v>2.6</v>
      </c>
      <c r="F905" s="9">
        <v>525.27200000000005</v>
      </c>
      <c r="G905" s="9">
        <v>0</v>
      </c>
      <c r="H905" s="9">
        <v>0</v>
      </c>
      <c r="I905" s="9">
        <v>11.2</v>
      </c>
      <c r="J905" s="9">
        <v>61</v>
      </c>
      <c r="K905" s="158">
        <v>0.62222222222222201</v>
      </c>
      <c r="L905" s="9"/>
      <c r="M905" s="9"/>
      <c r="N905" s="9"/>
      <c r="O905" s="9"/>
      <c r="P905" s="278" t="str">
        <f t="shared" si="29"/>
        <v/>
      </c>
      <c r="Q905" s="276" t="str">
        <f t="shared" si="30"/>
        <v/>
      </c>
      <c r="R905" s="9"/>
      <c r="S905" s="9"/>
      <c r="U905" s="367"/>
      <c r="AS905" s="9"/>
      <c r="AT905" s="9"/>
      <c r="AU905" s="426"/>
      <c r="AW905" s="9"/>
      <c r="AX905" s="470"/>
      <c r="AY905" s="467"/>
      <c r="BG905" s="373"/>
      <c r="BH905" s="373"/>
      <c r="BI905" s="9"/>
      <c r="BJ905" s="9"/>
      <c r="CJ905"/>
      <c r="CK905"/>
    </row>
    <row r="906" spans="1:89">
      <c r="A906" s="9">
        <v>1017</v>
      </c>
      <c r="B906" s="9" t="s">
        <v>383</v>
      </c>
      <c r="C906" s="9">
        <v>337</v>
      </c>
      <c r="D906" s="9">
        <v>2.7</v>
      </c>
      <c r="E906" s="9">
        <v>2.9</v>
      </c>
      <c r="F906" s="9">
        <v>525.27200000000005</v>
      </c>
      <c r="G906" s="9">
        <v>0</v>
      </c>
      <c r="H906" s="9">
        <v>0</v>
      </c>
      <c r="I906" s="9">
        <v>11.2</v>
      </c>
      <c r="J906" s="9">
        <v>61</v>
      </c>
      <c r="K906" s="158">
        <v>0.62291666666666701</v>
      </c>
      <c r="L906" s="9"/>
      <c r="M906" s="9"/>
      <c r="N906" s="9"/>
      <c r="O906" s="9"/>
      <c r="P906" s="278" t="str">
        <f t="shared" si="29"/>
        <v/>
      </c>
      <c r="Q906" s="276" t="str">
        <f t="shared" si="30"/>
        <v/>
      </c>
      <c r="R906" s="9"/>
      <c r="S906" s="9"/>
      <c r="U906" s="367"/>
      <c r="AS906" s="9"/>
      <c r="AT906" s="9"/>
      <c r="AU906" s="426"/>
      <c r="AW906" s="9"/>
      <c r="AX906" s="470"/>
      <c r="AY906" s="467"/>
      <c r="BG906" s="373"/>
      <c r="BH906" s="373"/>
      <c r="BI906" s="9"/>
      <c r="BJ906" s="9"/>
      <c r="CJ906"/>
      <c r="CK906"/>
    </row>
    <row r="907" spans="1:89">
      <c r="A907" s="9">
        <v>1017</v>
      </c>
      <c r="B907" s="9" t="s">
        <v>383</v>
      </c>
      <c r="C907" s="9">
        <v>337</v>
      </c>
      <c r="D907" s="9">
        <v>2.4</v>
      </c>
      <c r="E907" s="9">
        <v>2.4</v>
      </c>
      <c r="F907" s="9">
        <v>525.27200000000005</v>
      </c>
      <c r="G907" s="9">
        <v>0</v>
      </c>
      <c r="H907" s="9">
        <v>0</v>
      </c>
      <c r="I907" s="9">
        <v>11.2</v>
      </c>
      <c r="J907" s="9">
        <v>61</v>
      </c>
      <c r="K907" s="158">
        <v>0.62361111111111101</v>
      </c>
      <c r="L907" s="9"/>
      <c r="M907" s="9"/>
      <c r="N907" s="9"/>
      <c r="O907" s="9"/>
      <c r="P907" s="278" t="str">
        <f t="shared" ref="P907:P970" si="31">IF(D907&lt;1.1,60,"")</f>
        <v/>
      </c>
      <c r="Q907" s="276" t="str">
        <f t="shared" ref="Q907:Q970" si="32">IF(H907&gt;0,60,"")</f>
        <v/>
      </c>
      <c r="R907" s="9"/>
      <c r="S907" s="9"/>
      <c r="U907" s="367"/>
      <c r="AS907" s="9"/>
      <c r="AT907" s="9"/>
      <c r="AU907" s="426"/>
      <c r="AW907" s="9"/>
      <c r="AX907" s="470"/>
      <c r="AY907" s="467"/>
      <c r="BG907" s="373"/>
      <c r="BH907" s="373"/>
      <c r="BI907" s="9"/>
      <c r="BJ907" s="9"/>
      <c r="CJ907"/>
      <c r="CK907"/>
    </row>
    <row r="908" spans="1:89">
      <c r="A908" s="9">
        <v>1017</v>
      </c>
      <c r="B908" s="9" t="s">
        <v>383</v>
      </c>
      <c r="C908" s="9">
        <v>0</v>
      </c>
      <c r="D908" s="9">
        <v>3.8</v>
      </c>
      <c r="E908" s="9">
        <v>2.7</v>
      </c>
      <c r="F908" s="9">
        <v>525.27200000000005</v>
      </c>
      <c r="G908" s="9">
        <v>0</v>
      </c>
      <c r="H908" s="9">
        <v>0</v>
      </c>
      <c r="I908" s="9">
        <v>11.2</v>
      </c>
      <c r="J908" s="9">
        <v>61</v>
      </c>
      <c r="K908" s="158">
        <v>0.624305555555556</v>
      </c>
      <c r="L908" s="9"/>
      <c r="M908" s="9"/>
      <c r="N908" s="9"/>
      <c r="O908" s="9"/>
      <c r="P908" s="278" t="str">
        <f t="shared" si="31"/>
        <v/>
      </c>
      <c r="Q908" s="276" t="str">
        <f t="shared" si="32"/>
        <v/>
      </c>
      <c r="R908" s="9"/>
      <c r="S908" s="9"/>
      <c r="U908" s="367"/>
      <c r="AS908" s="9"/>
      <c r="AT908" s="9"/>
      <c r="AU908" s="426"/>
      <c r="AW908" s="9"/>
      <c r="AX908" s="470"/>
      <c r="AY908" s="467"/>
      <c r="BG908" s="373"/>
      <c r="BH908" s="373"/>
      <c r="BI908" s="9"/>
      <c r="BJ908" s="9"/>
      <c r="CJ908"/>
      <c r="CK908"/>
    </row>
    <row r="909" spans="1:89">
      <c r="A909" s="9">
        <v>1017</v>
      </c>
      <c r="B909" s="9" t="s">
        <v>383</v>
      </c>
      <c r="C909" s="9">
        <v>0</v>
      </c>
      <c r="D909" s="9">
        <v>3.7</v>
      </c>
      <c r="E909" s="9">
        <v>3.2</v>
      </c>
      <c r="F909" s="9">
        <v>525.27200000000005</v>
      </c>
      <c r="G909" s="9">
        <v>0</v>
      </c>
      <c r="H909" s="9">
        <v>0</v>
      </c>
      <c r="I909" s="9">
        <v>11.2</v>
      </c>
      <c r="J909" s="9">
        <v>61</v>
      </c>
      <c r="K909" s="158">
        <v>0.625</v>
      </c>
      <c r="L909" s="9"/>
      <c r="M909" s="9"/>
      <c r="N909" s="9"/>
      <c r="O909" s="9"/>
      <c r="P909" s="278" t="str">
        <f t="shared" si="31"/>
        <v/>
      </c>
      <c r="Q909" s="276" t="str">
        <f t="shared" si="32"/>
        <v/>
      </c>
      <c r="R909" s="9"/>
      <c r="S909" s="9"/>
      <c r="U909" s="367"/>
      <c r="AS909" s="9"/>
      <c r="AT909" s="9"/>
      <c r="AU909" s="426"/>
      <c r="AW909" s="9"/>
      <c r="AX909" s="470"/>
      <c r="AY909" s="467"/>
      <c r="BG909" s="373"/>
      <c r="BH909" s="373"/>
      <c r="BI909" s="9"/>
      <c r="BJ909" s="9"/>
      <c r="CJ909"/>
      <c r="CK909"/>
    </row>
    <row r="910" spans="1:89">
      <c r="A910" s="9">
        <v>1017</v>
      </c>
      <c r="B910" s="9" t="s">
        <v>383</v>
      </c>
      <c r="C910" s="9">
        <v>337</v>
      </c>
      <c r="D910" s="9">
        <v>1.7</v>
      </c>
      <c r="E910" s="9">
        <v>2.1</v>
      </c>
      <c r="F910" s="9">
        <v>525.27200000000005</v>
      </c>
      <c r="G910" s="9">
        <v>0</v>
      </c>
      <c r="H910" s="9">
        <v>0</v>
      </c>
      <c r="I910" s="9">
        <v>11.1</v>
      </c>
      <c r="J910" s="9">
        <v>61</v>
      </c>
      <c r="K910" s="158">
        <v>0.625694444444444</v>
      </c>
      <c r="L910" s="9"/>
      <c r="M910" s="9"/>
      <c r="N910" s="9"/>
      <c r="O910" s="9"/>
      <c r="P910" s="278" t="str">
        <f t="shared" si="31"/>
        <v/>
      </c>
      <c r="Q910" s="276" t="str">
        <f t="shared" si="32"/>
        <v/>
      </c>
      <c r="R910" s="9"/>
      <c r="S910" s="9"/>
      <c r="U910" s="367"/>
      <c r="AS910" s="9"/>
      <c r="AT910" s="9"/>
      <c r="AU910" s="426"/>
      <c r="AW910" s="9"/>
      <c r="AX910" s="470"/>
      <c r="AY910" s="467"/>
      <c r="BG910" s="373"/>
      <c r="BH910" s="373"/>
      <c r="BI910" s="9"/>
      <c r="BJ910" s="9"/>
      <c r="CJ910"/>
      <c r="CK910"/>
    </row>
    <row r="911" spans="1:89">
      <c r="A911" s="9">
        <v>1017</v>
      </c>
      <c r="B911" s="9" t="s">
        <v>383</v>
      </c>
      <c r="C911" s="9">
        <v>337</v>
      </c>
      <c r="D911" s="9">
        <v>1.8</v>
      </c>
      <c r="E911" s="9">
        <v>1.6</v>
      </c>
      <c r="F911" s="9">
        <v>525.27200000000005</v>
      </c>
      <c r="G911" s="9">
        <v>0</v>
      </c>
      <c r="H911" s="9">
        <v>0</v>
      </c>
      <c r="I911" s="9">
        <v>11.1</v>
      </c>
      <c r="J911" s="9">
        <v>61</v>
      </c>
      <c r="K911" s="158">
        <v>0.62638888888888899</v>
      </c>
      <c r="L911" s="9"/>
      <c r="M911" s="9"/>
      <c r="N911" s="9"/>
      <c r="O911" s="9"/>
      <c r="P911" s="278" t="str">
        <f t="shared" si="31"/>
        <v/>
      </c>
      <c r="Q911" s="276" t="str">
        <f t="shared" si="32"/>
        <v/>
      </c>
      <c r="R911" s="9"/>
      <c r="S911" s="9"/>
      <c r="U911" s="367"/>
      <c r="AS911" s="9"/>
      <c r="AT911" s="9"/>
      <c r="AU911" s="426"/>
      <c r="AW911" s="9"/>
      <c r="AX911" s="470"/>
      <c r="AY911" s="467"/>
      <c r="BG911" s="373"/>
      <c r="BH911" s="373"/>
      <c r="BI911" s="9"/>
      <c r="BJ911" s="9"/>
      <c r="CJ911"/>
      <c r="CK911"/>
    </row>
    <row r="912" spans="1:89">
      <c r="A912" s="9">
        <v>1017</v>
      </c>
      <c r="B912" s="9" t="s">
        <v>383</v>
      </c>
      <c r="C912" s="9">
        <v>337</v>
      </c>
      <c r="D912" s="9">
        <v>1.8</v>
      </c>
      <c r="E912" s="9">
        <v>1.7</v>
      </c>
      <c r="F912" s="9">
        <v>525.27200000000005</v>
      </c>
      <c r="G912" s="9">
        <v>0</v>
      </c>
      <c r="H912" s="9">
        <v>0</v>
      </c>
      <c r="I912" s="9">
        <v>11.1</v>
      </c>
      <c r="J912" s="9">
        <v>61</v>
      </c>
      <c r="K912" s="158">
        <v>0.62708333333333299</v>
      </c>
      <c r="L912" s="9"/>
      <c r="M912" s="9"/>
      <c r="N912" s="9"/>
      <c r="O912" s="9"/>
      <c r="P912" s="278" t="str">
        <f t="shared" si="31"/>
        <v/>
      </c>
      <c r="Q912" s="276" t="str">
        <f t="shared" si="32"/>
        <v/>
      </c>
      <c r="R912" s="9"/>
      <c r="S912" s="9"/>
      <c r="U912" s="367"/>
      <c r="AS912" s="9"/>
      <c r="AT912" s="9"/>
      <c r="AU912" s="426"/>
      <c r="AW912" s="9"/>
      <c r="AX912" s="470"/>
      <c r="AY912" s="467"/>
      <c r="BG912" s="373"/>
      <c r="BH912" s="373"/>
      <c r="BI912" s="9"/>
      <c r="BJ912" s="9"/>
      <c r="CJ912"/>
      <c r="CK912"/>
    </row>
    <row r="913" spans="1:89">
      <c r="A913" s="9">
        <v>1017</v>
      </c>
      <c r="B913" s="9" t="s">
        <v>383</v>
      </c>
      <c r="C913" s="9">
        <v>337</v>
      </c>
      <c r="D913" s="9">
        <v>2.6</v>
      </c>
      <c r="E913" s="9">
        <v>2.2000000000000002</v>
      </c>
      <c r="F913" s="9">
        <v>525.27200000000005</v>
      </c>
      <c r="G913" s="9">
        <v>0</v>
      </c>
      <c r="H913" s="9">
        <v>0</v>
      </c>
      <c r="I913" s="9">
        <v>11.1</v>
      </c>
      <c r="J913" s="9">
        <v>61</v>
      </c>
      <c r="K913" s="158">
        <v>0.62777777777777799</v>
      </c>
      <c r="L913" s="9"/>
      <c r="M913" s="9"/>
      <c r="N913" s="9"/>
      <c r="O913" s="9"/>
      <c r="P913" s="278" t="str">
        <f t="shared" si="31"/>
        <v/>
      </c>
      <c r="Q913" s="276" t="str">
        <f t="shared" si="32"/>
        <v/>
      </c>
      <c r="R913" s="9"/>
      <c r="S913" s="9"/>
      <c r="U913" s="367"/>
      <c r="AS913" s="9"/>
      <c r="AT913" s="9"/>
      <c r="AU913" s="426"/>
      <c r="AW913" s="9"/>
      <c r="AX913" s="470"/>
      <c r="AY913" s="467"/>
      <c r="BG913" s="373"/>
      <c r="BH913" s="373"/>
      <c r="BI913" s="9"/>
      <c r="BJ913" s="9"/>
      <c r="CJ913"/>
      <c r="CK913"/>
    </row>
    <row r="914" spans="1:89">
      <c r="A914" s="9">
        <v>1017</v>
      </c>
      <c r="B914" s="9" t="s">
        <v>383</v>
      </c>
      <c r="C914" s="9">
        <v>337</v>
      </c>
      <c r="D914" s="9">
        <v>3.1</v>
      </c>
      <c r="E914" s="9">
        <v>3.1</v>
      </c>
      <c r="F914" s="9">
        <v>525.27200000000005</v>
      </c>
      <c r="G914" s="9">
        <v>0</v>
      </c>
      <c r="H914" s="9">
        <v>0</v>
      </c>
      <c r="I914" s="9">
        <v>11.1</v>
      </c>
      <c r="J914" s="9">
        <v>61</v>
      </c>
      <c r="K914" s="158">
        <v>0.62847222222222199</v>
      </c>
      <c r="L914" s="9"/>
      <c r="M914" s="9"/>
      <c r="N914" s="9"/>
      <c r="O914" s="9"/>
      <c r="P914" s="278" t="str">
        <f t="shared" si="31"/>
        <v/>
      </c>
      <c r="Q914" s="276" t="str">
        <f t="shared" si="32"/>
        <v/>
      </c>
      <c r="R914" s="9"/>
      <c r="S914" s="9"/>
      <c r="U914" s="367"/>
      <c r="AS914" s="9"/>
      <c r="AT914" s="9"/>
      <c r="AU914" s="426"/>
      <c r="AW914" s="9"/>
      <c r="AX914" s="470"/>
      <c r="AY914" s="467"/>
      <c r="BG914" s="373"/>
      <c r="BH914" s="373"/>
      <c r="BI914" s="9"/>
      <c r="BJ914" s="9"/>
      <c r="CJ914"/>
      <c r="CK914"/>
    </row>
    <row r="915" spans="1:89">
      <c r="A915" s="9">
        <v>1017</v>
      </c>
      <c r="B915" s="9" t="s">
        <v>383</v>
      </c>
      <c r="C915" s="9">
        <v>292</v>
      </c>
      <c r="D915" s="9">
        <v>2.2000000000000002</v>
      </c>
      <c r="E915" s="9">
        <v>2.7</v>
      </c>
      <c r="F915" s="9">
        <v>525.27200000000005</v>
      </c>
      <c r="G915" s="9">
        <v>0</v>
      </c>
      <c r="H915" s="9">
        <v>0</v>
      </c>
      <c r="I915" s="9">
        <v>11.1</v>
      </c>
      <c r="J915" s="9">
        <v>61</v>
      </c>
      <c r="K915" s="158">
        <v>0.62916666666666698</v>
      </c>
      <c r="L915" s="9"/>
      <c r="M915" s="9"/>
      <c r="N915" s="9"/>
      <c r="O915" s="9"/>
      <c r="P915" s="278" t="str">
        <f t="shared" si="31"/>
        <v/>
      </c>
      <c r="Q915" s="276" t="str">
        <f t="shared" si="32"/>
        <v/>
      </c>
      <c r="R915" s="9"/>
      <c r="S915" s="9"/>
      <c r="U915" s="367"/>
      <c r="AS915" s="9"/>
      <c r="AT915" s="9"/>
      <c r="AU915" s="426"/>
      <c r="AW915" s="9"/>
      <c r="AX915" s="470"/>
      <c r="AY915" s="467"/>
      <c r="BG915" s="373"/>
      <c r="BH915" s="373"/>
      <c r="BI915" s="9"/>
      <c r="BJ915" s="9"/>
      <c r="CJ915"/>
      <c r="CK915"/>
    </row>
    <row r="916" spans="1:89">
      <c r="A916" s="9">
        <v>1017</v>
      </c>
      <c r="B916" s="9" t="s">
        <v>383</v>
      </c>
      <c r="C916" s="9">
        <v>315</v>
      </c>
      <c r="D916" s="9">
        <v>2.8</v>
      </c>
      <c r="E916" s="9">
        <v>1.9</v>
      </c>
      <c r="F916" s="9">
        <v>525.27200000000005</v>
      </c>
      <c r="G916" s="9">
        <v>0</v>
      </c>
      <c r="H916" s="9">
        <v>0</v>
      </c>
      <c r="I916" s="9">
        <v>11</v>
      </c>
      <c r="J916" s="9">
        <v>61</v>
      </c>
      <c r="K916" s="158">
        <v>0.62986111111111098</v>
      </c>
      <c r="L916" s="9"/>
      <c r="M916" s="9"/>
      <c r="N916" s="9"/>
      <c r="O916" s="9"/>
      <c r="P916" s="278" t="str">
        <f t="shared" si="31"/>
        <v/>
      </c>
      <c r="Q916" s="276" t="str">
        <f t="shared" si="32"/>
        <v/>
      </c>
      <c r="R916" s="9"/>
      <c r="S916" s="9"/>
      <c r="U916" s="367"/>
      <c r="AS916" s="9"/>
      <c r="AT916" s="9"/>
      <c r="AU916" s="426"/>
      <c r="AW916" s="9"/>
      <c r="AX916" s="470"/>
      <c r="AY916" s="467"/>
      <c r="BG916" s="373"/>
      <c r="BH916" s="373"/>
      <c r="BI916" s="9"/>
      <c r="BJ916" s="9"/>
      <c r="CJ916"/>
      <c r="CK916"/>
    </row>
    <row r="917" spans="1:89">
      <c r="A917" s="9">
        <v>1017</v>
      </c>
      <c r="B917" s="9" t="s">
        <v>383</v>
      </c>
      <c r="C917" s="9">
        <v>337</v>
      </c>
      <c r="D917" s="9">
        <v>2.2000000000000002</v>
      </c>
      <c r="E917" s="9">
        <v>2.1</v>
      </c>
      <c r="F917" s="9">
        <v>525.27200000000005</v>
      </c>
      <c r="G917" s="9">
        <v>0</v>
      </c>
      <c r="H917" s="9">
        <v>0</v>
      </c>
      <c r="I917" s="9">
        <v>11</v>
      </c>
      <c r="J917" s="9">
        <v>61</v>
      </c>
      <c r="K917" s="158">
        <v>0.63055555555555598</v>
      </c>
      <c r="L917" s="9"/>
      <c r="M917" s="9"/>
      <c r="N917" s="9"/>
      <c r="O917" s="9"/>
      <c r="P917" s="278" t="str">
        <f t="shared" si="31"/>
        <v/>
      </c>
      <c r="Q917" s="276" t="str">
        <f t="shared" si="32"/>
        <v/>
      </c>
      <c r="R917" s="9"/>
      <c r="S917" s="9"/>
      <c r="U917" s="367"/>
      <c r="AS917" s="9"/>
      <c r="AT917" s="9"/>
      <c r="AU917" s="426"/>
      <c r="AW917" s="9"/>
      <c r="AX917" s="470"/>
      <c r="AY917" s="467"/>
      <c r="BG917" s="373"/>
      <c r="BH917" s="373"/>
      <c r="BI917" s="9"/>
      <c r="BJ917" s="9"/>
      <c r="CJ917"/>
      <c r="CK917"/>
    </row>
    <row r="918" spans="1:89">
      <c r="A918" s="9">
        <v>1017</v>
      </c>
      <c r="B918" s="9" t="s">
        <v>383</v>
      </c>
      <c r="C918" s="9">
        <v>247</v>
      </c>
      <c r="D918" s="9">
        <v>1.5</v>
      </c>
      <c r="E918" s="9">
        <v>2</v>
      </c>
      <c r="F918" s="9">
        <v>525.27200000000005</v>
      </c>
      <c r="G918" s="9">
        <v>0</v>
      </c>
      <c r="H918" s="9">
        <v>0</v>
      </c>
      <c r="I918" s="9">
        <v>11.1</v>
      </c>
      <c r="J918" s="9">
        <v>61</v>
      </c>
      <c r="K918" s="158">
        <v>0.63124999999999998</v>
      </c>
      <c r="L918" s="9"/>
      <c r="M918" s="9"/>
      <c r="N918" s="9"/>
      <c r="O918" s="9"/>
      <c r="P918" s="278" t="str">
        <f t="shared" si="31"/>
        <v/>
      </c>
      <c r="Q918" s="276" t="str">
        <f t="shared" si="32"/>
        <v/>
      </c>
      <c r="R918" s="9"/>
      <c r="S918" s="9"/>
      <c r="U918" s="367"/>
      <c r="AS918" s="9"/>
      <c r="AT918" s="9"/>
      <c r="AU918" s="426"/>
      <c r="AW918" s="9"/>
      <c r="AX918" s="470"/>
      <c r="AY918" s="467"/>
      <c r="BG918" s="373"/>
      <c r="BH918" s="373"/>
      <c r="BI918" s="9"/>
      <c r="BJ918" s="9"/>
      <c r="CJ918"/>
      <c r="CK918"/>
    </row>
    <row r="919" spans="1:89">
      <c r="A919" s="9">
        <v>1017</v>
      </c>
      <c r="B919" s="9" t="s">
        <v>383</v>
      </c>
      <c r="C919" s="9">
        <v>315</v>
      </c>
      <c r="D919" s="9">
        <v>1.6</v>
      </c>
      <c r="E919" s="9">
        <v>1.4</v>
      </c>
      <c r="F919" s="9">
        <v>525.27200000000005</v>
      </c>
      <c r="G919" s="9">
        <v>0</v>
      </c>
      <c r="H919" s="9">
        <v>0</v>
      </c>
      <c r="I919" s="9">
        <v>11</v>
      </c>
      <c r="J919" s="9">
        <v>61</v>
      </c>
      <c r="K919" s="158">
        <v>0.63194444444444398</v>
      </c>
      <c r="L919" s="9"/>
      <c r="M919" s="9"/>
      <c r="N919" s="9"/>
      <c r="O919" s="9"/>
      <c r="P919" s="278" t="str">
        <f t="shared" si="31"/>
        <v/>
      </c>
      <c r="Q919" s="276" t="str">
        <f t="shared" si="32"/>
        <v/>
      </c>
      <c r="R919" s="9"/>
      <c r="S919" s="9"/>
      <c r="U919" s="367"/>
      <c r="AS919" s="9"/>
      <c r="AT919" s="9"/>
      <c r="AU919" s="426"/>
      <c r="AW919" s="9"/>
      <c r="AX919" s="470"/>
      <c r="AY919" s="467"/>
      <c r="BG919" s="373"/>
      <c r="BH919" s="373"/>
      <c r="BI919" s="9"/>
      <c r="BJ919" s="9"/>
      <c r="CJ919"/>
      <c r="CK919"/>
    </row>
    <row r="920" spans="1:89">
      <c r="A920" s="9">
        <v>1017</v>
      </c>
      <c r="B920" s="9" t="s">
        <v>383</v>
      </c>
      <c r="C920" s="9">
        <v>337</v>
      </c>
      <c r="D920" s="9">
        <v>2.9</v>
      </c>
      <c r="E920" s="9">
        <v>1.9</v>
      </c>
      <c r="F920" s="9">
        <v>525.27200000000005</v>
      </c>
      <c r="G920" s="9">
        <v>0</v>
      </c>
      <c r="H920" s="9">
        <v>0</v>
      </c>
      <c r="I920" s="9">
        <v>11</v>
      </c>
      <c r="J920" s="9">
        <v>61</v>
      </c>
      <c r="K920" s="158">
        <v>0.63263888888888897</v>
      </c>
      <c r="L920" s="9"/>
      <c r="M920" s="9"/>
      <c r="N920" s="9"/>
      <c r="O920" s="9"/>
      <c r="P920" s="278" t="str">
        <f t="shared" si="31"/>
        <v/>
      </c>
      <c r="Q920" s="276" t="str">
        <f t="shared" si="32"/>
        <v/>
      </c>
      <c r="R920" s="9"/>
      <c r="S920" s="9"/>
      <c r="U920" s="367"/>
      <c r="AS920" s="9"/>
      <c r="AT920" s="9"/>
      <c r="AU920" s="426"/>
      <c r="AW920" s="9"/>
      <c r="AX920" s="470"/>
      <c r="AY920" s="467"/>
      <c r="BG920" s="373"/>
      <c r="BH920" s="373"/>
      <c r="BI920" s="9"/>
      <c r="BJ920" s="9"/>
      <c r="CJ920"/>
      <c r="CK920"/>
    </row>
    <row r="921" spans="1:89">
      <c r="A921" s="9">
        <v>1017</v>
      </c>
      <c r="B921" s="9" t="s">
        <v>383</v>
      </c>
      <c r="C921" s="9">
        <v>337</v>
      </c>
      <c r="D921" s="9">
        <v>3.8</v>
      </c>
      <c r="E921" s="9">
        <v>2.5</v>
      </c>
      <c r="F921" s="9">
        <v>525.27200000000005</v>
      </c>
      <c r="G921" s="9">
        <v>0</v>
      </c>
      <c r="H921" s="9">
        <v>0</v>
      </c>
      <c r="I921" s="9">
        <v>11</v>
      </c>
      <c r="J921" s="9">
        <v>61</v>
      </c>
      <c r="K921" s="158">
        <v>0.63333333333333297</v>
      </c>
      <c r="L921" s="9"/>
      <c r="M921" s="9"/>
      <c r="N921" s="9"/>
      <c r="O921" s="9"/>
      <c r="P921" s="278" t="str">
        <f t="shared" si="31"/>
        <v/>
      </c>
      <c r="Q921" s="276" t="str">
        <f t="shared" si="32"/>
        <v/>
      </c>
      <c r="R921" s="9"/>
      <c r="S921" s="9"/>
      <c r="U921" s="367"/>
      <c r="AS921" s="9"/>
      <c r="AT921" s="9"/>
      <c r="AU921" s="426"/>
      <c r="AW921" s="9"/>
      <c r="AX921" s="470"/>
      <c r="AY921" s="467"/>
      <c r="BG921" s="373"/>
      <c r="BH921" s="373"/>
      <c r="BI921" s="9"/>
      <c r="BJ921" s="9"/>
      <c r="CJ921"/>
      <c r="CK921"/>
    </row>
    <row r="922" spans="1:89">
      <c r="A922" s="9">
        <v>1017</v>
      </c>
      <c r="B922" s="9" t="s">
        <v>383</v>
      </c>
      <c r="C922" s="9">
        <v>0</v>
      </c>
      <c r="D922" s="9">
        <v>1.9</v>
      </c>
      <c r="E922" s="9">
        <v>2</v>
      </c>
      <c r="F922" s="9">
        <v>525.27200000000005</v>
      </c>
      <c r="G922" s="9">
        <v>0</v>
      </c>
      <c r="H922" s="9">
        <v>0</v>
      </c>
      <c r="I922" s="9">
        <v>11</v>
      </c>
      <c r="J922" s="9">
        <v>61</v>
      </c>
      <c r="K922" s="158">
        <v>0.63402777777777797</v>
      </c>
      <c r="L922" s="9"/>
      <c r="M922" s="9"/>
      <c r="N922" s="9"/>
      <c r="O922" s="9"/>
      <c r="P922" s="278" t="str">
        <f t="shared" si="31"/>
        <v/>
      </c>
      <c r="Q922" s="276" t="str">
        <f t="shared" si="32"/>
        <v/>
      </c>
      <c r="R922" s="9"/>
      <c r="S922" s="9"/>
      <c r="U922" s="367"/>
      <c r="AS922" s="9"/>
      <c r="AT922" s="9"/>
      <c r="AU922" s="426"/>
      <c r="AW922" s="9"/>
      <c r="AX922" s="470"/>
      <c r="AY922" s="467"/>
      <c r="BG922" s="373"/>
      <c r="BH922" s="373"/>
      <c r="BI922" s="9"/>
      <c r="BJ922" s="9"/>
      <c r="CJ922"/>
      <c r="CK922"/>
    </row>
    <row r="923" spans="1:89">
      <c r="A923" s="9">
        <v>1017</v>
      </c>
      <c r="B923" s="9" t="s">
        <v>383</v>
      </c>
      <c r="C923" s="9">
        <v>337</v>
      </c>
      <c r="D923" s="9">
        <v>2.4</v>
      </c>
      <c r="E923" s="9">
        <v>2.1</v>
      </c>
      <c r="F923" s="9">
        <v>525.27200000000005</v>
      </c>
      <c r="G923" s="9">
        <v>0</v>
      </c>
      <c r="H923" s="9">
        <v>0</v>
      </c>
      <c r="I923" s="9">
        <v>11</v>
      </c>
      <c r="J923" s="9">
        <v>61</v>
      </c>
      <c r="K923" s="158">
        <v>0.63472222222222197</v>
      </c>
      <c r="L923" s="9"/>
      <c r="M923" s="9"/>
      <c r="N923" s="9"/>
      <c r="O923" s="9"/>
      <c r="P923" s="278" t="str">
        <f t="shared" si="31"/>
        <v/>
      </c>
      <c r="Q923" s="276" t="str">
        <f t="shared" si="32"/>
        <v/>
      </c>
      <c r="R923" s="9"/>
      <c r="S923" s="9"/>
      <c r="U923" s="367"/>
      <c r="AS923" s="9"/>
      <c r="AT923" s="9"/>
      <c r="AU923" s="426"/>
      <c r="AW923" s="9"/>
      <c r="AX923" s="470"/>
      <c r="AY923" s="467"/>
      <c r="BG923" s="373"/>
      <c r="BH923" s="373"/>
      <c r="BI923" s="9"/>
      <c r="BJ923" s="9"/>
      <c r="CJ923"/>
      <c r="CK923"/>
    </row>
    <row r="924" spans="1:89">
      <c r="A924" s="9">
        <v>1017</v>
      </c>
      <c r="B924" s="9" t="s">
        <v>383</v>
      </c>
      <c r="C924" s="9">
        <v>337</v>
      </c>
      <c r="D924" s="9">
        <v>1.6</v>
      </c>
      <c r="E924" s="9">
        <v>1.8</v>
      </c>
      <c r="F924" s="9">
        <v>525.27200000000005</v>
      </c>
      <c r="G924" s="9">
        <v>0</v>
      </c>
      <c r="H924" s="9">
        <v>0</v>
      </c>
      <c r="I924" s="9">
        <v>11</v>
      </c>
      <c r="J924" s="9">
        <v>61</v>
      </c>
      <c r="K924" s="158">
        <v>0.63541666666666696</v>
      </c>
      <c r="L924" s="9"/>
      <c r="M924" s="9"/>
      <c r="N924" s="9"/>
      <c r="O924" s="9"/>
      <c r="P924" s="278" t="str">
        <f t="shared" si="31"/>
        <v/>
      </c>
      <c r="Q924" s="276" t="str">
        <f t="shared" si="32"/>
        <v/>
      </c>
      <c r="R924" s="9"/>
      <c r="S924" s="9"/>
      <c r="U924" s="367"/>
      <c r="AS924" s="9"/>
      <c r="AT924" s="9"/>
      <c r="AU924" s="426"/>
      <c r="AW924" s="9"/>
      <c r="AX924" s="470"/>
      <c r="AY924" s="467"/>
      <c r="BG924" s="373"/>
      <c r="BH924" s="373"/>
      <c r="BI924" s="9"/>
      <c r="BJ924" s="9"/>
      <c r="CJ924"/>
      <c r="CK924"/>
    </row>
    <row r="925" spans="1:89">
      <c r="A925" s="9">
        <v>1017</v>
      </c>
      <c r="B925" s="9" t="s">
        <v>383</v>
      </c>
      <c r="C925" s="9">
        <v>337</v>
      </c>
      <c r="D925" s="9">
        <v>1.6</v>
      </c>
      <c r="E925" s="9">
        <v>1.9</v>
      </c>
      <c r="F925" s="9">
        <v>525.27200000000005</v>
      </c>
      <c r="G925" s="9">
        <v>0</v>
      </c>
      <c r="H925" s="9">
        <v>0</v>
      </c>
      <c r="I925" s="9">
        <v>11</v>
      </c>
      <c r="J925" s="9">
        <v>61</v>
      </c>
      <c r="K925" s="158">
        <v>0.63611111111111096</v>
      </c>
      <c r="L925" s="9"/>
      <c r="M925" s="9"/>
      <c r="N925" s="9"/>
      <c r="O925" s="9"/>
      <c r="P925" s="278" t="str">
        <f t="shared" si="31"/>
        <v/>
      </c>
      <c r="Q925" s="276" t="str">
        <f t="shared" si="32"/>
        <v/>
      </c>
      <c r="R925" s="9"/>
      <c r="S925" s="9"/>
      <c r="U925" s="367"/>
      <c r="AS925" s="9"/>
      <c r="AT925" s="9"/>
      <c r="AU925" s="426"/>
      <c r="AW925" s="9"/>
      <c r="AX925" s="470"/>
      <c r="AY925" s="467"/>
      <c r="BG925" s="373"/>
      <c r="BH925" s="373"/>
      <c r="BI925" s="9"/>
      <c r="BJ925" s="9"/>
      <c r="CJ925"/>
      <c r="CK925"/>
    </row>
    <row r="926" spans="1:89">
      <c r="A926" s="9">
        <v>1017</v>
      </c>
      <c r="B926" s="9" t="s">
        <v>383</v>
      </c>
      <c r="C926" s="9">
        <v>315</v>
      </c>
      <c r="D926" s="9">
        <v>2.2000000000000002</v>
      </c>
      <c r="E926" s="9">
        <v>2.1</v>
      </c>
      <c r="F926" s="9">
        <v>525.27200000000005</v>
      </c>
      <c r="G926" s="9">
        <v>0</v>
      </c>
      <c r="H926" s="9">
        <v>0</v>
      </c>
      <c r="I926" s="9">
        <v>11</v>
      </c>
      <c r="J926" s="9">
        <v>61</v>
      </c>
      <c r="K926" s="158">
        <v>0.63680555555555596</v>
      </c>
      <c r="L926" s="9"/>
      <c r="M926" s="9"/>
      <c r="N926" s="9"/>
      <c r="O926" s="9"/>
      <c r="P926" s="278" t="str">
        <f t="shared" si="31"/>
        <v/>
      </c>
      <c r="Q926" s="276" t="str">
        <f t="shared" si="32"/>
        <v/>
      </c>
      <c r="R926" s="9"/>
      <c r="S926" s="9"/>
      <c r="U926" s="367"/>
      <c r="AS926" s="9"/>
      <c r="AT926" s="9"/>
      <c r="AU926" s="426"/>
      <c r="AW926" s="9"/>
      <c r="AX926" s="470"/>
      <c r="AY926" s="467"/>
      <c r="BG926" s="373"/>
      <c r="BH926" s="373"/>
      <c r="BI926" s="9"/>
      <c r="BJ926" s="9"/>
      <c r="CJ926"/>
      <c r="CK926"/>
    </row>
    <row r="927" spans="1:89">
      <c r="A927" s="9">
        <v>1017</v>
      </c>
      <c r="B927" s="9" t="s">
        <v>383</v>
      </c>
      <c r="C927" s="9">
        <v>0</v>
      </c>
      <c r="D927" s="9">
        <v>1.6</v>
      </c>
      <c r="E927" s="9">
        <v>1.5</v>
      </c>
      <c r="F927" s="9">
        <v>525.27200000000005</v>
      </c>
      <c r="G927" s="9">
        <v>0</v>
      </c>
      <c r="H927" s="9">
        <v>0</v>
      </c>
      <c r="I927" s="9">
        <v>11</v>
      </c>
      <c r="J927" s="9">
        <v>61</v>
      </c>
      <c r="K927" s="158">
        <v>0.63749999999999996</v>
      </c>
      <c r="L927" s="9"/>
      <c r="M927" s="9"/>
      <c r="N927" s="9"/>
      <c r="O927" s="9"/>
      <c r="P927" s="278" t="str">
        <f t="shared" si="31"/>
        <v/>
      </c>
      <c r="Q927" s="276" t="str">
        <f t="shared" si="32"/>
        <v/>
      </c>
      <c r="R927" s="9"/>
      <c r="S927" s="9"/>
      <c r="U927" s="367"/>
      <c r="AS927" s="9"/>
      <c r="AT927" s="9"/>
      <c r="AU927" s="426"/>
      <c r="AW927" s="9"/>
      <c r="AX927" s="470"/>
      <c r="AY927" s="467"/>
      <c r="BG927" s="373"/>
      <c r="BH927" s="373"/>
      <c r="BI927" s="9"/>
      <c r="BJ927" s="9"/>
      <c r="CJ927"/>
      <c r="CK927"/>
    </row>
    <row r="928" spans="1:89">
      <c r="A928" s="9">
        <v>1017</v>
      </c>
      <c r="B928" s="9" t="s">
        <v>383</v>
      </c>
      <c r="C928" s="9">
        <v>315</v>
      </c>
      <c r="D928" s="9">
        <v>1.3</v>
      </c>
      <c r="E928" s="9">
        <v>1.6</v>
      </c>
      <c r="F928" s="9">
        <v>525.27200000000005</v>
      </c>
      <c r="G928" s="9">
        <v>0</v>
      </c>
      <c r="H928" s="9">
        <v>0</v>
      </c>
      <c r="I928" s="9">
        <v>11</v>
      </c>
      <c r="J928" s="9">
        <v>61</v>
      </c>
      <c r="K928" s="158">
        <v>0.63819444444444495</v>
      </c>
      <c r="L928" s="9"/>
      <c r="M928" s="9"/>
      <c r="N928" s="9"/>
      <c r="O928" s="9"/>
      <c r="P928" s="278" t="str">
        <f t="shared" si="31"/>
        <v/>
      </c>
      <c r="Q928" s="276" t="str">
        <f t="shared" si="32"/>
        <v/>
      </c>
      <c r="R928" s="9"/>
      <c r="S928" s="9"/>
      <c r="U928" s="367"/>
      <c r="AS928" s="9"/>
      <c r="AT928" s="9"/>
      <c r="AU928" s="426"/>
      <c r="AW928" s="9"/>
      <c r="AX928" s="470"/>
      <c r="AY928" s="467"/>
      <c r="BG928" s="373"/>
      <c r="BH928" s="373"/>
      <c r="BI928" s="9"/>
      <c r="BJ928" s="9"/>
      <c r="CJ928"/>
      <c r="CK928"/>
    </row>
    <row r="929" spans="1:89">
      <c r="A929" s="9">
        <v>1017</v>
      </c>
      <c r="B929" s="9" t="s">
        <v>383</v>
      </c>
      <c r="C929" s="9">
        <v>315</v>
      </c>
      <c r="D929" s="9">
        <v>2.6</v>
      </c>
      <c r="E929" s="9">
        <v>1.8</v>
      </c>
      <c r="F929" s="9">
        <v>525.27200000000005</v>
      </c>
      <c r="G929" s="9">
        <v>0</v>
      </c>
      <c r="H929" s="9">
        <v>0</v>
      </c>
      <c r="I929" s="9">
        <v>11</v>
      </c>
      <c r="J929" s="9">
        <v>61</v>
      </c>
      <c r="K929" s="158">
        <v>0.63888888888888895</v>
      </c>
      <c r="L929" s="9"/>
      <c r="M929" s="9"/>
      <c r="N929" s="9"/>
      <c r="O929" s="9"/>
      <c r="P929" s="278" t="str">
        <f t="shared" si="31"/>
        <v/>
      </c>
      <c r="Q929" s="276" t="str">
        <f t="shared" si="32"/>
        <v/>
      </c>
      <c r="R929" s="9"/>
      <c r="S929" s="9"/>
      <c r="U929" s="367"/>
      <c r="AS929" s="9"/>
      <c r="AT929" s="9"/>
      <c r="AU929" s="426"/>
      <c r="AW929" s="9"/>
      <c r="AX929" s="470"/>
      <c r="AY929" s="467"/>
      <c r="BG929" s="373"/>
      <c r="BH929" s="373"/>
      <c r="BI929" s="9"/>
      <c r="BJ929" s="9"/>
      <c r="CJ929"/>
      <c r="CK929"/>
    </row>
    <row r="930" spans="1:89">
      <c r="A930" s="9">
        <v>1017</v>
      </c>
      <c r="B930" s="9" t="s">
        <v>383</v>
      </c>
      <c r="C930" s="9">
        <v>337</v>
      </c>
      <c r="D930" s="9">
        <v>2.8</v>
      </c>
      <c r="E930" s="9">
        <v>2.5</v>
      </c>
      <c r="F930" s="9">
        <v>525.27200000000005</v>
      </c>
      <c r="G930" s="9">
        <v>0</v>
      </c>
      <c r="H930" s="9">
        <v>0</v>
      </c>
      <c r="I930" s="9">
        <v>11</v>
      </c>
      <c r="J930" s="9">
        <v>61</v>
      </c>
      <c r="K930" s="158">
        <v>0.63958333333333295</v>
      </c>
      <c r="L930" s="9"/>
      <c r="M930" s="9"/>
      <c r="N930" s="9"/>
      <c r="O930" s="9"/>
      <c r="P930" s="278" t="str">
        <f t="shared" si="31"/>
        <v/>
      </c>
      <c r="Q930" s="276" t="str">
        <f t="shared" si="32"/>
        <v/>
      </c>
      <c r="R930" s="9"/>
      <c r="S930" s="9"/>
      <c r="U930" s="367"/>
      <c r="AS930" s="9"/>
      <c r="AT930" s="9"/>
      <c r="AU930" s="426"/>
      <c r="AW930" s="9"/>
      <c r="AX930" s="470"/>
      <c r="AY930" s="467"/>
      <c r="BG930" s="373"/>
      <c r="BH930" s="373"/>
      <c r="BI930" s="9"/>
      <c r="BJ930" s="9"/>
      <c r="CJ930"/>
      <c r="CK930"/>
    </row>
    <row r="931" spans="1:89">
      <c r="A931" s="9">
        <v>1017</v>
      </c>
      <c r="B931" s="9" t="s">
        <v>383</v>
      </c>
      <c r="C931" s="9">
        <v>337</v>
      </c>
      <c r="D931" s="9">
        <v>2</v>
      </c>
      <c r="E931" s="9">
        <v>2.2000000000000002</v>
      </c>
      <c r="F931" s="9">
        <v>525.27200000000005</v>
      </c>
      <c r="G931" s="9">
        <v>0</v>
      </c>
      <c r="H931" s="9">
        <v>0</v>
      </c>
      <c r="I931" s="9">
        <v>11</v>
      </c>
      <c r="J931" s="9">
        <v>61</v>
      </c>
      <c r="K931" s="158">
        <v>0.64027777777777795</v>
      </c>
      <c r="L931" s="9"/>
      <c r="M931" s="9"/>
      <c r="N931" s="9"/>
      <c r="O931" s="9"/>
      <c r="P931" s="278" t="str">
        <f t="shared" si="31"/>
        <v/>
      </c>
      <c r="Q931" s="276" t="str">
        <f t="shared" si="32"/>
        <v/>
      </c>
      <c r="R931" s="9"/>
      <c r="S931" s="9"/>
      <c r="U931" s="367"/>
      <c r="AS931" s="9"/>
      <c r="AT931" s="9"/>
      <c r="AU931" s="426"/>
      <c r="AW931" s="9"/>
      <c r="AX931" s="470"/>
      <c r="AY931" s="467"/>
      <c r="BG931" s="373"/>
      <c r="BH931" s="373"/>
      <c r="BI931" s="9"/>
      <c r="BJ931" s="9"/>
      <c r="CJ931"/>
      <c r="CK931"/>
    </row>
    <row r="932" spans="1:89">
      <c r="A932" s="9">
        <v>1017</v>
      </c>
      <c r="B932" s="9" t="s">
        <v>383</v>
      </c>
      <c r="C932" s="9">
        <v>337</v>
      </c>
      <c r="D932" s="9">
        <v>2.5</v>
      </c>
      <c r="E932" s="9">
        <v>2.8</v>
      </c>
      <c r="F932" s="9">
        <v>525.27200000000005</v>
      </c>
      <c r="G932" s="9">
        <v>0</v>
      </c>
      <c r="H932" s="9">
        <v>0</v>
      </c>
      <c r="I932" s="9">
        <v>10.9</v>
      </c>
      <c r="J932" s="9">
        <v>61</v>
      </c>
      <c r="K932" s="158">
        <v>0.64097222222222205</v>
      </c>
      <c r="L932" s="9"/>
      <c r="M932" s="9"/>
      <c r="N932" s="9"/>
      <c r="O932" s="9"/>
      <c r="P932" s="278" t="str">
        <f t="shared" si="31"/>
        <v/>
      </c>
      <c r="Q932" s="276" t="str">
        <f t="shared" si="32"/>
        <v/>
      </c>
      <c r="R932" s="9"/>
      <c r="S932" s="9"/>
      <c r="U932" s="367"/>
      <c r="AS932" s="9"/>
      <c r="AT932" s="9"/>
      <c r="AU932" s="426"/>
      <c r="AW932" s="9"/>
      <c r="AX932" s="470"/>
      <c r="AY932" s="467"/>
      <c r="BG932" s="373"/>
      <c r="BH932" s="373"/>
      <c r="BI932" s="9"/>
      <c r="BJ932" s="9"/>
      <c r="CJ932"/>
      <c r="CK932"/>
    </row>
    <row r="933" spans="1:89">
      <c r="A933" s="9">
        <v>1017</v>
      </c>
      <c r="B933" s="9" t="s">
        <v>383</v>
      </c>
      <c r="C933" s="9">
        <v>337</v>
      </c>
      <c r="D933" s="9">
        <v>2</v>
      </c>
      <c r="E933" s="9">
        <v>2.2000000000000002</v>
      </c>
      <c r="F933" s="9">
        <v>525.27200000000005</v>
      </c>
      <c r="G933" s="9">
        <v>0</v>
      </c>
      <c r="H933" s="9">
        <v>0</v>
      </c>
      <c r="I933" s="9">
        <v>10.9</v>
      </c>
      <c r="J933" s="9">
        <v>61</v>
      </c>
      <c r="K933" s="158">
        <v>0.64166666666666705</v>
      </c>
      <c r="L933" s="9"/>
      <c r="M933" s="9"/>
      <c r="N933" s="9"/>
      <c r="O933" s="9"/>
      <c r="P933" s="278" t="str">
        <f t="shared" si="31"/>
        <v/>
      </c>
      <c r="Q933" s="276" t="str">
        <f t="shared" si="32"/>
        <v/>
      </c>
      <c r="R933" s="9"/>
      <c r="S933" s="9"/>
      <c r="U933" s="367"/>
      <c r="AS933" s="9"/>
      <c r="AT933" s="9"/>
      <c r="AU933" s="426"/>
      <c r="AW933" s="9"/>
      <c r="AX933" s="470"/>
      <c r="AY933" s="467"/>
      <c r="BG933" s="373"/>
      <c r="BH933" s="373"/>
      <c r="BI933" s="9"/>
      <c r="BJ933" s="9"/>
      <c r="CJ933"/>
      <c r="CK933"/>
    </row>
    <row r="934" spans="1:89">
      <c r="A934" s="9">
        <v>1017</v>
      </c>
      <c r="B934" s="9" t="s">
        <v>383</v>
      </c>
      <c r="C934" s="9">
        <v>337</v>
      </c>
      <c r="D934" s="9">
        <v>1.6</v>
      </c>
      <c r="E934" s="9">
        <v>1.6</v>
      </c>
      <c r="F934" s="9">
        <v>525.27200000000005</v>
      </c>
      <c r="G934" s="9">
        <v>0</v>
      </c>
      <c r="H934" s="9">
        <v>0</v>
      </c>
      <c r="I934" s="9">
        <v>10.9</v>
      </c>
      <c r="J934" s="9">
        <v>61</v>
      </c>
      <c r="K934" s="158">
        <v>0.64236111111111105</v>
      </c>
      <c r="L934" s="9"/>
      <c r="M934" s="9"/>
      <c r="N934" s="9"/>
      <c r="O934" s="9"/>
      <c r="P934" s="278" t="str">
        <f t="shared" si="31"/>
        <v/>
      </c>
      <c r="Q934" s="276" t="str">
        <f t="shared" si="32"/>
        <v/>
      </c>
      <c r="R934" s="9"/>
      <c r="S934" s="9"/>
      <c r="U934" s="367"/>
      <c r="AS934" s="9"/>
      <c r="AT934" s="9"/>
      <c r="AU934" s="426"/>
      <c r="AW934" s="9"/>
      <c r="AX934" s="470"/>
      <c r="AY934" s="467"/>
      <c r="BG934" s="373"/>
      <c r="BH934" s="373"/>
      <c r="BI934" s="9"/>
      <c r="BJ934" s="9"/>
      <c r="CJ934"/>
      <c r="CK934"/>
    </row>
    <row r="935" spans="1:89">
      <c r="A935" s="9">
        <v>1017</v>
      </c>
      <c r="B935" s="9" t="s">
        <v>383</v>
      </c>
      <c r="C935" s="9">
        <v>337</v>
      </c>
      <c r="D935" s="9">
        <v>2.5</v>
      </c>
      <c r="E935" s="9">
        <v>1.7</v>
      </c>
      <c r="F935" s="9">
        <v>525.27200000000005</v>
      </c>
      <c r="G935" s="9">
        <v>0</v>
      </c>
      <c r="H935" s="9">
        <v>0</v>
      </c>
      <c r="I935" s="9">
        <v>10.9</v>
      </c>
      <c r="J935" s="9">
        <v>61</v>
      </c>
      <c r="K935" s="158">
        <v>0.64305555555555605</v>
      </c>
      <c r="L935" s="9"/>
      <c r="M935" s="9"/>
      <c r="N935" s="9"/>
      <c r="O935" s="9"/>
      <c r="P935" s="278" t="str">
        <f t="shared" si="31"/>
        <v/>
      </c>
      <c r="Q935" s="276" t="str">
        <f t="shared" si="32"/>
        <v/>
      </c>
      <c r="R935" s="9"/>
      <c r="S935" s="9"/>
      <c r="U935" s="367"/>
      <c r="AS935" s="9"/>
      <c r="AT935" s="9"/>
      <c r="AU935" s="426"/>
      <c r="AW935" s="9"/>
      <c r="AX935" s="470"/>
      <c r="AY935" s="467"/>
      <c r="BG935" s="373"/>
      <c r="BH935" s="373"/>
      <c r="BI935" s="9"/>
      <c r="BJ935" s="9"/>
      <c r="CJ935"/>
      <c r="CK935"/>
    </row>
    <row r="936" spans="1:89">
      <c r="A936" s="9">
        <v>1017</v>
      </c>
      <c r="B936" s="9" t="s">
        <v>383</v>
      </c>
      <c r="C936" s="9">
        <v>0</v>
      </c>
      <c r="D936" s="9">
        <v>1.9</v>
      </c>
      <c r="E936" s="9">
        <v>1.7</v>
      </c>
      <c r="F936" s="9">
        <v>525.27200000000005</v>
      </c>
      <c r="G936" s="9">
        <v>0</v>
      </c>
      <c r="H936" s="9">
        <v>0</v>
      </c>
      <c r="I936" s="9">
        <v>10.9</v>
      </c>
      <c r="J936" s="9">
        <v>61</v>
      </c>
      <c r="K936" s="158">
        <v>0.64375000000000004</v>
      </c>
      <c r="L936" s="9"/>
      <c r="M936" s="9"/>
      <c r="N936" s="9"/>
      <c r="O936" s="9"/>
      <c r="P936" s="278" t="str">
        <f t="shared" si="31"/>
        <v/>
      </c>
      <c r="Q936" s="276" t="str">
        <f t="shared" si="32"/>
        <v/>
      </c>
      <c r="R936" s="9"/>
      <c r="S936" s="9"/>
      <c r="U936" s="367"/>
      <c r="AS936" s="9"/>
      <c r="AT936" s="9"/>
      <c r="AU936" s="426"/>
      <c r="AW936" s="9"/>
      <c r="AX936" s="470"/>
      <c r="AY936" s="467"/>
      <c r="BG936" s="373"/>
      <c r="BH936" s="373"/>
      <c r="BI936" s="9"/>
      <c r="BJ936" s="9"/>
      <c r="CJ936"/>
      <c r="CK936"/>
    </row>
    <row r="937" spans="1:89">
      <c r="A937" s="9">
        <v>1017</v>
      </c>
      <c r="B937" s="9" t="s">
        <v>383</v>
      </c>
      <c r="C937" s="9">
        <v>337</v>
      </c>
      <c r="D937" s="9">
        <v>2</v>
      </c>
      <c r="E937" s="9">
        <v>2.5</v>
      </c>
      <c r="F937" s="9">
        <v>525.27200000000005</v>
      </c>
      <c r="G937" s="9">
        <v>0</v>
      </c>
      <c r="H937" s="9">
        <v>0</v>
      </c>
      <c r="I937" s="9">
        <v>10.9</v>
      </c>
      <c r="J937" s="9">
        <v>61</v>
      </c>
      <c r="K937" s="158">
        <v>0.64444444444444404</v>
      </c>
      <c r="L937" s="9"/>
      <c r="M937" s="9"/>
      <c r="N937" s="9"/>
      <c r="O937" s="9"/>
      <c r="P937" s="278" t="str">
        <f t="shared" si="31"/>
        <v/>
      </c>
      <c r="Q937" s="276" t="str">
        <f t="shared" si="32"/>
        <v/>
      </c>
      <c r="R937" s="9"/>
      <c r="S937" s="9"/>
      <c r="U937" s="367"/>
      <c r="AS937" s="9"/>
      <c r="AT937" s="9"/>
      <c r="AU937" s="426"/>
      <c r="AW937" s="9"/>
      <c r="AX937" s="470"/>
      <c r="AY937" s="467"/>
      <c r="BG937" s="373"/>
      <c r="BH937" s="373"/>
      <c r="BI937" s="9"/>
      <c r="BJ937" s="9"/>
      <c r="CJ937"/>
      <c r="CK937"/>
    </row>
    <row r="938" spans="1:89">
      <c r="A938" s="9">
        <v>1017</v>
      </c>
      <c r="B938" s="9" t="s">
        <v>383</v>
      </c>
      <c r="C938" s="9">
        <v>292</v>
      </c>
      <c r="D938" s="9">
        <v>1.8</v>
      </c>
      <c r="E938" s="9">
        <v>2.1</v>
      </c>
      <c r="F938" s="9">
        <v>525.27200000000005</v>
      </c>
      <c r="G938" s="9">
        <v>0</v>
      </c>
      <c r="H938" s="9">
        <v>0</v>
      </c>
      <c r="I938" s="9">
        <v>10.9</v>
      </c>
      <c r="J938" s="9">
        <v>61</v>
      </c>
      <c r="K938" s="158">
        <v>0.64513888888888904</v>
      </c>
      <c r="L938" s="9"/>
      <c r="M938" s="9"/>
      <c r="N938" s="9"/>
      <c r="O938" s="9"/>
      <c r="P938" s="278" t="str">
        <f t="shared" si="31"/>
        <v/>
      </c>
      <c r="Q938" s="276" t="str">
        <f t="shared" si="32"/>
        <v/>
      </c>
      <c r="R938" s="9"/>
      <c r="S938" s="9"/>
      <c r="U938" s="367"/>
      <c r="AS938" s="9"/>
      <c r="AT938" s="9"/>
      <c r="AU938" s="426"/>
      <c r="AW938" s="9"/>
      <c r="AX938" s="470"/>
      <c r="AY938" s="467"/>
      <c r="BG938" s="373"/>
      <c r="BH938" s="373"/>
      <c r="BI938" s="9"/>
      <c r="BJ938" s="9"/>
      <c r="CJ938"/>
      <c r="CK938"/>
    </row>
    <row r="939" spans="1:89">
      <c r="A939" s="9">
        <v>1017</v>
      </c>
      <c r="B939" s="9" t="s">
        <v>383</v>
      </c>
      <c r="C939" s="9">
        <v>337</v>
      </c>
      <c r="D939" s="9">
        <v>1.7</v>
      </c>
      <c r="E939" s="9">
        <v>1.6</v>
      </c>
      <c r="F939" s="9">
        <v>525.27200000000005</v>
      </c>
      <c r="G939" s="9">
        <v>0</v>
      </c>
      <c r="H939" s="9">
        <v>0</v>
      </c>
      <c r="I939" s="9">
        <v>10.9</v>
      </c>
      <c r="J939" s="9">
        <v>61</v>
      </c>
      <c r="K939" s="158">
        <v>0.64583333333333304</v>
      </c>
      <c r="L939" s="9"/>
      <c r="M939" s="9"/>
      <c r="N939" s="9"/>
      <c r="O939" s="9"/>
      <c r="P939" s="278" t="str">
        <f t="shared" si="31"/>
        <v/>
      </c>
      <c r="Q939" s="276" t="str">
        <f t="shared" si="32"/>
        <v/>
      </c>
      <c r="R939" s="9"/>
      <c r="S939" s="9"/>
      <c r="U939" s="367"/>
      <c r="AS939" s="9"/>
      <c r="AT939" s="9"/>
      <c r="AU939" s="426"/>
      <c r="AW939" s="9"/>
      <c r="AX939" s="470"/>
      <c r="AY939" s="467"/>
      <c r="BG939" s="373"/>
      <c r="BH939" s="373"/>
      <c r="BI939" s="9"/>
      <c r="BJ939" s="9"/>
      <c r="CJ939"/>
      <c r="CK939"/>
    </row>
    <row r="940" spans="1:89">
      <c r="A940" s="9">
        <v>1017</v>
      </c>
      <c r="B940" s="9" t="s">
        <v>383</v>
      </c>
      <c r="C940" s="9">
        <v>315</v>
      </c>
      <c r="D940" s="9">
        <v>1.7</v>
      </c>
      <c r="E940" s="9">
        <v>1.5</v>
      </c>
      <c r="F940" s="9">
        <v>525.27200000000005</v>
      </c>
      <c r="G940" s="9">
        <v>0</v>
      </c>
      <c r="H940" s="9">
        <v>0</v>
      </c>
      <c r="I940" s="9">
        <v>10.9</v>
      </c>
      <c r="J940" s="9">
        <v>61</v>
      </c>
      <c r="K940" s="158">
        <v>0.64652777777777803</v>
      </c>
      <c r="L940" s="9"/>
      <c r="M940" s="9"/>
      <c r="N940" s="9"/>
      <c r="O940" s="9"/>
      <c r="P940" s="278" t="str">
        <f t="shared" si="31"/>
        <v/>
      </c>
      <c r="Q940" s="276" t="str">
        <f t="shared" si="32"/>
        <v/>
      </c>
      <c r="R940" s="9"/>
      <c r="S940" s="9"/>
      <c r="U940" s="367"/>
      <c r="AS940" s="9"/>
      <c r="AT940" s="9"/>
      <c r="AU940" s="426"/>
      <c r="AW940" s="9"/>
      <c r="AX940" s="470"/>
      <c r="AY940" s="467"/>
      <c r="BG940" s="373"/>
      <c r="BH940" s="373"/>
      <c r="BI940" s="9"/>
      <c r="BJ940" s="9"/>
      <c r="CJ940"/>
      <c r="CK940"/>
    </row>
    <row r="941" spans="1:89">
      <c r="A941" s="9">
        <v>1017</v>
      </c>
      <c r="B941" s="9" t="s">
        <v>383</v>
      </c>
      <c r="C941" s="9">
        <v>292</v>
      </c>
      <c r="D941" s="9">
        <v>4</v>
      </c>
      <c r="E941" s="9">
        <v>2.2000000000000002</v>
      </c>
      <c r="F941" s="9">
        <v>525.27200000000005</v>
      </c>
      <c r="G941" s="9">
        <v>0</v>
      </c>
      <c r="H941" s="9">
        <v>0</v>
      </c>
      <c r="I941" s="9">
        <v>10.9</v>
      </c>
      <c r="J941" s="9">
        <v>61</v>
      </c>
      <c r="K941" s="158">
        <v>0.64722222222222203</v>
      </c>
      <c r="L941" s="9"/>
      <c r="M941" s="9"/>
      <c r="N941" s="9"/>
      <c r="O941" s="9"/>
      <c r="P941" s="278" t="str">
        <f t="shared" si="31"/>
        <v/>
      </c>
      <c r="Q941" s="276" t="str">
        <f t="shared" si="32"/>
        <v/>
      </c>
      <c r="R941" s="9"/>
      <c r="S941" s="9"/>
      <c r="U941" s="367"/>
      <c r="AS941" s="9"/>
      <c r="AT941" s="9"/>
      <c r="AU941" s="426"/>
      <c r="AW941" s="9"/>
      <c r="AX941" s="470"/>
      <c r="AY941" s="467"/>
      <c r="BG941" s="373"/>
      <c r="BH941" s="373"/>
      <c r="BI941" s="9"/>
      <c r="BJ941" s="9"/>
      <c r="CJ941"/>
      <c r="CK941"/>
    </row>
    <row r="942" spans="1:89">
      <c r="A942" s="9">
        <v>1017</v>
      </c>
      <c r="B942" s="9" t="s">
        <v>383</v>
      </c>
      <c r="C942" s="9">
        <v>337</v>
      </c>
      <c r="D942" s="9">
        <v>3.1</v>
      </c>
      <c r="E942" s="9">
        <v>2.5</v>
      </c>
      <c r="F942" s="9">
        <v>525.27200000000005</v>
      </c>
      <c r="G942" s="9">
        <v>0</v>
      </c>
      <c r="H942" s="9">
        <v>0</v>
      </c>
      <c r="I942" s="9">
        <v>10.9</v>
      </c>
      <c r="J942" s="9">
        <v>61</v>
      </c>
      <c r="K942" s="158">
        <v>0.64791666666666703</v>
      </c>
      <c r="L942" s="9"/>
      <c r="M942" s="9"/>
      <c r="N942" s="9"/>
      <c r="O942" s="9"/>
      <c r="P942" s="278" t="str">
        <f t="shared" si="31"/>
        <v/>
      </c>
      <c r="Q942" s="276" t="str">
        <f t="shared" si="32"/>
        <v/>
      </c>
      <c r="R942" s="9"/>
      <c r="S942" s="9"/>
      <c r="U942" s="367"/>
      <c r="AS942" s="9"/>
      <c r="AT942" s="9"/>
      <c r="AU942" s="426"/>
      <c r="AW942" s="9"/>
      <c r="AX942" s="470"/>
      <c r="AY942" s="467"/>
      <c r="BG942" s="373"/>
      <c r="BH942" s="373"/>
      <c r="BI942" s="9"/>
      <c r="BJ942" s="9"/>
      <c r="CJ942"/>
      <c r="CK942"/>
    </row>
    <row r="943" spans="1:89">
      <c r="A943" s="9">
        <v>1017</v>
      </c>
      <c r="B943" s="9" t="s">
        <v>383</v>
      </c>
      <c r="C943" s="9">
        <v>337</v>
      </c>
      <c r="D943" s="9">
        <v>2.2999999999999998</v>
      </c>
      <c r="E943" s="9">
        <v>1.9</v>
      </c>
      <c r="F943" s="9">
        <v>525.27200000000005</v>
      </c>
      <c r="G943" s="9">
        <v>0</v>
      </c>
      <c r="H943" s="9">
        <v>0</v>
      </c>
      <c r="I943" s="9">
        <v>10.9</v>
      </c>
      <c r="J943" s="9">
        <v>61</v>
      </c>
      <c r="K943" s="158">
        <v>0.64861111111111103</v>
      </c>
      <c r="L943" s="9"/>
      <c r="M943" s="9"/>
      <c r="N943" s="9"/>
      <c r="O943" s="9"/>
      <c r="P943" s="278" t="str">
        <f t="shared" si="31"/>
        <v/>
      </c>
      <c r="Q943" s="276" t="str">
        <f t="shared" si="32"/>
        <v/>
      </c>
      <c r="R943" s="9"/>
      <c r="S943" s="9"/>
      <c r="U943" s="367"/>
      <c r="AS943" s="9"/>
      <c r="AT943" s="9"/>
      <c r="AU943" s="426"/>
      <c r="AW943" s="9"/>
      <c r="AX943" s="470"/>
      <c r="AY943" s="467"/>
      <c r="BG943" s="373"/>
      <c r="BH943" s="373"/>
      <c r="BI943" s="9"/>
      <c r="BJ943" s="9"/>
      <c r="CJ943"/>
      <c r="CK943"/>
    </row>
    <row r="944" spans="1:89">
      <c r="A944" s="9">
        <v>1017</v>
      </c>
      <c r="B944" s="9" t="s">
        <v>383</v>
      </c>
      <c r="C944" s="9">
        <v>315</v>
      </c>
      <c r="D944" s="9">
        <v>2.2999999999999998</v>
      </c>
      <c r="E944" s="9">
        <v>2.2000000000000002</v>
      </c>
      <c r="F944" s="9">
        <v>525.27200000000005</v>
      </c>
      <c r="G944" s="9">
        <v>0</v>
      </c>
      <c r="H944" s="9">
        <v>0</v>
      </c>
      <c r="I944" s="9">
        <v>10.9</v>
      </c>
      <c r="J944" s="9">
        <v>61</v>
      </c>
      <c r="K944" s="158">
        <v>0.64930555555555602</v>
      </c>
      <c r="L944" s="9"/>
      <c r="M944" s="9"/>
      <c r="N944" s="9"/>
      <c r="O944" s="9"/>
      <c r="P944" s="278" t="str">
        <f t="shared" si="31"/>
        <v/>
      </c>
      <c r="Q944" s="276" t="str">
        <f t="shared" si="32"/>
        <v/>
      </c>
      <c r="R944" s="9"/>
      <c r="S944" s="9"/>
      <c r="U944" s="367"/>
      <c r="AS944" s="9"/>
      <c r="AT944" s="9"/>
      <c r="AU944" s="426"/>
      <c r="AW944" s="9"/>
      <c r="AX944" s="470"/>
      <c r="AY944" s="467"/>
      <c r="BG944" s="373"/>
      <c r="BH944" s="373"/>
      <c r="BI944" s="9"/>
      <c r="BJ944" s="9"/>
      <c r="CJ944"/>
      <c r="CK944"/>
    </row>
    <row r="945" spans="1:89">
      <c r="A945" s="9">
        <v>1017</v>
      </c>
      <c r="B945" s="9" t="s">
        <v>383</v>
      </c>
      <c r="C945" s="9">
        <v>292</v>
      </c>
      <c r="D945" s="9">
        <v>1.2</v>
      </c>
      <c r="E945" s="9">
        <v>1.4</v>
      </c>
      <c r="F945" s="9">
        <v>525.27200000000005</v>
      </c>
      <c r="G945" s="9">
        <v>0</v>
      </c>
      <c r="H945" s="9">
        <v>0</v>
      </c>
      <c r="I945" s="9">
        <v>10.9</v>
      </c>
      <c r="J945" s="9">
        <v>61</v>
      </c>
      <c r="K945" s="158">
        <v>0.65</v>
      </c>
      <c r="L945" s="9"/>
      <c r="M945" s="9"/>
      <c r="N945" s="9"/>
      <c r="O945" s="9"/>
      <c r="P945" s="278" t="str">
        <f t="shared" si="31"/>
        <v/>
      </c>
      <c r="Q945" s="276" t="str">
        <f t="shared" si="32"/>
        <v/>
      </c>
      <c r="R945" s="9"/>
      <c r="S945" s="9"/>
      <c r="U945" s="367"/>
      <c r="AS945" s="9"/>
      <c r="AT945" s="9"/>
      <c r="AU945" s="426"/>
      <c r="AW945" s="9"/>
      <c r="AX945" s="470"/>
      <c r="AY945" s="467"/>
      <c r="BG945" s="373"/>
      <c r="BH945" s="373"/>
      <c r="BI945" s="9"/>
      <c r="BJ945" s="9"/>
      <c r="CJ945"/>
      <c r="CK945"/>
    </row>
    <row r="946" spans="1:89">
      <c r="A946" s="9">
        <v>1017</v>
      </c>
      <c r="B946" s="9" t="s">
        <v>383</v>
      </c>
      <c r="C946" s="9">
        <v>337</v>
      </c>
      <c r="D946" s="9">
        <v>1.7</v>
      </c>
      <c r="E946" s="9">
        <v>1.9</v>
      </c>
      <c r="F946" s="9">
        <v>525.27200000000005</v>
      </c>
      <c r="G946" s="9">
        <v>0</v>
      </c>
      <c r="H946" s="9">
        <v>0</v>
      </c>
      <c r="I946" s="9">
        <v>10.9</v>
      </c>
      <c r="J946" s="9">
        <v>61</v>
      </c>
      <c r="K946" s="158">
        <v>0.65069444444444402</v>
      </c>
      <c r="L946" s="9"/>
      <c r="M946" s="9"/>
      <c r="N946" s="9"/>
      <c r="O946" s="9"/>
      <c r="P946" s="278" t="str">
        <f t="shared" si="31"/>
        <v/>
      </c>
      <c r="Q946" s="276" t="str">
        <f t="shared" si="32"/>
        <v/>
      </c>
      <c r="R946" s="9"/>
      <c r="S946" s="9"/>
      <c r="U946" s="367"/>
      <c r="AS946" s="9"/>
      <c r="AT946" s="9"/>
      <c r="AU946" s="426"/>
      <c r="AW946" s="9"/>
      <c r="AX946" s="470"/>
      <c r="AY946" s="467"/>
      <c r="BG946" s="373"/>
      <c r="BH946" s="373"/>
      <c r="BI946" s="9"/>
      <c r="BJ946" s="9"/>
      <c r="CJ946"/>
      <c r="CK946"/>
    </row>
    <row r="947" spans="1:89">
      <c r="A947" s="9">
        <v>1017</v>
      </c>
      <c r="B947" s="9" t="s">
        <v>383</v>
      </c>
      <c r="C947" s="9">
        <v>315</v>
      </c>
      <c r="D947" s="9">
        <v>1.9</v>
      </c>
      <c r="E947" s="9">
        <v>1.6</v>
      </c>
      <c r="F947" s="9">
        <v>525.27200000000005</v>
      </c>
      <c r="G947" s="9">
        <v>0</v>
      </c>
      <c r="H947" s="9">
        <v>0</v>
      </c>
      <c r="I947" s="9">
        <v>10.9</v>
      </c>
      <c r="J947" s="9">
        <v>61</v>
      </c>
      <c r="K947" s="158">
        <v>0.65138888888888902</v>
      </c>
      <c r="L947" s="9"/>
      <c r="M947" s="9"/>
      <c r="N947" s="9"/>
      <c r="O947" s="9"/>
      <c r="P947" s="278" t="str">
        <f t="shared" si="31"/>
        <v/>
      </c>
      <c r="Q947" s="276" t="str">
        <f t="shared" si="32"/>
        <v/>
      </c>
      <c r="R947" s="9"/>
      <c r="S947" s="9"/>
      <c r="U947" s="367"/>
      <c r="AS947" s="9"/>
      <c r="AT947" s="9"/>
      <c r="AU947" s="426"/>
      <c r="AW947" s="9"/>
      <c r="AX947" s="470"/>
      <c r="AY947" s="467"/>
      <c r="BG947" s="373"/>
      <c r="BH947" s="373"/>
      <c r="BI947" s="9"/>
      <c r="BJ947" s="9"/>
      <c r="CJ947"/>
      <c r="CK947"/>
    </row>
    <row r="948" spans="1:89">
      <c r="A948" s="9">
        <v>1017</v>
      </c>
      <c r="B948" s="9" t="s">
        <v>383</v>
      </c>
      <c r="C948" s="9">
        <v>315</v>
      </c>
      <c r="D948" s="9">
        <v>1.2</v>
      </c>
      <c r="E948" s="9">
        <v>1.4</v>
      </c>
      <c r="F948" s="9">
        <v>525.27200000000005</v>
      </c>
      <c r="G948" s="9">
        <v>0</v>
      </c>
      <c r="H948" s="9">
        <v>0</v>
      </c>
      <c r="I948" s="9">
        <v>10.9</v>
      </c>
      <c r="J948" s="9">
        <v>61</v>
      </c>
      <c r="K948" s="158">
        <v>0.65208333333333302</v>
      </c>
      <c r="L948" s="9"/>
      <c r="M948" s="9"/>
      <c r="N948" s="9"/>
      <c r="O948" s="9"/>
      <c r="P948" s="278" t="str">
        <f t="shared" si="31"/>
        <v/>
      </c>
      <c r="Q948" s="276" t="str">
        <f t="shared" si="32"/>
        <v/>
      </c>
      <c r="R948" s="9"/>
      <c r="S948" s="9"/>
      <c r="U948" s="367"/>
      <c r="AS948" s="9"/>
      <c r="AT948" s="9"/>
      <c r="AU948" s="426"/>
      <c r="AW948" s="9"/>
      <c r="AX948" s="470"/>
      <c r="AY948" s="467"/>
      <c r="BG948" s="373"/>
      <c r="BH948" s="373"/>
      <c r="BI948" s="9"/>
      <c r="BJ948" s="9"/>
      <c r="CJ948"/>
      <c r="CK948"/>
    </row>
    <row r="949" spans="1:89">
      <c r="A949" s="9">
        <v>1017</v>
      </c>
      <c r="B949" s="9" t="s">
        <v>383</v>
      </c>
      <c r="C949" s="9">
        <v>337</v>
      </c>
      <c r="D949" s="9">
        <v>2.2000000000000002</v>
      </c>
      <c r="E949" s="9">
        <v>1.6</v>
      </c>
      <c r="F949" s="9">
        <v>525.27200000000005</v>
      </c>
      <c r="G949" s="9">
        <v>0</v>
      </c>
      <c r="H949" s="9">
        <v>0</v>
      </c>
      <c r="I949" s="9">
        <v>10.9</v>
      </c>
      <c r="J949" s="9">
        <v>61</v>
      </c>
      <c r="K949" s="158">
        <v>0.65277777777777801</v>
      </c>
      <c r="L949" s="9"/>
      <c r="M949" s="9"/>
      <c r="N949" s="9"/>
      <c r="O949" s="9"/>
      <c r="P949" s="278" t="str">
        <f t="shared" si="31"/>
        <v/>
      </c>
      <c r="Q949" s="276" t="str">
        <f t="shared" si="32"/>
        <v/>
      </c>
      <c r="R949" s="9"/>
      <c r="S949" s="9"/>
      <c r="U949" s="367"/>
      <c r="AS949" s="9"/>
      <c r="AT949" s="9"/>
      <c r="AU949" s="426"/>
      <c r="AW949" s="9"/>
      <c r="AX949" s="470"/>
      <c r="AY949" s="467"/>
      <c r="BG949" s="373"/>
      <c r="BH949" s="373"/>
      <c r="BI949" s="9"/>
      <c r="BJ949" s="9"/>
      <c r="CJ949"/>
      <c r="CK949"/>
    </row>
    <row r="950" spans="1:89">
      <c r="A950" s="9">
        <v>1017</v>
      </c>
      <c r="B950" s="9" t="s">
        <v>383</v>
      </c>
      <c r="C950" s="9">
        <v>315</v>
      </c>
      <c r="D950" s="9">
        <v>1.6</v>
      </c>
      <c r="E950" s="9">
        <v>1.8</v>
      </c>
      <c r="F950" s="9">
        <v>525.27200000000005</v>
      </c>
      <c r="G950" s="9">
        <v>0</v>
      </c>
      <c r="H950" s="9">
        <v>0</v>
      </c>
      <c r="I950" s="9">
        <v>10.9</v>
      </c>
      <c r="J950" s="9">
        <v>61</v>
      </c>
      <c r="K950" s="158">
        <v>0.65347222222222201</v>
      </c>
      <c r="L950" s="9"/>
      <c r="M950" s="9"/>
      <c r="N950" s="9"/>
      <c r="O950" s="9"/>
      <c r="P950" s="278" t="str">
        <f t="shared" si="31"/>
        <v/>
      </c>
      <c r="Q950" s="276" t="str">
        <f t="shared" si="32"/>
        <v/>
      </c>
      <c r="R950" s="9"/>
      <c r="S950" s="9"/>
      <c r="U950" s="367"/>
      <c r="AS950" s="9"/>
      <c r="AT950" s="9"/>
      <c r="AU950" s="426"/>
      <c r="AW950" s="9"/>
      <c r="AX950" s="470"/>
      <c r="AY950" s="467"/>
      <c r="BG950" s="373"/>
      <c r="BH950" s="373"/>
      <c r="BI950" s="9"/>
      <c r="BJ950" s="9"/>
      <c r="CJ950"/>
      <c r="CK950"/>
    </row>
    <row r="951" spans="1:89">
      <c r="A951" s="9">
        <v>1017</v>
      </c>
      <c r="B951" s="9" t="s">
        <v>383</v>
      </c>
      <c r="C951" s="9">
        <v>292</v>
      </c>
      <c r="D951" s="9">
        <v>1.4</v>
      </c>
      <c r="E951" s="9">
        <v>1.4</v>
      </c>
      <c r="F951" s="9">
        <v>525.27200000000005</v>
      </c>
      <c r="G951" s="9">
        <v>0</v>
      </c>
      <c r="H951" s="9">
        <v>0</v>
      </c>
      <c r="I951" s="9">
        <v>10.9</v>
      </c>
      <c r="J951" s="9">
        <v>61</v>
      </c>
      <c r="K951" s="158">
        <v>0.65416666666666701</v>
      </c>
      <c r="L951" s="9"/>
      <c r="M951" s="9"/>
      <c r="N951" s="9"/>
      <c r="O951" s="9"/>
      <c r="P951" s="278" t="str">
        <f t="shared" si="31"/>
        <v/>
      </c>
      <c r="Q951" s="276" t="str">
        <f t="shared" si="32"/>
        <v/>
      </c>
      <c r="R951" s="9"/>
      <c r="S951" s="9"/>
      <c r="U951" s="367"/>
      <c r="AS951" s="9"/>
      <c r="AT951" s="9"/>
      <c r="AU951" s="426"/>
      <c r="AW951" s="9"/>
      <c r="AX951" s="470"/>
      <c r="AY951" s="467"/>
      <c r="BG951" s="373"/>
      <c r="BH951" s="373"/>
      <c r="BI951" s="9"/>
      <c r="BJ951" s="9"/>
      <c r="CJ951"/>
      <c r="CK951"/>
    </row>
    <row r="952" spans="1:89">
      <c r="A952" s="9">
        <v>1017</v>
      </c>
      <c r="B952" s="9" t="s">
        <v>383</v>
      </c>
      <c r="C952" s="9">
        <v>337</v>
      </c>
      <c r="D952" s="9">
        <v>2.4</v>
      </c>
      <c r="E952" s="9">
        <v>1.9</v>
      </c>
      <c r="F952" s="9">
        <v>525.27200000000005</v>
      </c>
      <c r="G952" s="9">
        <v>0</v>
      </c>
      <c r="H952" s="9">
        <v>0</v>
      </c>
      <c r="I952" s="9">
        <v>10.9</v>
      </c>
      <c r="J952" s="9">
        <v>61</v>
      </c>
      <c r="K952" s="158">
        <v>0.65486111111111101</v>
      </c>
      <c r="L952" s="9"/>
      <c r="M952" s="9"/>
      <c r="N952" s="9"/>
      <c r="O952" s="9"/>
      <c r="P952" s="278" t="str">
        <f t="shared" si="31"/>
        <v/>
      </c>
      <c r="Q952" s="276" t="str">
        <f t="shared" si="32"/>
        <v/>
      </c>
      <c r="R952" s="9"/>
      <c r="S952" s="9"/>
      <c r="U952" s="367"/>
      <c r="AS952" s="9"/>
      <c r="AT952" s="9"/>
      <c r="AU952" s="426"/>
      <c r="AW952" s="9"/>
      <c r="AX952" s="470"/>
      <c r="AY952" s="467"/>
      <c r="BG952" s="373"/>
      <c r="BH952" s="373"/>
      <c r="BI952" s="9"/>
      <c r="BJ952" s="9"/>
      <c r="CJ952"/>
      <c r="CK952"/>
    </row>
    <row r="953" spans="1:89">
      <c r="A953" s="9">
        <v>1017</v>
      </c>
      <c r="B953" s="9" t="s">
        <v>383</v>
      </c>
      <c r="C953" s="9">
        <v>292</v>
      </c>
      <c r="D953" s="9">
        <v>1.6</v>
      </c>
      <c r="E953" s="9">
        <v>2.1</v>
      </c>
      <c r="F953" s="9">
        <v>525.27200000000005</v>
      </c>
      <c r="G953" s="9">
        <v>0</v>
      </c>
      <c r="H953" s="9">
        <v>0</v>
      </c>
      <c r="I953" s="9">
        <v>10.9</v>
      </c>
      <c r="J953" s="9">
        <v>61</v>
      </c>
      <c r="K953" s="158">
        <v>0.655555555555556</v>
      </c>
      <c r="L953" s="9"/>
      <c r="M953" s="9"/>
      <c r="N953" s="9"/>
      <c r="O953" s="9"/>
      <c r="P953" s="278" t="str">
        <f t="shared" si="31"/>
        <v/>
      </c>
      <c r="Q953" s="276" t="str">
        <f t="shared" si="32"/>
        <v/>
      </c>
      <c r="R953" s="9"/>
      <c r="S953" s="9"/>
      <c r="U953" s="367"/>
      <c r="AS953" s="9"/>
      <c r="AT953" s="9"/>
      <c r="AU953" s="426"/>
      <c r="AW953" s="9"/>
      <c r="AX953" s="470"/>
      <c r="AY953" s="467"/>
      <c r="BG953" s="373"/>
      <c r="BH953" s="373"/>
      <c r="BI953" s="9"/>
      <c r="BJ953" s="9"/>
      <c r="CJ953"/>
      <c r="CK953"/>
    </row>
    <row r="954" spans="1:89">
      <c r="A954" s="9">
        <v>1017</v>
      </c>
      <c r="B954" s="9" t="s">
        <v>383</v>
      </c>
      <c r="C954" s="9">
        <v>315</v>
      </c>
      <c r="D954" s="9">
        <v>1.8</v>
      </c>
      <c r="E954" s="9">
        <v>1.4</v>
      </c>
      <c r="F954" s="9">
        <v>525.27200000000005</v>
      </c>
      <c r="G954" s="9">
        <v>0</v>
      </c>
      <c r="H954" s="9">
        <v>0</v>
      </c>
      <c r="I954" s="9">
        <v>10.9</v>
      </c>
      <c r="J954" s="9">
        <v>61</v>
      </c>
      <c r="K954" s="158">
        <v>0.65625</v>
      </c>
      <c r="L954" s="9"/>
      <c r="M954" s="9"/>
      <c r="N954" s="9"/>
      <c r="O954" s="9"/>
      <c r="P954" s="278" t="str">
        <f t="shared" si="31"/>
        <v/>
      </c>
      <c r="Q954" s="276" t="str">
        <f t="shared" si="32"/>
        <v/>
      </c>
      <c r="R954" s="9"/>
      <c r="S954" s="9"/>
      <c r="U954" s="367"/>
      <c r="AS954" s="9"/>
      <c r="AT954" s="9"/>
      <c r="AU954" s="426"/>
      <c r="AW954" s="9"/>
      <c r="AX954" s="470"/>
      <c r="AY954" s="467"/>
      <c r="BG954" s="373"/>
      <c r="BH954" s="373"/>
      <c r="BI954" s="9"/>
      <c r="BJ954" s="9"/>
      <c r="CJ954"/>
      <c r="CK954"/>
    </row>
    <row r="955" spans="1:89">
      <c r="A955" s="9">
        <v>1017</v>
      </c>
      <c r="B955" s="9" t="s">
        <v>383</v>
      </c>
      <c r="C955" s="9">
        <v>292</v>
      </c>
      <c r="D955" s="9">
        <v>1.9</v>
      </c>
      <c r="E955" s="9">
        <v>1.5</v>
      </c>
      <c r="F955" s="9">
        <v>525.27200000000005</v>
      </c>
      <c r="G955" s="9">
        <v>0</v>
      </c>
      <c r="H955" s="9">
        <v>0</v>
      </c>
      <c r="I955" s="9">
        <v>10.9</v>
      </c>
      <c r="J955" s="9">
        <v>61</v>
      </c>
      <c r="K955" s="158">
        <v>0.656944444444444</v>
      </c>
      <c r="L955" s="9"/>
      <c r="M955" s="9"/>
      <c r="N955" s="9"/>
      <c r="O955" s="9"/>
      <c r="P955" s="278" t="str">
        <f t="shared" si="31"/>
        <v/>
      </c>
      <c r="Q955" s="276" t="str">
        <f t="shared" si="32"/>
        <v/>
      </c>
      <c r="R955" s="9"/>
      <c r="S955" s="9"/>
      <c r="U955" s="367"/>
      <c r="AS955" s="9"/>
      <c r="AT955" s="9"/>
      <c r="AU955" s="426"/>
      <c r="AW955" s="9"/>
      <c r="AX955" s="470"/>
      <c r="AY955" s="467"/>
      <c r="BG955" s="373"/>
      <c r="BH955" s="373"/>
      <c r="BI955" s="9"/>
      <c r="BJ955" s="9"/>
      <c r="CJ955"/>
      <c r="CK955"/>
    </row>
    <row r="956" spans="1:89">
      <c r="A956" s="9">
        <v>1017</v>
      </c>
      <c r="B956" s="9" t="s">
        <v>383</v>
      </c>
      <c r="C956" s="9">
        <v>337</v>
      </c>
      <c r="D956" s="9">
        <v>1.3</v>
      </c>
      <c r="E956" s="9">
        <v>1.5</v>
      </c>
      <c r="F956" s="9">
        <v>525.27200000000005</v>
      </c>
      <c r="G956" s="9">
        <v>0</v>
      </c>
      <c r="H956" s="9">
        <v>0</v>
      </c>
      <c r="I956" s="9">
        <v>10.9</v>
      </c>
      <c r="J956" s="9">
        <v>61</v>
      </c>
      <c r="K956" s="158">
        <v>0.65763888888888899</v>
      </c>
      <c r="L956" s="9"/>
      <c r="M956" s="9"/>
      <c r="N956" s="9"/>
      <c r="O956" s="9"/>
      <c r="P956" s="278" t="str">
        <f t="shared" si="31"/>
        <v/>
      </c>
      <c r="Q956" s="276" t="str">
        <f t="shared" si="32"/>
        <v/>
      </c>
      <c r="R956" s="9"/>
      <c r="S956" s="9"/>
      <c r="U956" s="367"/>
      <c r="AS956" s="9"/>
      <c r="AT956" s="9"/>
      <c r="AU956" s="426"/>
      <c r="AW956" s="9"/>
      <c r="AX956" s="470"/>
      <c r="AY956" s="467"/>
      <c r="BG956" s="373"/>
      <c r="BH956" s="373"/>
      <c r="BI956" s="9"/>
      <c r="BJ956" s="9"/>
      <c r="CJ956"/>
      <c r="CK956"/>
    </row>
    <row r="957" spans="1:89">
      <c r="A957" s="9">
        <v>1018</v>
      </c>
      <c r="B957" s="9" t="s">
        <v>383</v>
      </c>
      <c r="C957" s="9">
        <v>337</v>
      </c>
      <c r="D957" s="9">
        <v>1.5</v>
      </c>
      <c r="E957" s="9">
        <v>1.3</v>
      </c>
      <c r="F957" s="9">
        <v>525.27200000000005</v>
      </c>
      <c r="G957" s="9">
        <v>0</v>
      </c>
      <c r="H957" s="9">
        <v>0</v>
      </c>
      <c r="I957" s="9">
        <v>10.9</v>
      </c>
      <c r="J957" s="9">
        <v>62</v>
      </c>
      <c r="K957" s="158">
        <v>0.65833333333333299</v>
      </c>
      <c r="L957" s="9"/>
      <c r="M957" s="9"/>
      <c r="N957" s="9"/>
      <c r="O957" s="9"/>
      <c r="P957" s="278" t="str">
        <f t="shared" si="31"/>
        <v/>
      </c>
      <c r="Q957" s="276" t="str">
        <f t="shared" si="32"/>
        <v/>
      </c>
      <c r="R957" s="9"/>
      <c r="S957" s="9"/>
      <c r="U957" s="367"/>
      <c r="AS957" s="9"/>
      <c r="AT957" s="9"/>
      <c r="AU957" s="426"/>
      <c r="AW957" s="9"/>
      <c r="AX957" s="470"/>
      <c r="AY957" s="467"/>
      <c r="BG957" s="373"/>
      <c r="BH957" s="373"/>
      <c r="BI957" s="9"/>
      <c r="BJ957" s="9"/>
      <c r="CJ957"/>
      <c r="CK957"/>
    </row>
    <row r="958" spans="1:89">
      <c r="A958" s="9">
        <v>1018</v>
      </c>
      <c r="B958" s="9" t="s">
        <v>383</v>
      </c>
      <c r="C958" s="9">
        <v>337</v>
      </c>
      <c r="D958" s="9">
        <v>1.7</v>
      </c>
      <c r="E958" s="9">
        <v>1.4</v>
      </c>
      <c r="F958" s="9">
        <v>525.27200000000005</v>
      </c>
      <c r="G958" s="9">
        <v>0</v>
      </c>
      <c r="H958" s="9">
        <v>0</v>
      </c>
      <c r="I958" s="9">
        <v>10.9</v>
      </c>
      <c r="J958" s="9">
        <v>62</v>
      </c>
      <c r="K958" s="158">
        <v>0.65902777777777799</v>
      </c>
      <c r="L958" s="9"/>
      <c r="M958" s="9"/>
      <c r="N958" s="9"/>
      <c r="O958" s="9"/>
      <c r="P958" s="278" t="str">
        <f t="shared" si="31"/>
        <v/>
      </c>
      <c r="Q958" s="276" t="str">
        <f t="shared" si="32"/>
        <v/>
      </c>
      <c r="R958" s="9"/>
      <c r="S958" s="9"/>
      <c r="U958" s="367"/>
      <c r="AS958" s="9"/>
      <c r="AT958" s="9"/>
      <c r="AU958" s="426"/>
      <c r="AW958" s="9"/>
      <c r="AX958" s="470"/>
      <c r="AY958" s="467"/>
      <c r="BG958" s="373"/>
      <c r="BH958" s="373"/>
      <c r="BI958" s="9"/>
      <c r="BJ958" s="9"/>
      <c r="CJ958"/>
      <c r="CK958"/>
    </row>
    <row r="959" spans="1:89">
      <c r="A959" s="9">
        <v>1018</v>
      </c>
      <c r="B959" s="9" t="s">
        <v>383</v>
      </c>
      <c r="C959" s="9">
        <v>247</v>
      </c>
      <c r="D959" s="9">
        <v>1.7</v>
      </c>
      <c r="E959" s="9">
        <v>1.7</v>
      </c>
      <c r="F959" s="9">
        <v>525.27200000000005</v>
      </c>
      <c r="G959" s="9">
        <v>0</v>
      </c>
      <c r="H959" s="9">
        <v>0</v>
      </c>
      <c r="I959" s="9">
        <v>10.9</v>
      </c>
      <c r="J959" s="9">
        <v>62</v>
      </c>
      <c r="K959" s="158">
        <v>0.65972222222222199</v>
      </c>
      <c r="L959" s="9"/>
      <c r="M959" s="9"/>
      <c r="N959" s="9"/>
      <c r="O959" s="9"/>
      <c r="P959" s="278" t="str">
        <f t="shared" si="31"/>
        <v/>
      </c>
      <c r="Q959" s="276" t="str">
        <f t="shared" si="32"/>
        <v/>
      </c>
      <c r="R959" s="9"/>
      <c r="S959" s="9"/>
      <c r="U959" s="367"/>
      <c r="AS959" s="9"/>
      <c r="AT959" s="9"/>
      <c r="AU959" s="426"/>
      <c r="AW959" s="9"/>
      <c r="AX959" s="470"/>
      <c r="AY959" s="467"/>
      <c r="BG959" s="373"/>
      <c r="BH959" s="373"/>
      <c r="BI959" s="9"/>
      <c r="BJ959" s="9"/>
      <c r="CJ959"/>
      <c r="CK959"/>
    </row>
    <row r="960" spans="1:89">
      <c r="A960" s="9">
        <v>1018</v>
      </c>
      <c r="B960" s="9" t="s">
        <v>383</v>
      </c>
      <c r="C960" s="9">
        <v>315</v>
      </c>
      <c r="D960" s="9">
        <v>0.9</v>
      </c>
      <c r="E960" s="9">
        <v>1.3</v>
      </c>
      <c r="F960" s="9">
        <v>525.27200000000005</v>
      </c>
      <c r="G960" s="9">
        <v>0</v>
      </c>
      <c r="H960" s="9">
        <v>0</v>
      </c>
      <c r="I960" s="9">
        <v>10.9</v>
      </c>
      <c r="J960" s="9">
        <v>62</v>
      </c>
      <c r="K960" s="158">
        <v>0.66041666666666698</v>
      </c>
      <c r="L960" s="9"/>
      <c r="M960" s="9"/>
      <c r="N960" s="9"/>
      <c r="O960" s="9"/>
      <c r="P960" s="278">
        <f t="shared" si="31"/>
        <v>60</v>
      </c>
      <c r="Q960" s="276" t="str">
        <f t="shared" si="32"/>
        <v/>
      </c>
      <c r="R960" s="9"/>
      <c r="S960" s="9"/>
      <c r="U960" s="367"/>
      <c r="AS960" s="9"/>
      <c r="AT960" s="9"/>
      <c r="AU960" s="426"/>
      <c r="AW960" s="9"/>
      <c r="AX960" s="470"/>
      <c r="AY960" s="467"/>
      <c r="BG960" s="373"/>
      <c r="BH960" s="373"/>
      <c r="BI960" s="9"/>
      <c r="BJ960" s="9"/>
      <c r="CJ960"/>
      <c r="CK960"/>
    </row>
    <row r="961" spans="1:89">
      <c r="A961" s="9">
        <v>1018</v>
      </c>
      <c r="B961" s="9" t="s">
        <v>383</v>
      </c>
      <c r="C961" s="9">
        <v>337</v>
      </c>
      <c r="D961" s="9">
        <v>2.2000000000000002</v>
      </c>
      <c r="E961" s="9">
        <v>1.7</v>
      </c>
      <c r="F961" s="9">
        <v>525.27200000000005</v>
      </c>
      <c r="G961" s="9">
        <v>0</v>
      </c>
      <c r="H961" s="9">
        <v>0</v>
      </c>
      <c r="I961" s="9">
        <v>10.9</v>
      </c>
      <c r="J961" s="9">
        <v>62</v>
      </c>
      <c r="K961" s="158">
        <v>0.66111111111111098</v>
      </c>
      <c r="L961" s="9"/>
      <c r="M961" s="9"/>
      <c r="N961" s="9"/>
      <c r="O961" s="9"/>
      <c r="P961" s="278" t="str">
        <f t="shared" si="31"/>
        <v/>
      </c>
      <c r="Q961" s="276" t="str">
        <f t="shared" si="32"/>
        <v/>
      </c>
      <c r="R961" s="9"/>
      <c r="S961" s="9"/>
      <c r="U961" s="367"/>
      <c r="AS961" s="9"/>
      <c r="AT961" s="9"/>
      <c r="AU961" s="426"/>
      <c r="AW961" s="9"/>
      <c r="AX961" s="470"/>
      <c r="AY961" s="467"/>
      <c r="BG961" s="373"/>
      <c r="BH961" s="373"/>
      <c r="BI961" s="9"/>
      <c r="BJ961" s="9"/>
      <c r="CJ961"/>
      <c r="CK961"/>
    </row>
    <row r="962" spans="1:89">
      <c r="A962" s="9">
        <v>1018</v>
      </c>
      <c r="B962" s="9" t="s">
        <v>383</v>
      </c>
      <c r="C962" s="9">
        <v>337</v>
      </c>
      <c r="D962" s="9">
        <v>2.4</v>
      </c>
      <c r="E962" s="9">
        <v>2.6</v>
      </c>
      <c r="F962" s="9">
        <v>525.27200000000005</v>
      </c>
      <c r="G962" s="9">
        <v>0</v>
      </c>
      <c r="H962" s="9">
        <v>0</v>
      </c>
      <c r="I962" s="9">
        <v>10.9</v>
      </c>
      <c r="J962" s="9">
        <v>62</v>
      </c>
      <c r="K962" s="158">
        <v>0.66180555555555598</v>
      </c>
      <c r="L962" s="9"/>
      <c r="M962" s="9"/>
      <c r="N962" s="9"/>
      <c r="O962" s="9"/>
      <c r="P962" s="278" t="str">
        <f t="shared" si="31"/>
        <v/>
      </c>
      <c r="Q962" s="276" t="str">
        <f t="shared" si="32"/>
        <v/>
      </c>
      <c r="R962" s="9"/>
      <c r="S962" s="9"/>
      <c r="U962" s="367"/>
      <c r="AS962" s="9"/>
      <c r="AT962" s="9"/>
      <c r="AU962" s="426"/>
      <c r="AW962" s="9"/>
      <c r="AX962" s="470"/>
      <c r="AY962" s="467"/>
      <c r="BG962" s="373"/>
      <c r="BH962" s="373"/>
      <c r="BI962" s="9"/>
      <c r="BJ962" s="9"/>
      <c r="CJ962"/>
      <c r="CK962"/>
    </row>
    <row r="963" spans="1:89">
      <c r="A963" s="9">
        <v>1018</v>
      </c>
      <c r="B963" s="9" t="s">
        <v>383</v>
      </c>
      <c r="C963" s="9">
        <v>337</v>
      </c>
      <c r="D963" s="9">
        <v>1.7</v>
      </c>
      <c r="E963" s="9">
        <v>1.6</v>
      </c>
      <c r="F963" s="9">
        <v>525.27200000000005</v>
      </c>
      <c r="G963" s="9">
        <v>0</v>
      </c>
      <c r="H963" s="9">
        <v>0</v>
      </c>
      <c r="I963" s="9">
        <v>10.9</v>
      </c>
      <c r="J963" s="9">
        <v>62</v>
      </c>
      <c r="K963" s="158">
        <v>0.66249999999999998</v>
      </c>
      <c r="L963" s="9"/>
      <c r="M963" s="9"/>
      <c r="N963" s="9"/>
      <c r="O963" s="9"/>
      <c r="P963" s="278" t="str">
        <f t="shared" si="31"/>
        <v/>
      </c>
      <c r="Q963" s="276" t="str">
        <f t="shared" si="32"/>
        <v/>
      </c>
      <c r="R963" s="9"/>
      <c r="S963" s="9"/>
      <c r="U963" s="367"/>
      <c r="AS963" s="9"/>
      <c r="AT963" s="9"/>
      <c r="AU963" s="426"/>
      <c r="AW963" s="9"/>
      <c r="AX963" s="470"/>
      <c r="AY963" s="467"/>
      <c r="BG963" s="373"/>
      <c r="BH963" s="373"/>
      <c r="BI963" s="9"/>
      <c r="BJ963" s="9"/>
      <c r="CJ963"/>
      <c r="CK963"/>
    </row>
    <row r="964" spans="1:89">
      <c r="A964" s="9">
        <v>1018</v>
      </c>
      <c r="B964" s="9" t="s">
        <v>383</v>
      </c>
      <c r="C964" s="9">
        <v>337</v>
      </c>
      <c r="D964" s="9">
        <v>2.9</v>
      </c>
      <c r="E964" s="9">
        <v>1.9</v>
      </c>
      <c r="F964" s="9">
        <v>525.27200000000005</v>
      </c>
      <c r="G964" s="9">
        <v>0</v>
      </c>
      <c r="H964" s="9">
        <v>0</v>
      </c>
      <c r="I964" s="9">
        <v>10.9</v>
      </c>
      <c r="J964" s="9">
        <v>62</v>
      </c>
      <c r="K964" s="158">
        <v>0.66319444444444398</v>
      </c>
      <c r="L964" s="9"/>
      <c r="M964" s="9"/>
      <c r="N964" s="9"/>
      <c r="O964" s="9"/>
      <c r="P964" s="278" t="str">
        <f t="shared" si="31"/>
        <v/>
      </c>
      <c r="Q964" s="276" t="str">
        <f t="shared" si="32"/>
        <v/>
      </c>
      <c r="R964" s="9"/>
      <c r="S964" s="9"/>
      <c r="U964" s="367"/>
      <c r="AS964" s="9"/>
      <c r="AT964" s="9"/>
      <c r="AU964" s="426"/>
      <c r="AW964" s="9"/>
      <c r="AX964" s="470"/>
      <c r="AY964" s="467"/>
      <c r="BG964" s="373"/>
      <c r="BH964" s="373"/>
      <c r="BI964" s="9"/>
      <c r="BJ964" s="9"/>
      <c r="CJ964"/>
      <c r="CK964"/>
    </row>
    <row r="965" spans="1:89">
      <c r="A965" s="9">
        <v>1018</v>
      </c>
      <c r="B965" s="9" t="s">
        <v>383</v>
      </c>
      <c r="C965" s="9">
        <v>315</v>
      </c>
      <c r="D965" s="9">
        <v>1.6</v>
      </c>
      <c r="E965" s="9">
        <v>1.9</v>
      </c>
      <c r="F965" s="9">
        <v>525.27200000000005</v>
      </c>
      <c r="G965" s="9">
        <v>0</v>
      </c>
      <c r="H965" s="9">
        <v>0</v>
      </c>
      <c r="I965" s="9">
        <v>10.9</v>
      </c>
      <c r="J965" s="9">
        <v>62</v>
      </c>
      <c r="K965" s="158">
        <v>0.66388888888888897</v>
      </c>
      <c r="L965" s="9"/>
      <c r="M965" s="9"/>
      <c r="N965" s="9"/>
      <c r="O965" s="9"/>
      <c r="P965" s="278" t="str">
        <f t="shared" si="31"/>
        <v/>
      </c>
      <c r="Q965" s="276" t="str">
        <f t="shared" si="32"/>
        <v/>
      </c>
      <c r="R965" s="9"/>
      <c r="S965" s="9"/>
      <c r="U965" s="367"/>
      <c r="AS965" s="9"/>
      <c r="AT965" s="9"/>
      <c r="AU965" s="426"/>
      <c r="AW965" s="9"/>
      <c r="AX965" s="470"/>
      <c r="AY965" s="467"/>
      <c r="BG965" s="373"/>
      <c r="BH965" s="373"/>
      <c r="BI965" s="9"/>
      <c r="BJ965" s="9"/>
      <c r="CJ965"/>
      <c r="CK965"/>
    </row>
    <row r="966" spans="1:89">
      <c r="A966" s="9">
        <v>1018</v>
      </c>
      <c r="B966" s="9" t="s">
        <v>383</v>
      </c>
      <c r="C966" s="9">
        <v>292</v>
      </c>
      <c r="D966" s="9">
        <v>1.2</v>
      </c>
      <c r="E966" s="9">
        <v>1.5</v>
      </c>
      <c r="F966" s="9">
        <v>525.27200000000005</v>
      </c>
      <c r="G966" s="9">
        <v>0</v>
      </c>
      <c r="H966" s="9">
        <v>0</v>
      </c>
      <c r="I966" s="9">
        <v>10.9</v>
      </c>
      <c r="J966" s="9">
        <v>62</v>
      </c>
      <c r="K966" s="158">
        <v>0.66458333333333297</v>
      </c>
      <c r="L966" s="9"/>
      <c r="M966" s="9"/>
      <c r="N966" s="9"/>
      <c r="O966" s="9"/>
      <c r="P966" s="278" t="str">
        <f t="shared" si="31"/>
        <v/>
      </c>
      <c r="Q966" s="276" t="str">
        <f t="shared" si="32"/>
        <v/>
      </c>
      <c r="R966" s="9"/>
      <c r="S966" s="9"/>
      <c r="U966" s="367"/>
      <c r="AS966" s="9"/>
      <c r="AT966" s="9"/>
      <c r="AU966" s="426"/>
      <c r="AW966" s="9"/>
      <c r="AX966" s="470"/>
      <c r="AY966" s="467"/>
      <c r="BG966" s="373"/>
      <c r="BH966" s="373"/>
      <c r="BI966" s="9"/>
      <c r="BJ966" s="9"/>
      <c r="CJ966"/>
      <c r="CK966"/>
    </row>
    <row r="967" spans="1:89">
      <c r="A967" s="9">
        <v>1018</v>
      </c>
      <c r="B967" s="9" t="s">
        <v>383</v>
      </c>
      <c r="C967" s="9">
        <v>337</v>
      </c>
      <c r="D967" s="9">
        <v>1.5</v>
      </c>
      <c r="E967" s="9">
        <v>1.4</v>
      </c>
      <c r="F967" s="9">
        <v>525.27200000000005</v>
      </c>
      <c r="G967" s="9">
        <v>0</v>
      </c>
      <c r="H967" s="9">
        <v>0</v>
      </c>
      <c r="I967" s="9">
        <v>10.9</v>
      </c>
      <c r="J967" s="9">
        <v>62</v>
      </c>
      <c r="K967" s="158">
        <v>0.66527777777777797</v>
      </c>
      <c r="L967" s="9"/>
      <c r="M967" s="9"/>
      <c r="N967" s="9"/>
      <c r="O967" s="9"/>
      <c r="P967" s="278" t="str">
        <f t="shared" si="31"/>
        <v/>
      </c>
      <c r="Q967" s="276" t="str">
        <f t="shared" si="32"/>
        <v/>
      </c>
      <c r="R967" s="9"/>
      <c r="S967" s="9"/>
      <c r="U967" s="367"/>
      <c r="AS967" s="9"/>
      <c r="AT967" s="9"/>
      <c r="AU967" s="426"/>
      <c r="AW967" s="9"/>
      <c r="AX967" s="470"/>
      <c r="AY967" s="467"/>
      <c r="BG967" s="373"/>
      <c r="BH967" s="373"/>
      <c r="BI967" s="9"/>
      <c r="BJ967" s="9"/>
      <c r="CJ967"/>
      <c r="CK967"/>
    </row>
    <row r="968" spans="1:89">
      <c r="A968" s="9">
        <v>1018</v>
      </c>
      <c r="B968" s="9" t="s">
        <v>383</v>
      </c>
      <c r="C968" s="9">
        <v>337</v>
      </c>
      <c r="D968" s="9">
        <v>1.2</v>
      </c>
      <c r="E968" s="9">
        <v>1.4</v>
      </c>
      <c r="F968" s="9">
        <v>525.27200000000005</v>
      </c>
      <c r="G968" s="9">
        <v>0</v>
      </c>
      <c r="H968" s="9">
        <v>0</v>
      </c>
      <c r="I968" s="9">
        <v>11</v>
      </c>
      <c r="J968" s="9">
        <v>62</v>
      </c>
      <c r="K968" s="158">
        <v>0.66597222222222197</v>
      </c>
      <c r="L968" s="9"/>
      <c r="M968" s="9"/>
      <c r="N968" s="9"/>
      <c r="O968" s="9"/>
      <c r="P968" s="278" t="str">
        <f t="shared" si="31"/>
        <v/>
      </c>
      <c r="Q968" s="276" t="str">
        <f t="shared" si="32"/>
        <v/>
      </c>
      <c r="R968" s="9"/>
      <c r="S968" s="9"/>
      <c r="U968" s="367"/>
      <c r="AS968" s="9"/>
      <c r="AT968" s="9"/>
      <c r="AU968" s="426"/>
      <c r="AW968" s="9"/>
      <c r="AX968" s="470"/>
      <c r="AY968" s="467"/>
      <c r="BG968" s="373"/>
      <c r="BH968" s="373"/>
      <c r="BI968" s="9"/>
      <c r="BJ968" s="9"/>
      <c r="CJ968"/>
      <c r="CK968"/>
    </row>
    <row r="969" spans="1:89">
      <c r="A969" s="9">
        <v>1018</v>
      </c>
      <c r="B969" s="9" t="s">
        <v>383</v>
      </c>
      <c r="C969" s="9">
        <v>292</v>
      </c>
      <c r="D969" s="9">
        <v>0.9</v>
      </c>
      <c r="E969" s="9">
        <v>1.5</v>
      </c>
      <c r="F969" s="9">
        <v>525.27200000000005</v>
      </c>
      <c r="G969" s="9">
        <v>0</v>
      </c>
      <c r="H969" s="9">
        <v>0</v>
      </c>
      <c r="I969" s="9">
        <v>10.9</v>
      </c>
      <c r="J969" s="9">
        <v>62</v>
      </c>
      <c r="K969" s="158">
        <v>0.66666666666666696</v>
      </c>
      <c r="L969" s="9"/>
      <c r="M969" s="9"/>
      <c r="N969" s="9"/>
      <c r="O969" s="9"/>
      <c r="P969" s="278">
        <f t="shared" si="31"/>
        <v>60</v>
      </c>
      <c r="Q969" s="276" t="str">
        <f t="shared" si="32"/>
        <v/>
      </c>
      <c r="R969" s="9"/>
      <c r="S969" s="9"/>
      <c r="U969" s="367"/>
      <c r="AS969" s="9"/>
      <c r="AT969" s="9"/>
      <c r="AU969" s="426"/>
      <c r="AW969" s="9"/>
      <c r="AX969" s="470"/>
      <c r="AY969" s="467"/>
      <c r="BG969" s="373"/>
      <c r="BH969" s="373"/>
      <c r="BI969" s="9"/>
      <c r="BJ969" s="9"/>
      <c r="CJ969"/>
      <c r="CK969"/>
    </row>
    <row r="970" spans="1:89">
      <c r="A970" s="9">
        <v>1018</v>
      </c>
      <c r="B970" s="9" t="s">
        <v>383</v>
      </c>
      <c r="C970" s="9">
        <v>337</v>
      </c>
      <c r="D970" s="9">
        <v>1.7</v>
      </c>
      <c r="E970" s="9">
        <v>1.4</v>
      </c>
      <c r="F970" s="9">
        <v>525.27200000000005</v>
      </c>
      <c r="G970" s="9">
        <v>0</v>
      </c>
      <c r="H970" s="9">
        <v>0</v>
      </c>
      <c r="I970" s="9">
        <v>11</v>
      </c>
      <c r="J970" s="9">
        <v>62</v>
      </c>
      <c r="K970" s="158">
        <v>0.66736111111111096</v>
      </c>
      <c r="L970" s="9"/>
      <c r="M970" s="9"/>
      <c r="N970" s="9"/>
      <c r="O970" s="9"/>
      <c r="P970" s="278" t="str">
        <f t="shared" si="31"/>
        <v/>
      </c>
      <c r="Q970" s="276" t="str">
        <f t="shared" si="32"/>
        <v/>
      </c>
      <c r="R970" s="9"/>
      <c r="S970" s="9"/>
      <c r="U970" s="367"/>
      <c r="AS970" s="9"/>
      <c r="AT970" s="9"/>
      <c r="AU970" s="426"/>
      <c r="AW970" s="9"/>
      <c r="AX970" s="470"/>
      <c r="AY970" s="467"/>
      <c r="BG970" s="373"/>
      <c r="BH970" s="373"/>
      <c r="BI970" s="9"/>
      <c r="BJ970" s="9"/>
      <c r="CJ970"/>
      <c r="CK970"/>
    </row>
    <row r="971" spans="1:89">
      <c r="A971" s="9">
        <v>1018</v>
      </c>
      <c r="B971" s="9" t="s">
        <v>383</v>
      </c>
      <c r="C971" s="9">
        <v>292</v>
      </c>
      <c r="D971" s="9">
        <v>1.7</v>
      </c>
      <c r="E971" s="9">
        <v>1.6</v>
      </c>
      <c r="F971" s="9">
        <v>525.27200000000005</v>
      </c>
      <c r="G971" s="9">
        <v>0</v>
      </c>
      <c r="H971" s="9">
        <v>0</v>
      </c>
      <c r="I971" s="9">
        <v>10.9</v>
      </c>
      <c r="J971" s="9">
        <v>62</v>
      </c>
      <c r="K971" s="158">
        <v>0.66805555555555596</v>
      </c>
      <c r="L971" s="9"/>
      <c r="M971" s="9"/>
      <c r="N971" s="9"/>
      <c r="O971" s="9"/>
      <c r="P971" s="278" t="str">
        <f t="shared" ref="P971:P1034" si="33">IF(D971&lt;1.1,60,"")</f>
        <v/>
      </c>
      <c r="Q971" s="276" t="str">
        <f t="shared" ref="Q971:Q1034" si="34">IF(H971&gt;0,60,"")</f>
        <v/>
      </c>
      <c r="R971" s="9"/>
      <c r="S971" s="9"/>
      <c r="U971" s="367"/>
      <c r="AS971" s="9"/>
      <c r="AT971" s="9"/>
      <c r="AU971" s="426"/>
      <c r="AW971" s="9"/>
      <c r="AX971" s="470"/>
      <c r="AY971" s="467"/>
      <c r="BG971" s="373"/>
      <c r="BH971" s="373"/>
      <c r="BI971" s="9"/>
      <c r="BJ971" s="9"/>
      <c r="CJ971"/>
      <c r="CK971"/>
    </row>
    <row r="972" spans="1:89">
      <c r="A972" s="9">
        <v>1018</v>
      </c>
      <c r="B972" s="9" t="s">
        <v>383</v>
      </c>
      <c r="C972" s="9">
        <v>0</v>
      </c>
      <c r="D972" s="9">
        <v>2.8</v>
      </c>
      <c r="E972" s="9">
        <v>2.2000000000000002</v>
      </c>
      <c r="F972" s="9">
        <v>525.27200000000005</v>
      </c>
      <c r="G972" s="9">
        <v>0</v>
      </c>
      <c r="H972" s="9">
        <v>0</v>
      </c>
      <c r="I972" s="9">
        <v>10.9</v>
      </c>
      <c r="J972" s="9">
        <v>62</v>
      </c>
      <c r="K972" s="158">
        <v>0.66874999999999996</v>
      </c>
      <c r="L972" s="9"/>
      <c r="M972" s="9"/>
      <c r="N972" s="9"/>
      <c r="O972" s="9"/>
      <c r="P972" s="278" t="str">
        <f t="shared" si="33"/>
        <v/>
      </c>
      <c r="Q972" s="276" t="str">
        <f t="shared" si="34"/>
        <v/>
      </c>
      <c r="R972" s="9"/>
      <c r="S972" s="9"/>
      <c r="U972" s="367"/>
      <c r="AS972" s="9"/>
      <c r="AT972" s="9"/>
      <c r="AU972" s="426"/>
      <c r="AW972" s="9"/>
      <c r="AX972" s="470"/>
      <c r="AY972" s="467"/>
      <c r="BG972" s="373"/>
      <c r="BH972" s="373"/>
      <c r="BI972" s="9"/>
      <c r="BJ972" s="9"/>
      <c r="CJ972"/>
      <c r="CK972"/>
    </row>
    <row r="973" spans="1:89">
      <c r="A973" s="9">
        <v>1018</v>
      </c>
      <c r="B973" s="9" t="s">
        <v>383</v>
      </c>
      <c r="C973" s="9">
        <v>315</v>
      </c>
      <c r="D973" s="9">
        <v>1.6</v>
      </c>
      <c r="E973" s="9">
        <v>2.1</v>
      </c>
      <c r="F973" s="9">
        <v>525.27200000000005</v>
      </c>
      <c r="G973" s="9">
        <v>0</v>
      </c>
      <c r="H973" s="9">
        <v>0</v>
      </c>
      <c r="I973" s="9">
        <v>10.9</v>
      </c>
      <c r="J973" s="9">
        <v>62</v>
      </c>
      <c r="K973" s="158">
        <v>0.66944444444444495</v>
      </c>
      <c r="L973" s="9"/>
      <c r="M973" s="9"/>
      <c r="N973" s="9"/>
      <c r="O973" s="9"/>
      <c r="P973" s="278" t="str">
        <f t="shared" si="33"/>
        <v/>
      </c>
      <c r="Q973" s="276" t="str">
        <f t="shared" si="34"/>
        <v/>
      </c>
      <c r="R973" s="9"/>
      <c r="S973" s="9"/>
      <c r="U973" s="367"/>
      <c r="AS973" s="9"/>
      <c r="AT973" s="9"/>
      <c r="AU973" s="426"/>
      <c r="AW973" s="9"/>
      <c r="AX973" s="470"/>
      <c r="AY973" s="467"/>
      <c r="BG973" s="373"/>
      <c r="BH973" s="373"/>
      <c r="BI973" s="9"/>
      <c r="BJ973" s="9"/>
      <c r="CJ973"/>
      <c r="CK973"/>
    </row>
    <row r="974" spans="1:89">
      <c r="A974" s="9">
        <v>1018</v>
      </c>
      <c r="B974" s="9" t="s">
        <v>383</v>
      </c>
      <c r="C974" s="9">
        <v>337</v>
      </c>
      <c r="D974" s="9">
        <v>1.7</v>
      </c>
      <c r="E974" s="9">
        <v>1.7</v>
      </c>
      <c r="F974" s="9">
        <v>525.27200000000005</v>
      </c>
      <c r="G974" s="9">
        <v>0</v>
      </c>
      <c r="H974" s="9">
        <v>0</v>
      </c>
      <c r="I974" s="9">
        <v>10.9</v>
      </c>
      <c r="J974" s="9">
        <v>62</v>
      </c>
      <c r="K974" s="158">
        <v>0.67013888888888895</v>
      </c>
      <c r="L974" s="9"/>
      <c r="M974" s="9"/>
      <c r="N974" s="9"/>
      <c r="O974" s="9"/>
      <c r="P974" s="278" t="str">
        <f t="shared" si="33"/>
        <v/>
      </c>
      <c r="Q974" s="276" t="str">
        <f t="shared" si="34"/>
        <v/>
      </c>
      <c r="R974" s="9"/>
      <c r="S974" s="9"/>
      <c r="U974" s="367"/>
      <c r="AS974" s="9"/>
      <c r="AT974" s="9"/>
      <c r="AU974" s="426"/>
      <c r="AW974" s="9"/>
      <c r="AX974" s="470"/>
      <c r="AY974" s="467"/>
      <c r="BG974" s="373"/>
      <c r="BH974" s="373"/>
      <c r="BI974" s="9"/>
      <c r="BJ974" s="9"/>
      <c r="CJ974"/>
      <c r="CK974"/>
    </row>
    <row r="975" spans="1:89">
      <c r="A975" s="9">
        <v>1018</v>
      </c>
      <c r="B975" s="9" t="s">
        <v>383</v>
      </c>
      <c r="C975" s="9">
        <v>337</v>
      </c>
      <c r="D975" s="9">
        <v>1.7</v>
      </c>
      <c r="E975" s="9">
        <v>1.7</v>
      </c>
      <c r="F975" s="9">
        <v>525.27200000000005</v>
      </c>
      <c r="G975" s="9">
        <v>0</v>
      </c>
      <c r="H975" s="9">
        <v>0</v>
      </c>
      <c r="I975" s="9">
        <v>10.9</v>
      </c>
      <c r="J975" s="9">
        <v>62</v>
      </c>
      <c r="K975" s="158">
        <v>0.67083333333333295</v>
      </c>
      <c r="L975" s="9"/>
      <c r="M975" s="9"/>
      <c r="N975" s="9"/>
      <c r="O975" s="9"/>
      <c r="P975" s="278" t="str">
        <f t="shared" si="33"/>
        <v/>
      </c>
      <c r="Q975" s="276" t="str">
        <f t="shared" si="34"/>
        <v/>
      </c>
      <c r="R975" s="9"/>
      <c r="S975" s="9"/>
      <c r="U975" s="367"/>
      <c r="AS975" s="9"/>
      <c r="AT975" s="9"/>
      <c r="AU975" s="426"/>
      <c r="AW975" s="9"/>
      <c r="AX975" s="470"/>
      <c r="AY975" s="467"/>
      <c r="BG975" s="373"/>
      <c r="BH975" s="373"/>
      <c r="BI975" s="9"/>
      <c r="BJ975" s="9"/>
      <c r="CJ975"/>
      <c r="CK975"/>
    </row>
    <row r="976" spans="1:89">
      <c r="A976" s="9">
        <v>1018</v>
      </c>
      <c r="B976" s="9" t="s">
        <v>383</v>
      </c>
      <c r="C976" s="9">
        <v>337</v>
      </c>
      <c r="D976" s="9">
        <v>1.4</v>
      </c>
      <c r="E976" s="9">
        <v>1.6</v>
      </c>
      <c r="F976" s="9">
        <v>525.27200000000005</v>
      </c>
      <c r="G976" s="9">
        <v>0</v>
      </c>
      <c r="H976" s="9">
        <v>0</v>
      </c>
      <c r="I976" s="9">
        <v>10.9</v>
      </c>
      <c r="J976" s="9">
        <v>62</v>
      </c>
      <c r="K976" s="158">
        <v>0.67152777777777795</v>
      </c>
      <c r="L976" s="9"/>
      <c r="M976" s="9"/>
      <c r="N976" s="9"/>
      <c r="O976" s="9"/>
      <c r="P976" s="278" t="str">
        <f t="shared" si="33"/>
        <v/>
      </c>
      <c r="Q976" s="276" t="str">
        <f t="shared" si="34"/>
        <v/>
      </c>
      <c r="R976" s="9"/>
      <c r="S976" s="9"/>
      <c r="U976" s="367"/>
      <c r="AS976" s="9"/>
      <c r="AT976" s="9"/>
      <c r="AU976" s="426"/>
      <c r="AW976" s="9"/>
      <c r="AX976" s="470"/>
      <c r="AY976" s="467"/>
      <c r="BG976" s="373"/>
      <c r="BH976" s="373"/>
      <c r="BI976" s="9"/>
      <c r="BJ976" s="9"/>
      <c r="CJ976"/>
      <c r="CK976"/>
    </row>
    <row r="977" spans="1:89">
      <c r="A977" s="9">
        <v>1018</v>
      </c>
      <c r="B977" s="9" t="s">
        <v>383</v>
      </c>
      <c r="C977" s="9">
        <v>292</v>
      </c>
      <c r="D977" s="9">
        <v>1.5</v>
      </c>
      <c r="E977" s="9">
        <v>1</v>
      </c>
      <c r="F977" s="9">
        <v>525.27200000000005</v>
      </c>
      <c r="G977" s="9">
        <v>0</v>
      </c>
      <c r="H977" s="9">
        <v>0</v>
      </c>
      <c r="I977" s="9">
        <v>10.8</v>
      </c>
      <c r="J977" s="9">
        <v>62</v>
      </c>
      <c r="K977" s="158">
        <v>0.67222222222222205</v>
      </c>
      <c r="L977" s="9"/>
      <c r="M977" s="9"/>
      <c r="N977" s="9"/>
      <c r="O977" s="9"/>
      <c r="P977" s="278" t="str">
        <f t="shared" si="33"/>
        <v/>
      </c>
      <c r="Q977" s="276" t="str">
        <f t="shared" si="34"/>
        <v/>
      </c>
      <c r="R977" s="9"/>
      <c r="S977" s="9"/>
      <c r="U977" s="367"/>
      <c r="AS977" s="9"/>
      <c r="AT977" s="9"/>
      <c r="AU977" s="426"/>
      <c r="AW977" s="9"/>
      <c r="AX977" s="470"/>
      <c r="AY977" s="467"/>
      <c r="BG977" s="373"/>
      <c r="BH977" s="373"/>
      <c r="BI977" s="9"/>
      <c r="BJ977" s="9"/>
      <c r="CJ977"/>
      <c r="CK977"/>
    </row>
    <row r="978" spans="1:89">
      <c r="A978" s="9">
        <v>1018</v>
      </c>
      <c r="B978" s="9" t="s">
        <v>383</v>
      </c>
      <c r="C978" s="9">
        <v>0</v>
      </c>
      <c r="D978" s="9">
        <v>1.7</v>
      </c>
      <c r="E978" s="9">
        <v>1.6</v>
      </c>
      <c r="F978" s="9">
        <v>525.27200000000005</v>
      </c>
      <c r="G978" s="9">
        <v>0</v>
      </c>
      <c r="H978" s="9">
        <v>0</v>
      </c>
      <c r="I978" s="9">
        <v>10.8</v>
      </c>
      <c r="J978" s="9">
        <v>62</v>
      </c>
      <c r="K978" s="158">
        <v>0.67291666666666705</v>
      </c>
      <c r="L978" s="9"/>
      <c r="M978" s="9"/>
      <c r="N978" s="9"/>
      <c r="O978" s="9"/>
      <c r="P978" s="278" t="str">
        <f t="shared" si="33"/>
        <v/>
      </c>
      <c r="Q978" s="276" t="str">
        <f t="shared" si="34"/>
        <v/>
      </c>
      <c r="R978" s="9"/>
      <c r="S978" s="9"/>
      <c r="U978" s="367"/>
      <c r="AS978" s="9"/>
      <c r="AT978" s="9"/>
      <c r="AU978" s="426"/>
      <c r="AW978" s="9"/>
      <c r="AX978" s="470"/>
      <c r="AY978" s="467"/>
      <c r="BG978" s="373"/>
      <c r="BH978" s="373"/>
      <c r="BI978" s="9"/>
      <c r="BJ978" s="9"/>
      <c r="CJ978"/>
      <c r="CK978"/>
    </row>
    <row r="979" spans="1:89">
      <c r="A979" s="9">
        <v>1018</v>
      </c>
      <c r="B979" s="9" t="s">
        <v>383</v>
      </c>
      <c r="C979" s="9">
        <v>292</v>
      </c>
      <c r="D979" s="9">
        <v>2.2999999999999998</v>
      </c>
      <c r="E979" s="9">
        <v>2</v>
      </c>
      <c r="F979" s="9">
        <v>525.27200000000005</v>
      </c>
      <c r="G979" s="9">
        <v>0</v>
      </c>
      <c r="H979" s="9">
        <v>0</v>
      </c>
      <c r="I979" s="9">
        <v>10.8</v>
      </c>
      <c r="J979" s="9">
        <v>62</v>
      </c>
      <c r="K979" s="158">
        <v>0.67361111111111105</v>
      </c>
      <c r="L979" s="9"/>
      <c r="M979" s="9"/>
      <c r="N979" s="9"/>
      <c r="O979" s="9"/>
      <c r="P979" s="278" t="str">
        <f t="shared" si="33"/>
        <v/>
      </c>
      <c r="Q979" s="276" t="str">
        <f t="shared" si="34"/>
        <v/>
      </c>
      <c r="R979" s="9"/>
      <c r="S979" s="9"/>
      <c r="U979" s="367"/>
      <c r="AS979" s="9"/>
      <c r="AT979" s="9"/>
      <c r="AU979" s="426"/>
      <c r="AW979" s="9"/>
      <c r="AX979" s="470"/>
      <c r="AY979" s="467"/>
      <c r="BG979" s="373"/>
      <c r="BH979" s="373"/>
      <c r="BI979" s="9"/>
      <c r="BJ979" s="9"/>
      <c r="CJ979"/>
      <c r="CK979"/>
    </row>
    <row r="980" spans="1:89">
      <c r="A980" s="9">
        <v>1018</v>
      </c>
      <c r="B980" s="9" t="s">
        <v>383</v>
      </c>
      <c r="C980" s="9">
        <v>315</v>
      </c>
      <c r="D980" s="9">
        <v>1.7</v>
      </c>
      <c r="E980" s="9">
        <v>1.9</v>
      </c>
      <c r="F980" s="9">
        <v>525.27200000000005</v>
      </c>
      <c r="G980" s="9">
        <v>0</v>
      </c>
      <c r="H980" s="9">
        <v>0</v>
      </c>
      <c r="I980" s="9">
        <v>10.8</v>
      </c>
      <c r="J980" s="9">
        <v>62</v>
      </c>
      <c r="K980" s="158">
        <v>0.67430555555555605</v>
      </c>
      <c r="L980" s="9"/>
      <c r="M980" s="9"/>
      <c r="N980" s="9"/>
      <c r="O980" s="9"/>
      <c r="P980" s="278" t="str">
        <f t="shared" si="33"/>
        <v/>
      </c>
      <c r="Q980" s="276" t="str">
        <f t="shared" si="34"/>
        <v/>
      </c>
      <c r="R980" s="9"/>
      <c r="S980" s="9"/>
      <c r="U980" s="367"/>
      <c r="AS980" s="9"/>
      <c r="AT980" s="9"/>
      <c r="AU980" s="426"/>
      <c r="AW980" s="9"/>
      <c r="AX980" s="470"/>
      <c r="AY980" s="467"/>
      <c r="BG980" s="373"/>
      <c r="BH980" s="373"/>
      <c r="BI980" s="9"/>
      <c r="BJ980" s="9"/>
      <c r="CJ980"/>
      <c r="CK980"/>
    </row>
    <row r="981" spans="1:89">
      <c r="A981" s="9">
        <v>1018</v>
      </c>
      <c r="B981" s="9" t="s">
        <v>383</v>
      </c>
      <c r="C981" s="9">
        <v>315</v>
      </c>
      <c r="D981" s="9">
        <v>1.5</v>
      </c>
      <c r="E981" s="9">
        <v>1.6</v>
      </c>
      <c r="F981" s="9">
        <v>525.27200000000005</v>
      </c>
      <c r="G981" s="9">
        <v>0</v>
      </c>
      <c r="H981" s="9">
        <v>0</v>
      </c>
      <c r="I981" s="9">
        <v>10.8</v>
      </c>
      <c r="J981" s="9">
        <v>62</v>
      </c>
      <c r="K981" s="158">
        <v>0.67500000000000004</v>
      </c>
      <c r="L981" s="9"/>
      <c r="M981" s="9"/>
      <c r="N981" s="9"/>
      <c r="O981" s="9"/>
      <c r="P981" s="278" t="str">
        <f t="shared" si="33"/>
        <v/>
      </c>
      <c r="Q981" s="276" t="str">
        <f t="shared" si="34"/>
        <v/>
      </c>
      <c r="R981" s="9"/>
      <c r="S981" s="9"/>
      <c r="U981" s="367"/>
      <c r="AS981" s="9"/>
      <c r="AT981" s="9"/>
      <c r="AU981" s="426"/>
      <c r="AW981" s="9"/>
      <c r="AX981" s="470"/>
      <c r="AY981" s="467"/>
      <c r="BG981" s="373"/>
      <c r="BH981" s="373"/>
      <c r="BI981" s="9"/>
      <c r="BJ981" s="9"/>
      <c r="CJ981"/>
      <c r="CK981"/>
    </row>
    <row r="982" spans="1:89">
      <c r="A982" s="9">
        <v>1018</v>
      </c>
      <c r="B982" s="9" t="s">
        <v>383</v>
      </c>
      <c r="C982" s="9">
        <v>337</v>
      </c>
      <c r="D982" s="9">
        <v>2.4</v>
      </c>
      <c r="E982" s="9">
        <v>1.6</v>
      </c>
      <c r="F982" s="9">
        <v>525.27200000000005</v>
      </c>
      <c r="G982" s="9">
        <v>0</v>
      </c>
      <c r="H982" s="9">
        <v>0</v>
      </c>
      <c r="I982" s="9">
        <v>10.8</v>
      </c>
      <c r="J982" s="9">
        <v>62</v>
      </c>
      <c r="K982" s="158">
        <v>0.67569444444444404</v>
      </c>
      <c r="L982" s="9"/>
      <c r="M982" s="9"/>
      <c r="N982" s="9"/>
      <c r="O982" s="9"/>
      <c r="P982" s="278" t="str">
        <f t="shared" si="33"/>
        <v/>
      </c>
      <c r="Q982" s="276" t="str">
        <f t="shared" si="34"/>
        <v/>
      </c>
      <c r="R982" s="9"/>
      <c r="S982" s="9"/>
      <c r="U982" s="367"/>
      <c r="AS982" s="9"/>
      <c r="AT982" s="9"/>
      <c r="AU982" s="426"/>
      <c r="AW982" s="9"/>
      <c r="AX982" s="470"/>
      <c r="AY982" s="467"/>
      <c r="BG982" s="373"/>
      <c r="BH982" s="373"/>
      <c r="BI982" s="9"/>
      <c r="BJ982" s="9"/>
      <c r="CJ982"/>
      <c r="CK982"/>
    </row>
    <row r="983" spans="1:89">
      <c r="A983" s="9">
        <v>1018</v>
      </c>
      <c r="B983" s="9" t="s">
        <v>383</v>
      </c>
      <c r="C983" s="9">
        <v>315</v>
      </c>
      <c r="D983" s="9">
        <v>1.4</v>
      </c>
      <c r="E983" s="9">
        <v>1.8</v>
      </c>
      <c r="F983" s="9">
        <v>525.27200000000005</v>
      </c>
      <c r="G983" s="9">
        <v>0</v>
      </c>
      <c r="H983" s="9">
        <v>0</v>
      </c>
      <c r="I983" s="9">
        <v>10.8</v>
      </c>
      <c r="J983" s="9">
        <v>62</v>
      </c>
      <c r="K983" s="158">
        <v>0.67638888888888904</v>
      </c>
      <c r="L983" s="9"/>
      <c r="M983" s="9"/>
      <c r="N983" s="9"/>
      <c r="O983" s="9"/>
      <c r="P983" s="278" t="str">
        <f t="shared" si="33"/>
        <v/>
      </c>
      <c r="Q983" s="276" t="str">
        <f t="shared" si="34"/>
        <v/>
      </c>
      <c r="R983" s="9"/>
      <c r="S983" s="9"/>
      <c r="U983" s="367"/>
      <c r="AS983" s="9"/>
      <c r="AT983" s="9"/>
      <c r="AU983" s="426"/>
      <c r="AW983" s="9"/>
      <c r="AX983" s="470"/>
      <c r="AY983" s="467"/>
      <c r="BG983" s="373"/>
      <c r="BH983" s="373"/>
      <c r="BI983" s="9"/>
      <c r="BJ983" s="9"/>
      <c r="CJ983"/>
      <c r="CK983"/>
    </row>
    <row r="984" spans="1:89">
      <c r="A984" s="9">
        <v>1018</v>
      </c>
      <c r="B984" s="9" t="s">
        <v>383</v>
      </c>
      <c r="C984" s="9">
        <v>292</v>
      </c>
      <c r="D984" s="9">
        <v>1.4</v>
      </c>
      <c r="E984" s="9">
        <v>1.8</v>
      </c>
      <c r="F984" s="9">
        <v>525.27200000000005</v>
      </c>
      <c r="G984" s="9">
        <v>0</v>
      </c>
      <c r="H984" s="9">
        <v>0</v>
      </c>
      <c r="I984" s="9">
        <v>10.8</v>
      </c>
      <c r="J984" s="9">
        <v>62</v>
      </c>
      <c r="K984" s="158">
        <v>0.67708333333333304</v>
      </c>
      <c r="L984" s="9"/>
      <c r="M984" s="9"/>
      <c r="N984" s="9"/>
      <c r="O984" s="9"/>
      <c r="P984" s="278" t="str">
        <f t="shared" si="33"/>
        <v/>
      </c>
      <c r="Q984" s="276" t="str">
        <f t="shared" si="34"/>
        <v/>
      </c>
      <c r="R984" s="9"/>
      <c r="S984" s="9"/>
      <c r="U984" s="367"/>
      <c r="AS984" s="9"/>
      <c r="AT984" s="9"/>
      <c r="AU984" s="426"/>
      <c r="AW984" s="9"/>
      <c r="AX984" s="470"/>
      <c r="AY984" s="467"/>
      <c r="BG984" s="373"/>
      <c r="BH984" s="373"/>
      <c r="BI984" s="9"/>
      <c r="BJ984" s="9"/>
      <c r="CJ984"/>
      <c r="CK984"/>
    </row>
    <row r="985" spans="1:89">
      <c r="A985" s="9">
        <v>1018</v>
      </c>
      <c r="B985" s="9" t="s">
        <v>383</v>
      </c>
      <c r="C985" s="9">
        <v>337</v>
      </c>
      <c r="D985" s="9">
        <v>2.7</v>
      </c>
      <c r="E985" s="9">
        <v>1.8</v>
      </c>
      <c r="F985" s="9">
        <v>525.27200000000005</v>
      </c>
      <c r="G985" s="9">
        <v>0</v>
      </c>
      <c r="H985" s="9">
        <v>0</v>
      </c>
      <c r="I985" s="9">
        <v>10.8</v>
      </c>
      <c r="J985" s="9">
        <v>62</v>
      </c>
      <c r="K985" s="158">
        <v>0.67777777777777803</v>
      </c>
      <c r="L985" s="9"/>
      <c r="M985" s="9"/>
      <c r="N985" s="9"/>
      <c r="O985" s="9"/>
      <c r="P985" s="278" t="str">
        <f t="shared" si="33"/>
        <v/>
      </c>
      <c r="Q985" s="276" t="str">
        <f t="shared" si="34"/>
        <v/>
      </c>
      <c r="R985" s="9"/>
      <c r="S985" s="9"/>
      <c r="U985" s="367"/>
      <c r="AS985" s="9"/>
      <c r="AT985" s="9"/>
      <c r="AU985" s="426"/>
      <c r="AW985" s="9"/>
      <c r="AX985" s="470"/>
      <c r="AY985" s="467"/>
      <c r="BG985" s="373"/>
      <c r="BH985" s="373"/>
      <c r="BI985" s="9"/>
      <c r="BJ985" s="9"/>
      <c r="CJ985"/>
      <c r="CK985"/>
    </row>
    <row r="986" spans="1:89">
      <c r="A986" s="9">
        <v>1018</v>
      </c>
      <c r="B986" s="9" t="s">
        <v>383</v>
      </c>
      <c r="C986" s="9">
        <v>315</v>
      </c>
      <c r="D986" s="9">
        <v>1.8</v>
      </c>
      <c r="E986" s="9">
        <v>1.8</v>
      </c>
      <c r="F986" s="9">
        <v>525.27200000000005</v>
      </c>
      <c r="G986" s="9">
        <v>0</v>
      </c>
      <c r="H986" s="9">
        <v>0</v>
      </c>
      <c r="I986" s="9">
        <v>10.8</v>
      </c>
      <c r="J986" s="9">
        <v>62</v>
      </c>
      <c r="K986" s="158">
        <v>0.67847222222222203</v>
      </c>
      <c r="L986" s="9"/>
      <c r="M986" s="9"/>
      <c r="N986" s="9"/>
      <c r="O986" s="9"/>
      <c r="P986" s="278" t="str">
        <f t="shared" si="33"/>
        <v/>
      </c>
      <c r="Q986" s="276" t="str">
        <f t="shared" si="34"/>
        <v/>
      </c>
      <c r="R986" s="9"/>
      <c r="S986" s="9"/>
      <c r="U986" s="367"/>
      <c r="AS986" s="9"/>
      <c r="AT986" s="9"/>
      <c r="AU986" s="426"/>
      <c r="AW986" s="9"/>
      <c r="AX986" s="470"/>
      <c r="AY986" s="467"/>
      <c r="BG986" s="373"/>
      <c r="BH986" s="373"/>
      <c r="BI986" s="9"/>
      <c r="BJ986" s="9"/>
      <c r="CJ986"/>
      <c r="CK986"/>
    </row>
    <row r="987" spans="1:89">
      <c r="A987" s="9">
        <v>1018</v>
      </c>
      <c r="B987" s="9" t="s">
        <v>383</v>
      </c>
      <c r="C987" s="9">
        <v>292</v>
      </c>
      <c r="D987" s="9">
        <v>2.5</v>
      </c>
      <c r="E987" s="9">
        <v>2</v>
      </c>
      <c r="F987" s="9">
        <v>525.27200000000005</v>
      </c>
      <c r="G987" s="9">
        <v>0</v>
      </c>
      <c r="H987" s="9">
        <v>0</v>
      </c>
      <c r="I987" s="9">
        <v>10.8</v>
      </c>
      <c r="J987" s="9">
        <v>62</v>
      </c>
      <c r="K987" s="158">
        <v>0.67916666666666703</v>
      </c>
      <c r="L987" s="9"/>
      <c r="M987" s="9"/>
      <c r="N987" s="9"/>
      <c r="O987" s="9"/>
      <c r="P987" s="278" t="str">
        <f t="shared" si="33"/>
        <v/>
      </c>
      <c r="Q987" s="276" t="str">
        <f t="shared" si="34"/>
        <v/>
      </c>
      <c r="R987" s="9"/>
      <c r="S987" s="9"/>
      <c r="U987" s="367"/>
      <c r="AS987" s="9"/>
      <c r="AT987" s="9"/>
      <c r="AU987" s="426"/>
      <c r="AW987" s="9"/>
      <c r="AX987" s="470"/>
      <c r="AY987" s="467"/>
      <c r="BG987" s="373"/>
      <c r="BH987" s="373"/>
      <c r="BI987" s="9"/>
      <c r="BJ987" s="9"/>
      <c r="CJ987"/>
      <c r="CK987"/>
    </row>
    <row r="988" spans="1:89">
      <c r="A988" s="9">
        <v>1018</v>
      </c>
      <c r="B988" s="9" t="s">
        <v>383</v>
      </c>
      <c r="C988" s="9">
        <v>337</v>
      </c>
      <c r="D988" s="9">
        <v>2</v>
      </c>
      <c r="E988" s="9">
        <v>2</v>
      </c>
      <c r="F988" s="9">
        <v>525.27200000000005</v>
      </c>
      <c r="G988" s="9">
        <v>0</v>
      </c>
      <c r="H988" s="9">
        <v>0</v>
      </c>
      <c r="I988" s="9">
        <v>10.8</v>
      </c>
      <c r="J988" s="9">
        <v>62</v>
      </c>
      <c r="K988" s="158">
        <v>0.67986111111111103</v>
      </c>
      <c r="L988" s="9"/>
      <c r="M988" s="9"/>
      <c r="N988" s="9"/>
      <c r="O988" s="9"/>
      <c r="P988" s="278" t="str">
        <f t="shared" si="33"/>
        <v/>
      </c>
      <c r="Q988" s="276" t="str">
        <f t="shared" si="34"/>
        <v/>
      </c>
      <c r="R988" s="9"/>
      <c r="S988" s="9"/>
      <c r="U988" s="367"/>
      <c r="AS988" s="9"/>
      <c r="AT988" s="9"/>
      <c r="AU988" s="426"/>
      <c r="AW988" s="9"/>
      <c r="AX988" s="470"/>
      <c r="AY988" s="467"/>
      <c r="BG988" s="373"/>
      <c r="BH988" s="373"/>
      <c r="BI988" s="9"/>
      <c r="BJ988" s="9"/>
      <c r="CJ988"/>
      <c r="CK988"/>
    </row>
    <row r="989" spans="1:89">
      <c r="A989" s="9">
        <v>1018</v>
      </c>
      <c r="B989" s="9" t="s">
        <v>383</v>
      </c>
      <c r="C989" s="9">
        <v>0</v>
      </c>
      <c r="D989" s="9">
        <v>1.5</v>
      </c>
      <c r="E989" s="9">
        <v>1.8</v>
      </c>
      <c r="F989" s="9">
        <v>525.27200000000005</v>
      </c>
      <c r="G989" s="9">
        <v>0</v>
      </c>
      <c r="H989" s="9">
        <v>0</v>
      </c>
      <c r="I989" s="9">
        <v>10.9</v>
      </c>
      <c r="J989" s="9">
        <v>62</v>
      </c>
      <c r="K989" s="158">
        <v>0.68055555555555602</v>
      </c>
      <c r="L989" s="9"/>
      <c r="M989" s="9"/>
      <c r="N989" s="9"/>
      <c r="O989" s="9"/>
      <c r="P989" s="278" t="str">
        <f t="shared" si="33"/>
        <v/>
      </c>
      <c r="Q989" s="276" t="str">
        <f t="shared" si="34"/>
        <v/>
      </c>
      <c r="R989" s="9"/>
      <c r="S989" s="9"/>
      <c r="U989" s="367"/>
      <c r="AS989" s="9"/>
      <c r="AT989" s="9"/>
      <c r="AU989" s="426"/>
      <c r="AW989" s="9"/>
      <c r="AX989" s="470"/>
      <c r="AY989" s="467"/>
      <c r="BG989" s="373"/>
      <c r="BH989" s="373"/>
      <c r="BI989" s="9"/>
      <c r="BJ989" s="9"/>
      <c r="CJ989"/>
      <c r="CK989"/>
    </row>
    <row r="990" spans="1:89">
      <c r="A990" s="9">
        <v>1018</v>
      </c>
      <c r="B990" s="9" t="s">
        <v>383</v>
      </c>
      <c r="C990" s="9">
        <v>337</v>
      </c>
      <c r="D990" s="9">
        <v>1.9</v>
      </c>
      <c r="E990" s="9">
        <v>1.9</v>
      </c>
      <c r="F990" s="9">
        <v>525.27200000000005</v>
      </c>
      <c r="G990" s="9">
        <v>0</v>
      </c>
      <c r="H990" s="9">
        <v>0</v>
      </c>
      <c r="I990" s="9">
        <v>10.9</v>
      </c>
      <c r="J990" s="9">
        <v>62</v>
      </c>
      <c r="K990" s="158">
        <v>0.68125000000000002</v>
      </c>
      <c r="L990" s="9"/>
      <c r="M990" s="9"/>
      <c r="N990" s="9"/>
      <c r="O990" s="9"/>
      <c r="P990" s="278" t="str">
        <f t="shared" si="33"/>
        <v/>
      </c>
      <c r="Q990" s="276" t="str">
        <f t="shared" si="34"/>
        <v/>
      </c>
      <c r="R990" s="9"/>
      <c r="S990" s="9"/>
      <c r="U990" s="367"/>
      <c r="AS990" s="9"/>
      <c r="AT990" s="9"/>
      <c r="AU990" s="426"/>
      <c r="AW990" s="9"/>
      <c r="AX990" s="470"/>
      <c r="AY990" s="467"/>
      <c r="BG990" s="373"/>
      <c r="BH990" s="373"/>
      <c r="BI990" s="9"/>
      <c r="BJ990" s="9"/>
      <c r="CJ990"/>
      <c r="CK990"/>
    </row>
    <row r="991" spans="1:89">
      <c r="A991" s="9">
        <v>1018</v>
      </c>
      <c r="B991" s="9" t="s">
        <v>383</v>
      </c>
      <c r="C991" s="9">
        <v>337</v>
      </c>
      <c r="D991" s="9">
        <v>1.4</v>
      </c>
      <c r="E991" s="9">
        <v>1.8</v>
      </c>
      <c r="F991" s="9">
        <v>525.27200000000005</v>
      </c>
      <c r="G991" s="9">
        <v>0</v>
      </c>
      <c r="H991" s="9">
        <v>0</v>
      </c>
      <c r="I991" s="9">
        <v>10.9</v>
      </c>
      <c r="J991" s="9">
        <v>62</v>
      </c>
      <c r="K991" s="158">
        <v>0.68194444444444402</v>
      </c>
      <c r="L991" s="9"/>
      <c r="M991" s="9"/>
      <c r="N991" s="9"/>
      <c r="O991" s="9"/>
      <c r="P991" s="278" t="str">
        <f t="shared" si="33"/>
        <v/>
      </c>
      <c r="Q991" s="276" t="str">
        <f t="shared" si="34"/>
        <v/>
      </c>
      <c r="R991" s="9"/>
      <c r="S991" s="9"/>
      <c r="U991" s="367"/>
      <c r="AS991" s="9"/>
      <c r="AT991" s="9"/>
      <c r="AU991" s="426"/>
      <c r="AW991" s="9"/>
      <c r="AX991" s="470"/>
      <c r="AY991" s="467"/>
      <c r="BG991" s="373"/>
      <c r="BH991" s="373"/>
      <c r="BI991" s="9"/>
      <c r="BJ991" s="9"/>
      <c r="CJ991"/>
      <c r="CK991"/>
    </row>
    <row r="992" spans="1:89">
      <c r="A992" s="9">
        <v>1018</v>
      </c>
      <c r="B992" s="9" t="s">
        <v>383</v>
      </c>
      <c r="C992" s="9">
        <v>22</v>
      </c>
      <c r="D992" s="9">
        <v>1.7</v>
      </c>
      <c r="E992" s="9">
        <v>1.6</v>
      </c>
      <c r="F992" s="9">
        <v>525.27200000000005</v>
      </c>
      <c r="G992" s="9">
        <v>0</v>
      </c>
      <c r="H992" s="9">
        <v>0</v>
      </c>
      <c r="I992" s="9">
        <v>10.9</v>
      </c>
      <c r="J992" s="9">
        <v>62</v>
      </c>
      <c r="K992" s="158">
        <v>0.68263888888888902</v>
      </c>
      <c r="L992" s="9"/>
      <c r="M992" s="9"/>
      <c r="N992" s="9"/>
      <c r="O992" s="9"/>
      <c r="P992" s="278" t="str">
        <f t="shared" si="33"/>
        <v/>
      </c>
      <c r="Q992" s="276" t="str">
        <f t="shared" si="34"/>
        <v/>
      </c>
      <c r="R992" s="9"/>
      <c r="S992" s="9"/>
      <c r="U992" s="367"/>
      <c r="AS992" s="9"/>
      <c r="AT992" s="9"/>
      <c r="AU992" s="426"/>
      <c r="AW992" s="9"/>
      <c r="AX992" s="470"/>
      <c r="AY992" s="467"/>
      <c r="BG992" s="373"/>
      <c r="BH992" s="373"/>
      <c r="BI992" s="9"/>
      <c r="BJ992" s="9"/>
      <c r="CJ992"/>
      <c r="CK992"/>
    </row>
    <row r="993" spans="1:89">
      <c r="A993" s="9">
        <v>1018</v>
      </c>
      <c r="B993" s="9" t="s">
        <v>383</v>
      </c>
      <c r="C993" s="9">
        <v>0</v>
      </c>
      <c r="D993" s="9">
        <v>2.5</v>
      </c>
      <c r="E993" s="9">
        <v>1.9</v>
      </c>
      <c r="F993" s="9">
        <v>525.27200000000005</v>
      </c>
      <c r="G993" s="9">
        <v>0</v>
      </c>
      <c r="H993" s="9">
        <v>0</v>
      </c>
      <c r="I993" s="9">
        <v>10.9</v>
      </c>
      <c r="J993" s="9">
        <v>62</v>
      </c>
      <c r="K993" s="158">
        <v>0.68333333333333302</v>
      </c>
      <c r="L993" s="9"/>
      <c r="M993" s="9"/>
      <c r="N993" s="9"/>
      <c r="O993" s="9"/>
      <c r="P993" s="278" t="str">
        <f t="shared" si="33"/>
        <v/>
      </c>
      <c r="Q993" s="276" t="str">
        <f t="shared" si="34"/>
        <v/>
      </c>
      <c r="R993" s="9"/>
      <c r="S993" s="9"/>
      <c r="U993" s="367"/>
      <c r="AS993" s="9"/>
      <c r="AT993" s="9"/>
      <c r="AU993" s="426"/>
      <c r="AW993" s="9"/>
      <c r="AX993" s="470"/>
      <c r="AY993" s="467"/>
      <c r="BG993" s="373"/>
      <c r="BH993" s="373"/>
      <c r="BI993" s="9"/>
      <c r="BJ993" s="9"/>
      <c r="CJ993"/>
      <c r="CK993"/>
    </row>
    <row r="994" spans="1:89">
      <c r="A994" s="9">
        <v>1018</v>
      </c>
      <c r="B994" s="9" t="s">
        <v>383</v>
      </c>
      <c r="C994" s="9">
        <v>292</v>
      </c>
      <c r="D994" s="9">
        <v>2.2999999999999998</v>
      </c>
      <c r="E994" s="9">
        <v>1.7</v>
      </c>
      <c r="F994" s="9">
        <v>525.27200000000005</v>
      </c>
      <c r="G994" s="9">
        <v>0</v>
      </c>
      <c r="H994" s="9">
        <v>0</v>
      </c>
      <c r="I994" s="9">
        <v>10.9</v>
      </c>
      <c r="J994" s="9">
        <v>62</v>
      </c>
      <c r="K994" s="158">
        <v>0.68402777777777801</v>
      </c>
      <c r="L994" s="9"/>
      <c r="M994" s="9"/>
      <c r="N994" s="9"/>
      <c r="O994" s="9"/>
      <c r="P994" s="278" t="str">
        <f t="shared" si="33"/>
        <v/>
      </c>
      <c r="Q994" s="276" t="str">
        <f t="shared" si="34"/>
        <v/>
      </c>
      <c r="R994" s="9"/>
      <c r="S994" s="9"/>
      <c r="U994" s="367"/>
      <c r="AS994" s="9"/>
      <c r="AT994" s="9"/>
      <c r="AU994" s="426"/>
      <c r="AW994" s="9"/>
      <c r="AX994" s="470"/>
      <c r="AY994" s="467"/>
      <c r="BG994" s="373"/>
      <c r="BH994" s="373"/>
      <c r="BI994" s="9"/>
      <c r="BJ994" s="9"/>
      <c r="CJ994"/>
      <c r="CK994"/>
    </row>
    <row r="995" spans="1:89">
      <c r="A995" s="9">
        <v>1018</v>
      </c>
      <c r="B995" s="9" t="s">
        <v>383</v>
      </c>
      <c r="C995" s="9">
        <v>292</v>
      </c>
      <c r="D995" s="9">
        <v>1.6</v>
      </c>
      <c r="E995" s="9">
        <v>1.6</v>
      </c>
      <c r="F995" s="9">
        <v>525.27200000000005</v>
      </c>
      <c r="G995" s="9">
        <v>0</v>
      </c>
      <c r="H995" s="9">
        <v>0</v>
      </c>
      <c r="I995" s="9">
        <v>10.9</v>
      </c>
      <c r="J995" s="9">
        <v>62</v>
      </c>
      <c r="K995" s="158">
        <v>0.68472222222222201</v>
      </c>
      <c r="L995" s="9"/>
      <c r="M995" s="9"/>
      <c r="N995" s="9"/>
      <c r="O995" s="9"/>
      <c r="P995" s="278" t="str">
        <f t="shared" si="33"/>
        <v/>
      </c>
      <c r="Q995" s="276" t="str">
        <f t="shared" si="34"/>
        <v/>
      </c>
      <c r="R995" s="9"/>
      <c r="S995" s="9"/>
      <c r="U995" s="367"/>
      <c r="AS995" s="9"/>
      <c r="AT995" s="9"/>
      <c r="AU995" s="426"/>
      <c r="AW995" s="9"/>
      <c r="AX995" s="470"/>
      <c r="AY995" s="467"/>
      <c r="BG995" s="373"/>
      <c r="BH995" s="373"/>
      <c r="BI995" s="9"/>
      <c r="BJ995" s="9"/>
      <c r="CJ995"/>
      <c r="CK995"/>
    </row>
    <row r="996" spans="1:89">
      <c r="A996" s="9">
        <v>1018</v>
      </c>
      <c r="B996" s="9" t="s">
        <v>383</v>
      </c>
      <c r="C996" s="9">
        <v>292</v>
      </c>
      <c r="D996" s="9">
        <v>1.3</v>
      </c>
      <c r="E996" s="9">
        <v>1.5</v>
      </c>
      <c r="F996" s="9">
        <v>525.27200000000005</v>
      </c>
      <c r="G996" s="9">
        <v>0</v>
      </c>
      <c r="H996" s="9">
        <v>0</v>
      </c>
      <c r="I996" s="9">
        <v>10.9</v>
      </c>
      <c r="J996" s="9">
        <v>62</v>
      </c>
      <c r="K996" s="158">
        <v>0.68541666666666701</v>
      </c>
      <c r="L996" s="9"/>
      <c r="M996" s="9"/>
      <c r="N996" s="9"/>
      <c r="O996" s="9"/>
      <c r="P996" s="278" t="str">
        <f t="shared" si="33"/>
        <v/>
      </c>
      <c r="Q996" s="276" t="str">
        <f t="shared" si="34"/>
        <v/>
      </c>
      <c r="R996" s="9"/>
      <c r="S996" s="9"/>
      <c r="U996" s="367"/>
      <c r="AS996" s="9"/>
      <c r="AT996" s="9"/>
      <c r="AU996" s="426"/>
      <c r="AW996" s="9"/>
      <c r="AX996" s="470"/>
      <c r="AY996" s="467"/>
      <c r="BG996" s="373"/>
      <c r="BH996" s="373"/>
      <c r="BI996" s="9"/>
      <c r="BJ996" s="9"/>
      <c r="CJ996"/>
      <c r="CK996"/>
    </row>
    <row r="997" spans="1:89">
      <c r="A997" s="9">
        <v>1018</v>
      </c>
      <c r="B997" s="9" t="s">
        <v>383</v>
      </c>
      <c r="C997" s="9">
        <v>292</v>
      </c>
      <c r="D997" s="9">
        <v>1.7</v>
      </c>
      <c r="E997" s="9">
        <v>1.2</v>
      </c>
      <c r="F997" s="9">
        <v>525.27200000000005</v>
      </c>
      <c r="G997" s="9">
        <v>0</v>
      </c>
      <c r="H997" s="9">
        <v>0</v>
      </c>
      <c r="I997" s="9">
        <v>10.9</v>
      </c>
      <c r="J997" s="9">
        <v>62</v>
      </c>
      <c r="K997" s="158">
        <v>0.68611111111111101</v>
      </c>
      <c r="L997" s="9"/>
      <c r="M997" s="9"/>
      <c r="N997" s="9"/>
      <c r="O997" s="9"/>
      <c r="P997" s="278" t="str">
        <f t="shared" si="33"/>
        <v/>
      </c>
      <c r="Q997" s="276" t="str">
        <f t="shared" si="34"/>
        <v/>
      </c>
      <c r="R997" s="9"/>
      <c r="S997" s="9"/>
      <c r="U997" s="367"/>
      <c r="AS997" s="9"/>
      <c r="AT997" s="9"/>
      <c r="AU997" s="426"/>
      <c r="AW997" s="9"/>
      <c r="AX997" s="470"/>
      <c r="AY997" s="467"/>
      <c r="BG997" s="373"/>
      <c r="BH997" s="373"/>
      <c r="BI997" s="9"/>
      <c r="BJ997" s="9"/>
      <c r="CJ997"/>
      <c r="CK997"/>
    </row>
    <row r="998" spans="1:89">
      <c r="A998" s="9">
        <v>1018</v>
      </c>
      <c r="B998" s="9" t="s">
        <v>383</v>
      </c>
      <c r="C998" s="9">
        <v>247</v>
      </c>
      <c r="D998" s="9">
        <v>1.5</v>
      </c>
      <c r="E998" s="9">
        <v>1.5</v>
      </c>
      <c r="F998" s="9">
        <v>525.27200000000005</v>
      </c>
      <c r="G998" s="9">
        <v>0</v>
      </c>
      <c r="H998" s="9">
        <v>0</v>
      </c>
      <c r="I998" s="9">
        <v>10.9</v>
      </c>
      <c r="J998" s="9">
        <v>62</v>
      </c>
      <c r="K998" s="158">
        <v>0.686805555555556</v>
      </c>
      <c r="L998" s="9"/>
      <c r="M998" s="9"/>
      <c r="N998" s="9"/>
      <c r="O998" s="9"/>
      <c r="P998" s="278" t="str">
        <f t="shared" si="33"/>
        <v/>
      </c>
      <c r="Q998" s="276" t="str">
        <f t="shared" si="34"/>
        <v/>
      </c>
      <c r="R998" s="9"/>
      <c r="S998" s="9"/>
      <c r="U998" s="367"/>
      <c r="AS998" s="9"/>
      <c r="AT998" s="9"/>
      <c r="AU998" s="426"/>
      <c r="AW998" s="9"/>
      <c r="AX998" s="470"/>
      <c r="AY998" s="467"/>
      <c r="BG998" s="373"/>
      <c r="BH998" s="373"/>
      <c r="BI998" s="9"/>
      <c r="BJ998" s="9"/>
      <c r="CJ998"/>
      <c r="CK998"/>
    </row>
    <row r="999" spans="1:89">
      <c r="A999" s="9">
        <v>1018</v>
      </c>
      <c r="B999" s="9" t="s">
        <v>383</v>
      </c>
      <c r="C999" s="9">
        <v>0</v>
      </c>
      <c r="D999" s="9">
        <v>3.3</v>
      </c>
      <c r="E999" s="9">
        <v>1.7</v>
      </c>
      <c r="F999" s="9">
        <v>525.27200000000005</v>
      </c>
      <c r="G999" s="9">
        <v>0</v>
      </c>
      <c r="H999" s="9">
        <v>0</v>
      </c>
      <c r="I999" s="9">
        <v>11</v>
      </c>
      <c r="J999" s="9">
        <v>62</v>
      </c>
      <c r="K999" s="158">
        <v>0.6875</v>
      </c>
      <c r="L999" s="9"/>
      <c r="M999" s="9"/>
      <c r="N999" s="9"/>
      <c r="O999" s="9"/>
      <c r="P999" s="278" t="str">
        <f t="shared" si="33"/>
        <v/>
      </c>
      <c r="Q999" s="276" t="str">
        <f t="shared" si="34"/>
        <v/>
      </c>
      <c r="R999" s="9"/>
      <c r="S999" s="9"/>
      <c r="U999" s="367"/>
      <c r="AS999" s="9"/>
      <c r="AT999" s="9"/>
      <c r="AU999" s="426"/>
      <c r="AW999" s="9"/>
      <c r="AX999" s="470"/>
      <c r="AY999" s="467"/>
      <c r="BG999" s="373"/>
      <c r="BH999" s="373"/>
      <c r="BI999" s="9"/>
      <c r="BJ999" s="9"/>
      <c r="CJ999"/>
      <c r="CK999"/>
    </row>
    <row r="1000" spans="1:89">
      <c r="A1000" s="9">
        <v>1018</v>
      </c>
      <c r="B1000" s="9" t="s">
        <v>383</v>
      </c>
      <c r="C1000" s="9">
        <v>337</v>
      </c>
      <c r="D1000" s="9">
        <v>1.7</v>
      </c>
      <c r="E1000" s="9">
        <v>2.2000000000000002</v>
      </c>
      <c r="F1000" s="9">
        <v>525.27200000000005</v>
      </c>
      <c r="G1000" s="9">
        <v>0</v>
      </c>
      <c r="H1000" s="9">
        <v>0</v>
      </c>
      <c r="I1000" s="9">
        <v>10.9</v>
      </c>
      <c r="J1000" s="9">
        <v>62</v>
      </c>
      <c r="K1000" s="158">
        <v>0.688194444444444</v>
      </c>
      <c r="L1000" s="9"/>
      <c r="M1000" s="9"/>
      <c r="N1000" s="9"/>
      <c r="O1000" s="9"/>
      <c r="P1000" s="278" t="str">
        <f t="shared" si="33"/>
        <v/>
      </c>
      <c r="Q1000" s="276" t="str">
        <f t="shared" si="34"/>
        <v/>
      </c>
      <c r="R1000" s="9"/>
      <c r="S1000" s="9"/>
      <c r="U1000" s="367"/>
      <c r="AS1000" s="9"/>
      <c r="AT1000" s="9"/>
      <c r="AU1000" s="426"/>
      <c r="AW1000" s="9"/>
      <c r="AX1000" s="470"/>
      <c r="AY1000" s="467"/>
      <c r="BG1000" s="373"/>
      <c r="BH1000" s="373"/>
      <c r="BI1000" s="9"/>
      <c r="BJ1000" s="9"/>
      <c r="CJ1000"/>
      <c r="CK1000"/>
    </row>
    <row r="1001" spans="1:89">
      <c r="A1001" s="9">
        <v>1018</v>
      </c>
      <c r="B1001" s="9" t="s">
        <v>383</v>
      </c>
      <c r="C1001" s="9">
        <v>315</v>
      </c>
      <c r="D1001" s="9">
        <v>2</v>
      </c>
      <c r="E1001" s="9">
        <v>1.8</v>
      </c>
      <c r="F1001" s="9">
        <v>525.27200000000005</v>
      </c>
      <c r="G1001" s="9">
        <v>0</v>
      </c>
      <c r="H1001" s="9">
        <v>0</v>
      </c>
      <c r="I1001" s="9">
        <v>10.9</v>
      </c>
      <c r="J1001" s="9">
        <v>62</v>
      </c>
      <c r="K1001" s="158">
        <v>0.68888888888888899</v>
      </c>
      <c r="L1001" s="9"/>
      <c r="M1001" s="9"/>
      <c r="N1001" s="9"/>
      <c r="O1001" s="9"/>
      <c r="P1001" s="278" t="str">
        <f t="shared" si="33"/>
        <v/>
      </c>
      <c r="Q1001" s="276" t="str">
        <f t="shared" si="34"/>
        <v/>
      </c>
      <c r="R1001" s="9"/>
      <c r="S1001" s="9"/>
      <c r="U1001" s="367"/>
      <c r="AS1001" s="9"/>
      <c r="AT1001" s="9"/>
      <c r="AU1001" s="426"/>
      <c r="AW1001" s="9"/>
      <c r="AX1001" s="470"/>
      <c r="AY1001" s="467"/>
      <c r="BG1001" s="373"/>
      <c r="BH1001" s="373"/>
      <c r="BI1001" s="9"/>
      <c r="BJ1001" s="9"/>
      <c r="CJ1001"/>
      <c r="CK1001"/>
    </row>
    <row r="1002" spans="1:89">
      <c r="A1002" s="9">
        <v>1018</v>
      </c>
      <c r="B1002" s="9" t="s">
        <v>383</v>
      </c>
      <c r="C1002" s="9">
        <v>337</v>
      </c>
      <c r="D1002" s="9">
        <v>1.6</v>
      </c>
      <c r="E1002" s="9">
        <v>1.9</v>
      </c>
      <c r="F1002" s="9">
        <v>525.27200000000005</v>
      </c>
      <c r="G1002" s="9">
        <v>0</v>
      </c>
      <c r="H1002" s="9">
        <v>0</v>
      </c>
      <c r="I1002" s="9">
        <v>10.8</v>
      </c>
      <c r="J1002" s="9">
        <v>62</v>
      </c>
      <c r="K1002" s="158">
        <v>0.68958333333333299</v>
      </c>
      <c r="L1002" s="9"/>
      <c r="M1002" s="9"/>
      <c r="N1002" s="9"/>
      <c r="O1002" s="9"/>
      <c r="P1002" s="278" t="str">
        <f t="shared" si="33"/>
        <v/>
      </c>
      <c r="Q1002" s="276" t="str">
        <f t="shared" si="34"/>
        <v/>
      </c>
      <c r="R1002" s="9"/>
      <c r="S1002" s="9"/>
      <c r="U1002" s="367"/>
      <c r="AS1002" s="9"/>
      <c r="AT1002" s="9"/>
      <c r="AU1002" s="426"/>
      <c r="AW1002" s="9"/>
      <c r="AX1002" s="470"/>
      <c r="AY1002" s="467"/>
      <c r="BG1002" s="373"/>
      <c r="BH1002" s="373"/>
      <c r="BI1002" s="9"/>
      <c r="BJ1002" s="9"/>
      <c r="CJ1002"/>
      <c r="CK1002"/>
    </row>
    <row r="1003" spans="1:89">
      <c r="A1003" s="9">
        <v>1018</v>
      </c>
      <c r="B1003" s="9" t="s">
        <v>383</v>
      </c>
      <c r="C1003" s="9">
        <v>315</v>
      </c>
      <c r="D1003" s="9">
        <v>1.7</v>
      </c>
      <c r="E1003" s="9">
        <v>1.7</v>
      </c>
      <c r="F1003" s="9">
        <v>525.27200000000005</v>
      </c>
      <c r="G1003" s="9">
        <v>0</v>
      </c>
      <c r="H1003" s="9">
        <v>0</v>
      </c>
      <c r="I1003" s="9">
        <v>10.8</v>
      </c>
      <c r="J1003" s="9">
        <v>62</v>
      </c>
      <c r="K1003" s="158">
        <v>0.69027777777777799</v>
      </c>
      <c r="L1003" s="9"/>
      <c r="M1003" s="9"/>
      <c r="N1003" s="9"/>
      <c r="O1003" s="9"/>
      <c r="P1003" s="278" t="str">
        <f t="shared" si="33"/>
        <v/>
      </c>
      <c r="Q1003" s="276" t="str">
        <f t="shared" si="34"/>
        <v/>
      </c>
      <c r="R1003" s="9"/>
      <c r="S1003" s="9"/>
      <c r="U1003" s="367"/>
      <c r="AS1003" s="9"/>
      <c r="AT1003" s="9"/>
      <c r="AU1003" s="426"/>
      <c r="AW1003" s="9"/>
      <c r="AX1003" s="470"/>
      <c r="AY1003" s="467"/>
      <c r="BG1003" s="373"/>
      <c r="BH1003" s="373"/>
      <c r="BI1003" s="9"/>
      <c r="BJ1003" s="9"/>
      <c r="CJ1003"/>
      <c r="CK1003"/>
    </row>
    <row r="1004" spans="1:89">
      <c r="A1004" s="9">
        <v>1018</v>
      </c>
      <c r="B1004" s="9" t="s">
        <v>383</v>
      </c>
      <c r="C1004" s="9">
        <v>315</v>
      </c>
      <c r="D1004" s="9">
        <v>1.5</v>
      </c>
      <c r="E1004" s="9">
        <v>1.1000000000000001</v>
      </c>
      <c r="F1004" s="9">
        <v>525.27200000000005</v>
      </c>
      <c r="G1004" s="9">
        <v>0</v>
      </c>
      <c r="H1004" s="9">
        <v>0</v>
      </c>
      <c r="I1004" s="9">
        <v>10.8</v>
      </c>
      <c r="J1004" s="9">
        <v>62</v>
      </c>
      <c r="K1004" s="158">
        <v>0.69097222222222199</v>
      </c>
      <c r="L1004" s="9"/>
      <c r="M1004" s="9"/>
      <c r="N1004" s="9"/>
      <c r="O1004" s="9"/>
      <c r="P1004" s="278" t="str">
        <f t="shared" si="33"/>
        <v/>
      </c>
      <c r="Q1004" s="276" t="str">
        <f t="shared" si="34"/>
        <v/>
      </c>
      <c r="R1004" s="9"/>
      <c r="S1004" s="9"/>
      <c r="U1004" s="367"/>
      <c r="AS1004" s="9"/>
      <c r="AT1004" s="9"/>
      <c r="AU1004" s="426"/>
      <c r="AW1004" s="9"/>
      <c r="AX1004" s="470"/>
      <c r="AY1004" s="467"/>
      <c r="BG1004" s="373"/>
      <c r="BH1004" s="373"/>
      <c r="BI1004" s="9"/>
      <c r="BJ1004" s="9"/>
      <c r="CJ1004"/>
      <c r="CK1004"/>
    </row>
    <row r="1005" spans="1:89">
      <c r="A1005" s="9">
        <v>1018</v>
      </c>
      <c r="B1005" s="9" t="s">
        <v>383</v>
      </c>
      <c r="C1005" s="9">
        <v>315</v>
      </c>
      <c r="D1005" s="9">
        <v>1.4</v>
      </c>
      <c r="E1005" s="9">
        <v>1.3</v>
      </c>
      <c r="F1005" s="9">
        <v>525.27200000000005</v>
      </c>
      <c r="G1005" s="9">
        <v>0</v>
      </c>
      <c r="H1005" s="9">
        <v>0</v>
      </c>
      <c r="I1005" s="9">
        <v>10.8</v>
      </c>
      <c r="J1005" s="9">
        <v>62</v>
      </c>
      <c r="K1005" s="158">
        <v>0.69166666666666698</v>
      </c>
      <c r="L1005" s="9"/>
      <c r="M1005" s="9"/>
      <c r="N1005" s="9"/>
      <c r="O1005" s="9"/>
      <c r="P1005" s="278" t="str">
        <f t="shared" si="33"/>
        <v/>
      </c>
      <c r="Q1005" s="276" t="str">
        <f t="shared" si="34"/>
        <v/>
      </c>
      <c r="R1005" s="9"/>
      <c r="S1005" s="9"/>
      <c r="U1005" s="367"/>
      <c r="AS1005" s="9"/>
      <c r="AT1005" s="9"/>
      <c r="AU1005" s="426"/>
      <c r="AW1005" s="9"/>
      <c r="AX1005" s="470"/>
      <c r="AY1005" s="467"/>
      <c r="BG1005" s="373"/>
      <c r="BH1005" s="373"/>
      <c r="BI1005" s="9"/>
      <c r="BJ1005" s="9"/>
      <c r="CJ1005"/>
      <c r="CK1005"/>
    </row>
    <row r="1006" spans="1:89">
      <c r="A1006" s="9">
        <v>1018</v>
      </c>
      <c r="B1006" s="9" t="s">
        <v>383</v>
      </c>
      <c r="C1006" s="9">
        <v>292</v>
      </c>
      <c r="D1006" s="9">
        <v>1.6</v>
      </c>
      <c r="E1006" s="9">
        <v>1.1000000000000001</v>
      </c>
      <c r="F1006" s="9">
        <v>525.27200000000005</v>
      </c>
      <c r="G1006" s="9">
        <v>0</v>
      </c>
      <c r="H1006" s="9">
        <v>0</v>
      </c>
      <c r="I1006" s="9">
        <v>10.8</v>
      </c>
      <c r="J1006" s="9">
        <v>62</v>
      </c>
      <c r="K1006" s="158">
        <v>0.69236111111111098</v>
      </c>
      <c r="L1006" s="9"/>
      <c r="M1006" s="9"/>
      <c r="N1006" s="9"/>
      <c r="O1006" s="9"/>
      <c r="P1006" s="278" t="str">
        <f t="shared" si="33"/>
        <v/>
      </c>
      <c r="Q1006" s="276" t="str">
        <f t="shared" si="34"/>
        <v/>
      </c>
      <c r="R1006" s="9"/>
      <c r="S1006" s="9"/>
      <c r="U1006" s="367"/>
      <c r="AS1006" s="9"/>
      <c r="AT1006" s="9"/>
      <c r="AU1006" s="426"/>
      <c r="AW1006" s="9"/>
      <c r="AX1006" s="470"/>
      <c r="AY1006" s="467"/>
      <c r="BG1006" s="373"/>
      <c r="BH1006" s="373"/>
      <c r="BI1006" s="9"/>
      <c r="BJ1006" s="9"/>
      <c r="CJ1006"/>
      <c r="CK1006"/>
    </row>
    <row r="1007" spans="1:89">
      <c r="A1007" s="9">
        <v>1018</v>
      </c>
      <c r="B1007" s="9" t="s">
        <v>383</v>
      </c>
      <c r="C1007" s="9">
        <v>315</v>
      </c>
      <c r="D1007" s="9">
        <v>1.3</v>
      </c>
      <c r="E1007" s="9">
        <v>1.5</v>
      </c>
      <c r="F1007" s="9">
        <v>525.27200000000005</v>
      </c>
      <c r="G1007" s="9">
        <v>0</v>
      </c>
      <c r="H1007" s="9">
        <v>0</v>
      </c>
      <c r="I1007" s="9">
        <v>10.9</v>
      </c>
      <c r="J1007" s="9">
        <v>62</v>
      </c>
      <c r="K1007" s="158">
        <v>0.69305555555555598</v>
      </c>
      <c r="L1007" s="9"/>
      <c r="M1007" s="9"/>
      <c r="N1007" s="9"/>
      <c r="O1007" s="9"/>
      <c r="P1007" s="278" t="str">
        <f t="shared" si="33"/>
        <v/>
      </c>
      <c r="Q1007" s="276" t="str">
        <f t="shared" si="34"/>
        <v/>
      </c>
      <c r="R1007" s="9"/>
      <c r="S1007" s="9"/>
      <c r="U1007" s="367"/>
      <c r="AS1007" s="9"/>
      <c r="AT1007" s="9"/>
      <c r="AU1007" s="426"/>
      <c r="AW1007" s="9"/>
      <c r="AX1007" s="470"/>
      <c r="AY1007" s="467"/>
      <c r="BG1007" s="373"/>
      <c r="BH1007" s="373"/>
      <c r="BI1007" s="9"/>
      <c r="BJ1007" s="9"/>
      <c r="CJ1007"/>
      <c r="CK1007"/>
    </row>
    <row r="1008" spans="1:89">
      <c r="A1008" s="9">
        <v>1018</v>
      </c>
      <c r="B1008" s="9" t="s">
        <v>383</v>
      </c>
      <c r="C1008" s="9">
        <v>292</v>
      </c>
      <c r="D1008" s="9">
        <v>1.7</v>
      </c>
      <c r="E1008" s="9">
        <v>1.3</v>
      </c>
      <c r="F1008" s="9">
        <v>525.27200000000005</v>
      </c>
      <c r="G1008" s="9">
        <v>0</v>
      </c>
      <c r="H1008" s="9">
        <v>0</v>
      </c>
      <c r="I1008" s="9">
        <v>10.9</v>
      </c>
      <c r="J1008" s="9">
        <v>62</v>
      </c>
      <c r="K1008" s="158">
        <v>0.69374999999999998</v>
      </c>
      <c r="L1008" s="9"/>
      <c r="M1008" s="9"/>
      <c r="N1008" s="9"/>
      <c r="O1008" s="9"/>
      <c r="P1008" s="278" t="str">
        <f t="shared" si="33"/>
        <v/>
      </c>
      <c r="Q1008" s="276" t="str">
        <f t="shared" si="34"/>
        <v/>
      </c>
      <c r="R1008" s="9"/>
      <c r="S1008" s="9"/>
      <c r="U1008" s="367"/>
      <c r="AS1008" s="9"/>
      <c r="AT1008" s="9"/>
      <c r="AU1008" s="426"/>
      <c r="AW1008" s="9"/>
      <c r="AX1008" s="470"/>
      <c r="AY1008" s="467"/>
      <c r="BG1008" s="373"/>
      <c r="BH1008" s="373"/>
      <c r="BI1008" s="9"/>
      <c r="BJ1008" s="9"/>
      <c r="CJ1008"/>
      <c r="CK1008"/>
    </row>
    <row r="1009" spans="1:89">
      <c r="A1009" s="9">
        <v>1018</v>
      </c>
      <c r="B1009" s="9" t="s">
        <v>383</v>
      </c>
      <c r="C1009" s="9">
        <v>292</v>
      </c>
      <c r="D1009" s="9">
        <v>0.9</v>
      </c>
      <c r="E1009" s="9">
        <v>1</v>
      </c>
      <c r="F1009" s="9">
        <v>525.27200000000005</v>
      </c>
      <c r="G1009" s="9">
        <v>0</v>
      </c>
      <c r="H1009" s="9">
        <v>0</v>
      </c>
      <c r="I1009" s="9">
        <v>10.9</v>
      </c>
      <c r="J1009" s="9">
        <v>62</v>
      </c>
      <c r="K1009" s="158">
        <v>0.69444444444444398</v>
      </c>
      <c r="L1009" s="9"/>
      <c r="M1009" s="9"/>
      <c r="N1009" s="9"/>
      <c r="O1009" s="9"/>
      <c r="P1009" s="278">
        <f t="shared" si="33"/>
        <v>60</v>
      </c>
      <c r="Q1009" s="276" t="str">
        <f t="shared" si="34"/>
        <v/>
      </c>
      <c r="R1009" s="9"/>
      <c r="S1009" s="9"/>
      <c r="U1009" s="367"/>
      <c r="AS1009" s="9"/>
      <c r="AT1009" s="9"/>
      <c r="AU1009" s="426"/>
      <c r="AW1009" s="9"/>
      <c r="AX1009" s="470"/>
      <c r="AY1009" s="467"/>
      <c r="BG1009" s="373"/>
      <c r="BH1009" s="373"/>
      <c r="BI1009" s="9"/>
      <c r="BJ1009" s="9"/>
      <c r="CJ1009"/>
      <c r="CK1009"/>
    </row>
    <row r="1010" spans="1:89">
      <c r="A1010" s="9">
        <v>1018</v>
      </c>
      <c r="B1010" s="9" t="s">
        <v>383</v>
      </c>
      <c r="C1010" s="9">
        <v>22</v>
      </c>
      <c r="D1010" s="9">
        <v>1.5</v>
      </c>
      <c r="E1010" s="9">
        <v>1.3</v>
      </c>
      <c r="F1010" s="9">
        <v>525.27200000000005</v>
      </c>
      <c r="G1010" s="9">
        <v>0</v>
      </c>
      <c r="H1010" s="9">
        <v>0</v>
      </c>
      <c r="I1010" s="9">
        <v>10.9</v>
      </c>
      <c r="J1010" s="9">
        <v>62</v>
      </c>
      <c r="K1010" s="158">
        <v>0.69513888888888897</v>
      </c>
      <c r="L1010" s="9"/>
      <c r="M1010" s="9"/>
      <c r="N1010" s="9"/>
      <c r="O1010" s="9"/>
      <c r="P1010" s="278" t="str">
        <f t="shared" si="33"/>
        <v/>
      </c>
      <c r="Q1010" s="276" t="str">
        <f t="shared" si="34"/>
        <v/>
      </c>
      <c r="R1010" s="9"/>
      <c r="S1010" s="9"/>
      <c r="U1010" s="367"/>
      <c r="AS1010" s="9"/>
      <c r="AT1010" s="9"/>
      <c r="AU1010" s="426"/>
      <c r="AW1010" s="9"/>
      <c r="AX1010" s="470"/>
      <c r="AY1010" s="467"/>
      <c r="BG1010" s="373"/>
      <c r="BH1010" s="373"/>
      <c r="BI1010" s="9"/>
      <c r="BJ1010" s="9"/>
      <c r="CJ1010"/>
      <c r="CK1010"/>
    </row>
    <row r="1011" spans="1:89">
      <c r="A1011" s="9">
        <v>1018</v>
      </c>
      <c r="B1011" s="9" t="s">
        <v>383</v>
      </c>
      <c r="C1011" s="9">
        <v>0</v>
      </c>
      <c r="D1011" s="9">
        <v>1.7</v>
      </c>
      <c r="E1011" s="9">
        <v>1.8</v>
      </c>
      <c r="F1011" s="9">
        <v>525.27200000000005</v>
      </c>
      <c r="G1011" s="9">
        <v>0</v>
      </c>
      <c r="H1011" s="9">
        <v>0</v>
      </c>
      <c r="I1011" s="9">
        <v>10.9</v>
      </c>
      <c r="J1011" s="9">
        <v>62</v>
      </c>
      <c r="K1011" s="158">
        <v>0.69583333333333297</v>
      </c>
      <c r="L1011" s="9"/>
      <c r="M1011" s="9"/>
      <c r="N1011" s="9"/>
      <c r="O1011" s="9"/>
      <c r="P1011" s="278" t="str">
        <f t="shared" si="33"/>
        <v/>
      </c>
      <c r="Q1011" s="276" t="str">
        <f t="shared" si="34"/>
        <v/>
      </c>
      <c r="R1011" s="9"/>
      <c r="S1011" s="9"/>
      <c r="U1011" s="367"/>
      <c r="AS1011" s="9"/>
      <c r="AT1011" s="9"/>
      <c r="AU1011" s="426"/>
      <c r="AW1011" s="9"/>
      <c r="AX1011" s="470"/>
      <c r="AY1011" s="467"/>
      <c r="BG1011" s="373"/>
      <c r="BH1011" s="373"/>
      <c r="BI1011" s="9"/>
      <c r="BJ1011" s="9"/>
      <c r="CJ1011"/>
      <c r="CK1011"/>
    </row>
    <row r="1012" spans="1:89">
      <c r="A1012" s="9">
        <v>1018</v>
      </c>
      <c r="B1012" s="9" t="s">
        <v>383</v>
      </c>
      <c r="C1012" s="9">
        <v>337</v>
      </c>
      <c r="D1012" s="9">
        <v>2</v>
      </c>
      <c r="E1012" s="9">
        <v>1.7</v>
      </c>
      <c r="F1012" s="9">
        <v>525.27200000000005</v>
      </c>
      <c r="G1012" s="9">
        <v>0</v>
      </c>
      <c r="H1012" s="9">
        <v>0</v>
      </c>
      <c r="I1012" s="9">
        <v>10.9</v>
      </c>
      <c r="J1012" s="9">
        <v>62</v>
      </c>
      <c r="K1012" s="158">
        <v>0.69652777777777797</v>
      </c>
      <c r="L1012" s="9"/>
      <c r="M1012" s="9"/>
      <c r="N1012" s="9"/>
      <c r="O1012" s="9"/>
      <c r="P1012" s="278" t="str">
        <f t="shared" si="33"/>
        <v/>
      </c>
      <c r="Q1012" s="276" t="str">
        <f t="shared" si="34"/>
        <v/>
      </c>
      <c r="R1012" s="9"/>
      <c r="S1012" s="9"/>
      <c r="U1012" s="367"/>
      <c r="AS1012" s="9"/>
      <c r="AT1012" s="9"/>
      <c r="AU1012" s="426"/>
      <c r="AW1012" s="9"/>
      <c r="AX1012" s="470"/>
      <c r="AY1012" s="467"/>
      <c r="BG1012" s="373"/>
      <c r="BH1012" s="373"/>
      <c r="BI1012" s="9"/>
      <c r="BJ1012" s="9"/>
      <c r="CJ1012"/>
      <c r="CK1012"/>
    </row>
    <row r="1013" spans="1:89">
      <c r="A1013" s="9">
        <v>1018</v>
      </c>
      <c r="B1013" s="9" t="s">
        <v>383</v>
      </c>
      <c r="C1013" s="9">
        <v>337</v>
      </c>
      <c r="D1013" s="9">
        <v>1.5</v>
      </c>
      <c r="E1013" s="9">
        <v>1.4</v>
      </c>
      <c r="F1013" s="9">
        <v>525.27200000000005</v>
      </c>
      <c r="G1013" s="9">
        <v>0</v>
      </c>
      <c r="H1013" s="9">
        <v>0</v>
      </c>
      <c r="I1013" s="9">
        <v>10.9</v>
      </c>
      <c r="J1013" s="9">
        <v>62</v>
      </c>
      <c r="K1013" s="158">
        <v>0.69722222222222197</v>
      </c>
      <c r="L1013" s="9"/>
      <c r="M1013" s="9"/>
      <c r="N1013" s="9"/>
      <c r="O1013" s="9"/>
      <c r="P1013" s="278" t="str">
        <f t="shared" si="33"/>
        <v/>
      </c>
      <c r="Q1013" s="276" t="str">
        <f t="shared" si="34"/>
        <v/>
      </c>
      <c r="R1013" s="9"/>
      <c r="S1013" s="9"/>
      <c r="U1013" s="367"/>
      <c r="AS1013" s="9"/>
      <c r="AT1013" s="9"/>
      <c r="AU1013" s="426"/>
      <c r="AW1013" s="9"/>
      <c r="AX1013" s="470"/>
      <c r="AY1013" s="467"/>
      <c r="BG1013" s="373"/>
      <c r="BH1013" s="373"/>
      <c r="BI1013" s="9"/>
      <c r="BJ1013" s="9"/>
      <c r="CJ1013"/>
      <c r="CK1013"/>
    </row>
    <row r="1014" spans="1:89">
      <c r="A1014" s="9">
        <v>1018</v>
      </c>
      <c r="B1014" s="9" t="s">
        <v>383</v>
      </c>
      <c r="C1014" s="9">
        <v>337</v>
      </c>
      <c r="D1014" s="9">
        <v>1.2</v>
      </c>
      <c r="E1014" s="9">
        <v>1.3</v>
      </c>
      <c r="F1014" s="9">
        <v>525.27200000000005</v>
      </c>
      <c r="G1014" s="9">
        <v>0</v>
      </c>
      <c r="H1014" s="9">
        <v>0</v>
      </c>
      <c r="I1014" s="9">
        <v>10.9</v>
      </c>
      <c r="J1014" s="9">
        <v>62</v>
      </c>
      <c r="K1014" s="158">
        <v>0.69791666666666696</v>
      </c>
      <c r="L1014" s="9"/>
      <c r="M1014" s="9"/>
      <c r="N1014" s="9"/>
      <c r="O1014" s="9"/>
      <c r="P1014" s="278" t="str">
        <f t="shared" si="33"/>
        <v/>
      </c>
      <c r="Q1014" s="276" t="str">
        <f t="shared" si="34"/>
        <v/>
      </c>
      <c r="R1014" s="9"/>
      <c r="S1014" s="9"/>
      <c r="U1014" s="367"/>
      <c r="AS1014" s="9"/>
      <c r="AT1014" s="9"/>
      <c r="AU1014" s="426"/>
      <c r="AW1014" s="9"/>
      <c r="AX1014" s="470"/>
      <c r="AY1014" s="467"/>
      <c r="BG1014" s="373"/>
      <c r="BH1014" s="373"/>
      <c r="BI1014" s="9"/>
      <c r="BJ1014" s="9"/>
      <c r="CJ1014"/>
      <c r="CK1014"/>
    </row>
    <row r="1015" spans="1:89">
      <c r="A1015" s="9">
        <v>1018</v>
      </c>
      <c r="B1015" s="9" t="s">
        <v>383</v>
      </c>
      <c r="C1015" s="9">
        <v>292</v>
      </c>
      <c r="D1015" s="9">
        <v>1.7</v>
      </c>
      <c r="E1015" s="9">
        <v>1</v>
      </c>
      <c r="F1015" s="9">
        <v>525.27200000000005</v>
      </c>
      <c r="G1015" s="9">
        <v>0</v>
      </c>
      <c r="H1015" s="9">
        <v>0</v>
      </c>
      <c r="I1015" s="9">
        <v>10.9</v>
      </c>
      <c r="J1015" s="9">
        <v>62</v>
      </c>
      <c r="K1015" s="158">
        <v>0.69861111111111096</v>
      </c>
      <c r="L1015" s="9"/>
      <c r="M1015" s="9"/>
      <c r="N1015" s="9"/>
      <c r="O1015" s="9"/>
      <c r="P1015" s="278" t="str">
        <f t="shared" si="33"/>
        <v/>
      </c>
      <c r="Q1015" s="276" t="str">
        <f t="shared" si="34"/>
        <v/>
      </c>
      <c r="R1015" s="9"/>
      <c r="S1015" s="9"/>
      <c r="U1015" s="367"/>
      <c r="AS1015" s="9"/>
      <c r="AT1015" s="9"/>
      <c r="AU1015" s="426"/>
      <c r="AW1015" s="9"/>
      <c r="AX1015" s="470"/>
      <c r="AY1015" s="467"/>
      <c r="BG1015" s="373"/>
      <c r="BH1015" s="373"/>
      <c r="BI1015" s="9"/>
      <c r="BJ1015" s="9"/>
      <c r="CJ1015"/>
      <c r="CK1015"/>
    </row>
    <row r="1016" spans="1:89">
      <c r="A1016" s="9">
        <v>1018</v>
      </c>
      <c r="B1016" s="9" t="s">
        <v>383</v>
      </c>
      <c r="C1016" s="9">
        <v>292</v>
      </c>
      <c r="D1016" s="9">
        <v>0.9</v>
      </c>
      <c r="E1016" s="9">
        <v>1.2</v>
      </c>
      <c r="F1016" s="9">
        <v>525.27200000000005</v>
      </c>
      <c r="G1016" s="9">
        <v>0</v>
      </c>
      <c r="H1016" s="9">
        <v>0</v>
      </c>
      <c r="I1016" s="9">
        <v>10.9</v>
      </c>
      <c r="J1016" s="9">
        <v>62</v>
      </c>
      <c r="K1016" s="158">
        <v>0.69930555555555596</v>
      </c>
      <c r="L1016" s="9"/>
      <c r="M1016" s="9"/>
      <c r="N1016" s="9"/>
      <c r="O1016" s="9"/>
      <c r="P1016" s="278">
        <f t="shared" si="33"/>
        <v>60</v>
      </c>
      <c r="Q1016" s="276" t="str">
        <f t="shared" si="34"/>
        <v/>
      </c>
      <c r="R1016" s="9"/>
      <c r="S1016" s="9"/>
      <c r="U1016" s="367"/>
      <c r="AS1016" s="9"/>
      <c r="AT1016" s="9"/>
      <c r="AU1016" s="426"/>
      <c r="AW1016" s="9"/>
      <c r="AX1016" s="470"/>
      <c r="AY1016" s="467"/>
      <c r="BG1016" s="373"/>
      <c r="BH1016" s="373"/>
      <c r="BI1016" s="9"/>
      <c r="BJ1016" s="9"/>
      <c r="CJ1016"/>
      <c r="CK1016"/>
    </row>
    <row r="1017" spans="1:89">
      <c r="A1017" s="9">
        <v>1018</v>
      </c>
      <c r="B1017" s="9" t="s">
        <v>383</v>
      </c>
      <c r="C1017" s="9">
        <v>45</v>
      </c>
      <c r="D1017" s="9">
        <v>1.7</v>
      </c>
      <c r="E1017" s="9">
        <v>0.8</v>
      </c>
      <c r="F1017" s="9">
        <v>525.27200000000005</v>
      </c>
      <c r="G1017" s="9">
        <v>0</v>
      </c>
      <c r="H1017" s="9">
        <v>0</v>
      </c>
      <c r="I1017" s="9">
        <v>11</v>
      </c>
      <c r="J1017" s="9">
        <v>62</v>
      </c>
      <c r="K1017" s="158">
        <v>0.7</v>
      </c>
      <c r="L1017" s="9"/>
      <c r="M1017" s="9"/>
      <c r="N1017" s="9"/>
      <c r="O1017" s="9"/>
      <c r="P1017" s="278" t="str">
        <f t="shared" si="33"/>
        <v/>
      </c>
      <c r="Q1017" s="276" t="str">
        <f t="shared" si="34"/>
        <v/>
      </c>
      <c r="R1017" s="9"/>
      <c r="S1017" s="9"/>
      <c r="U1017" s="367"/>
      <c r="AS1017" s="9"/>
      <c r="AT1017" s="9"/>
      <c r="AU1017" s="426"/>
      <c r="AW1017" s="9"/>
      <c r="AX1017" s="470"/>
      <c r="AY1017" s="467"/>
      <c r="BG1017" s="373"/>
      <c r="BH1017" s="373"/>
      <c r="BI1017" s="9"/>
      <c r="BJ1017" s="9"/>
      <c r="CJ1017"/>
      <c r="CK1017"/>
    </row>
    <row r="1018" spans="1:89">
      <c r="A1018" s="9">
        <v>1018</v>
      </c>
      <c r="B1018" s="9" t="s">
        <v>383</v>
      </c>
      <c r="C1018" s="9">
        <v>292</v>
      </c>
      <c r="D1018" s="9">
        <v>0.9</v>
      </c>
      <c r="E1018" s="9">
        <v>1.2</v>
      </c>
      <c r="F1018" s="9">
        <v>525.27200000000005</v>
      </c>
      <c r="G1018" s="9">
        <v>0</v>
      </c>
      <c r="H1018" s="9">
        <v>0</v>
      </c>
      <c r="I1018" s="9">
        <v>11</v>
      </c>
      <c r="J1018" s="9">
        <v>62</v>
      </c>
      <c r="K1018" s="158">
        <v>0.70069444444444495</v>
      </c>
      <c r="L1018" s="9"/>
      <c r="M1018" s="9"/>
      <c r="N1018" s="9"/>
      <c r="O1018" s="9"/>
      <c r="P1018" s="278">
        <f t="shared" si="33"/>
        <v>60</v>
      </c>
      <c r="Q1018" s="276" t="str">
        <f t="shared" si="34"/>
        <v/>
      </c>
      <c r="R1018" s="9"/>
      <c r="S1018" s="9"/>
      <c r="U1018" s="367"/>
      <c r="AS1018" s="9"/>
      <c r="AT1018" s="9"/>
      <c r="AU1018" s="426"/>
      <c r="AW1018" s="9"/>
      <c r="AX1018" s="470"/>
      <c r="AY1018" s="467"/>
      <c r="BG1018" s="373"/>
      <c r="BH1018" s="373"/>
      <c r="BI1018" s="9"/>
      <c r="BJ1018" s="9"/>
      <c r="CJ1018"/>
      <c r="CK1018"/>
    </row>
    <row r="1019" spans="1:89">
      <c r="A1019" s="9">
        <v>1018</v>
      </c>
      <c r="B1019" s="9" t="s">
        <v>383</v>
      </c>
      <c r="C1019" s="9">
        <v>292</v>
      </c>
      <c r="D1019" s="9">
        <v>1.1000000000000001</v>
      </c>
      <c r="E1019" s="9">
        <v>0.7</v>
      </c>
      <c r="F1019" s="9">
        <v>525.27200000000005</v>
      </c>
      <c r="G1019" s="9">
        <v>0</v>
      </c>
      <c r="H1019" s="9">
        <v>0</v>
      </c>
      <c r="I1019" s="9">
        <v>11</v>
      </c>
      <c r="J1019" s="9">
        <v>62</v>
      </c>
      <c r="K1019" s="158">
        <v>0.70138888888888895</v>
      </c>
      <c r="L1019" s="9"/>
      <c r="M1019" s="9"/>
      <c r="N1019" s="9"/>
      <c r="O1019" s="9"/>
      <c r="P1019" s="278" t="str">
        <f t="shared" si="33"/>
        <v/>
      </c>
      <c r="Q1019" s="276" t="str">
        <f t="shared" si="34"/>
        <v/>
      </c>
      <c r="R1019" s="9"/>
      <c r="S1019" s="9"/>
      <c r="U1019" s="367"/>
      <c r="AS1019" s="9"/>
      <c r="AT1019" s="9"/>
      <c r="AU1019" s="426"/>
      <c r="AW1019" s="9"/>
      <c r="AX1019" s="470"/>
      <c r="AY1019" s="467"/>
      <c r="BG1019" s="373"/>
      <c r="BH1019" s="373"/>
      <c r="BI1019" s="9"/>
      <c r="BJ1019" s="9"/>
      <c r="CJ1019"/>
      <c r="CK1019"/>
    </row>
    <row r="1020" spans="1:89">
      <c r="A1020" s="9">
        <v>1018</v>
      </c>
      <c r="B1020" s="9" t="s">
        <v>383</v>
      </c>
      <c r="C1020" s="9">
        <v>292</v>
      </c>
      <c r="D1020" s="9">
        <v>1.4</v>
      </c>
      <c r="E1020" s="9">
        <v>0.9</v>
      </c>
      <c r="F1020" s="9">
        <v>525.27200000000005</v>
      </c>
      <c r="G1020" s="9">
        <v>0</v>
      </c>
      <c r="H1020" s="9">
        <v>0</v>
      </c>
      <c r="I1020" s="9">
        <v>11</v>
      </c>
      <c r="J1020" s="9">
        <v>62</v>
      </c>
      <c r="K1020" s="158">
        <v>0.70208333333333295</v>
      </c>
      <c r="L1020" s="9"/>
      <c r="M1020" s="9"/>
      <c r="N1020" s="9"/>
      <c r="O1020" s="9"/>
      <c r="P1020" s="278" t="str">
        <f t="shared" si="33"/>
        <v/>
      </c>
      <c r="Q1020" s="276" t="str">
        <f t="shared" si="34"/>
        <v/>
      </c>
      <c r="R1020" s="9"/>
      <c r="S1020" s="9"/>
      <c r="U1020" s="367"/>
      <c r="AS1020" s="9"/>
      <c r="AT1020" s="9"/>
      <c r="AU1020" s="426"/>
      <c r="AW1020" s="9"/>
      <c r="AX1020" s="470"/>
      <c r="AY1020" s="467"/>
      <c r="BG1020" s="373"/>
      <c r="BH1020" s="373"/>
      <c r="BI1020" s="9"/>
      <c r="BJ1020" s="9"/>
      <c r="CJ1020"/>
      <c r="CK1020"/>
    </row>
    <row r="1021" spans="1:89">
      <c r="A1021" s="9">
        <v>1018</v>
      </c>
      <c r="B1021" s="9" t="s">
        <v>383</v>
      </c>
      <c r="C1021" s="9">
        <v>337</v>
      </c>
      <c r="D1021" s="9">
        <v>1.6</v>
      </c>
      <c r="E1021" s="9">
        <v>1.6</v>
      </c>
      <c r="F1021" s="9">
        <v>525.27200000000005</v>
      </c>
      <c r="G1021" s="9">
        <v>0</v>
      </c>
      <c r="H1021" s="9">
        <v>0</v>
      </c>
      <c r="I1021" s="9">
        <v>11</v>
      </c>
      <c r="J1021" s="9">
        <v>62</v>
      </c>
      <c r="K1021" s="158">
        <v>0.70277777777777795</v>
      </c>
      <c r="L1021" s="9"/>
      <c r="M1021" s="9"/>
      <c r="N1021" s="9"/>
      <c r="O1021" s="9"/>
      <c r="P1021" s="278" t="str">
        <f t="shared" si="33"/>
        <v/>
      </c>
      <c r="Q1021" s="276" t="str">
        <f t="shared" si="34"/>
        <v/>
      </c>
      <c r="R1021" s="9"/>
      <c r="S1021" s="9"/>
      <c r="U1021" s="367"/>
      <c r="AS1021" s="9"/>
      <c r="AT1021" s="9"/>
      <c r="AU1021" s="426"/>
      <c r="AW1021" s="9"/>
      <c r="AX1021" s="470"/>
      <c r="AY1021" s="467"/>
      <c r="BG1021" s="373"/>
      <c r="BH1021" s="373"/>
      <c r="BI1021" s="9"/>
      <c r="BJ1021" s="9"/>
      <c r="CJ1021"/>
      <c r="CK1021"/>
    </row>
    <row r="1022" spans="1:89">
      <c r="A1022" s="9">
        <v>1018</v>
      </c>
      <c r="B1022" s="9" t="s">
        <v>383</v>
      </c>
      <c r="C1022" s="9">
        <v>337</v>
      </c>
      <c r="D1022" s="9">
        <v>1.5</v>
      </c>
      <c r="E1022" s="9">
        <v>1.2</v>
      </c>
      <c r="F1022" s="9">
        <v>525.27200000000005</v>
      </c>
      <c r="G1022" s="9">
        <v>0</v>
      </c>
      <c r="H1022" s="9">
        <v>0</v>
      </c>
      <c r="I1022" s="9">
        <v>10.9</v>
      </c>
      <c r="J1022" s="9">
        <v>62</v>
      </c>
      <c r="K1022" s="158">
        <v>0.70347222222222205</v>
      </c>
      <c r="L1022" s="9"/>
      <c r="M1022" s="9"/>
      <c r="N1022" s="9"/>
      <c r="O1022" s="9"/>
      <c r="P1022" s="278" t="str">
        <f t="shared" si="33"/>
        <v/>
      </c>
      <c r="Q1022" s="276" t="str">
        <f t="shared" si="34"/>
        <v/>
      </c>
      <c r="R1022" s="9"/>
      <c r="S1022" s="9"/>
      <c r="U1022" s="367"/>
      <c r="AS1022" s="9"/>
      <c r="AT1022" s="9"/>
      <c r="AU1022" s="426"/>
      <c r="AW1022" s="9"/>
      <c r="AX1022" s="470"/>
      <c r="AY1022" s="467"/>
      <c r="BG1022" s="373"/>
      <c r="BH1022" s="373"/>
      <c r="BI1022" s="9"/>
      <c r="BJ1022" s="9"/>
      <c r="CJ1022"/>
      <c r="CK1022"/>
    </row>
    <row r="1023" spans="1:89">
      <c r="A1023" s="9">
        <v>1018</v>
      </c>
      <c r="B1023" s="9" t="s">
        <v>383</v>
      </c>
      <c r="C1023" s="9">
        <v>337</v>
      </c>
      <c r="D1023" s="9">
        <v>1.1000000000000001</v>
      </c>
      <c r="E1023" s="9">
        <v>1.2</v>
      </c>
      <c r="F1023" s="9">
        <v>525.27200000000005</v>
      </c>
      <c r="G1023" s="9">
        <v>0</v>
      </c>
      <c r="H1023" s="9">
        <v>0</v>
      </c>
      <c r="I1023" s="9">
        <v>10.9</v>
      </c>
      <c r="J1023" s="9">
        <v>62</v>
      </c>
      <c r="K1023" s="158">
        <v>0.70416666666666705</v>
      </c>
      <c r="L1023" s="9"/>
      <c r="M1023" s="9"/>
      <c r="N1023" s="9"/>
      <c r="O1023" s="9"/>
      <c r="P1023" s="278" t="str">
        <f t="shared" si="33"/>
        <v/>
      </c>
      <c r="Q1023" s="276" t="str">
        <f t="shared" si="34"/>
        <v/>
      </c>
      <c r="R1023" s="9"/>
      <c r="S1023" s="9"/>
      <c r="U1023" s="367"/>
      <c r="AS1023" s="9"/>
      <c r="AT1023" s="9"/>
      <c r="AU1023" s="426"/>
      <c r="AW1023" s="9"/>
      <c r="AX1023" s="470"/>
      <c r="AY1023" s="467"/>
      <c r="BG1023" s="373"/>
      <c r="BH1023" s="373"/>
      <c r="BI1023" s="9"/>
      <c r="BJ1023" s="9"/>
      <c r="CJ1023"/>
      <c r="CK1023"/>
    </row>
    <row r="1024" spans="1:89">
      <c r="A1024" s="9">
        <v>1018</v>
      </c>
      <c r="B1024" s="9" t="s">
        <v>383</v>
      </c>
      <c r="C1024" s="9">
        <v>337</v>
      </c>
      <c r="D1024" s="9">
        <v>1.2</v>
      </c>
      <c r="E1024" s="9">
        <v>1</v>
      </c>
      <c r="F1024" s="9">
        <v>525.27200000000005</v>
      </c>
      <c r="G1024" s="9">
        <v>0</v>
      </c>
      <c r="H1024" s="9">
        <v>0</v>
      </c>
      <c r="I1024" s="9">
        <v>10.9</v>
      </c>
      <c r="J1024" s="9">
        <v>62</v>
      </c>
      <c r="K1024" s="158">
        <v>0.70486111111111105</v>
      </c>
      <c r="L1024" s="9"/>
      <c r="M1024" s="9"/>
      <c r="N1024" s="9"/>
      <c r="O1024" s="9"/>
      <c r="P1024" s="278" t="str">
        <f t="shared" si="33"/>
        <v/>
      </c>
      <c r="Q1024" s="276" t="str">
        <f t="shared" si="34"/>
        <v/>
      </c>
      <c r="R1024" s="9"/>
      <c r="S1024" s="9"/>
      <c r="U1024" s="367"/>
      <c r="AS1024" s="9"/>
      <c r="AT1024" s="9"/>
      <c r="AU1024" s="426"/>
      <c r="AW1024" s="9"/>
      <c r="AX1024" s="470"/>
      <c r="AY1024" s="467"/>
      <c r="BG1024" s="373"/>
      <c r="BH1024" s="373"/>
      <c r="BI1024" s="9"/>
      <c r="BJ1024" s="9"/>
      <c r="CJ1024"/>
      <c r="CK1024"/>
    </row>
    <row r="1025" spans="1:89">
      <c r="A1025" s="9">
        <v>1018</v>
      </c>
      <c r="B1025" s="9" t="s">
        <v>383</v>
      </c>
      <c r="C1025" s="9">
        <v>337</v>
      </c>
      <c r="D1025" s="9">
        <v>1.7</v>
      </c>
      <c r="E1025" s="9">
        <v>1.3</v>
      </c>
      <c r="F1025" s="9">
        <v>525.27200000000005</v>
      </c>
      <c r="G1025" s="9">
        <v>0</v>
      </c>
      <c r="H1025" s="9">
        <v>0</v>
      </c>
      <c r="I1025" s="9">
        <v>10.9</v>
      </c>
      <c r="J1025" s="9">
        <v>62</v>
      </c>
      <c r="K1025" s="158">
        <v>0.70555555555555605</v>
      </c>
      <c r="L1025" s="9"/>
      <c r="M1025" s="9"/>
      <c r="N1025" s="9"/>
      <c r="O1025" s="9"/>
      <c r="P1025" s="278" t="str">
        <f t="shared" si="33"/>
        <v/>
      </c>
      <c r="Q1025" s="276" t="str">
        <f t="shared" si="34"/>
        <v/>
      </c>
      <c r="R1025" s="9"/>
      <c r="S1025" s="9"/>
      <c r="U1025" s="367"/>
      <c r="AS1025" s="9"/>
      <c r="AT1025" s="9"/>
      <c r="AU1025" s="426"/>
      <c r="AW1025" s="9"/>
      <c r="AX1025" s="470"/>
      <c r="AY1025" s="467"/>
      <c r="BG1025" s="373"/>
      <c r="BH1025" s="373"/>
      <c r="BI1025" s="9"/>
      <c r="BJ1025" s="9"/>
      <c r="CJ1025"/>
      <c r="CK1025"/>
    </row>
    <row r="1026" spans="1:89">
      <c r="A1026" s="9">
        <v>1018</v>
      </c>
      <c r="B1026" s="9" t="s">
        <v>383</v>
      </c>
      <c r="C1026" s="9">
        <v>292</v>
      </c>
      <c r="D1026" s="9">
        <v>1.5</v>
      </c>
      <c r="E1026" s="9">
        <v>1.5</v>
      </c>
      <c r="F1026" s="9">
        <v>525.27200000000005</v>
      </c>
      <c r="G1026" s="9">
        <v>0</v>
      </c>
      <c r="H1026" s="9">
        <v>0</v>
      </c>
      <c r="I1026" s="9">
        <v>10.9</v>
      </c>
      <c r="J1026" s="9">
        <v>62</v>
      </c>
      <c r="K1026" s="158">
        <v>0.70625000000000004</v>
      </c>
      <c r="L1026" s="9"/>
      <c r="M1026" s="9"/>
      <c r="N1026" s="9"/>
      <c r="O1026" s="9"/>
      <c r="P1026" s="278" t="str">
        <f t="shared" si="33"/>
        <v/>
      </c>
      <c r="Q1026" s="276" t="str">
        <f t="shared" si="34"/>
        <v/>
      </c>
      <c r="R1026" s="9"/>
      <c r="S1026" s="9"/>
      <c r="U1026" s="367"/>
      <c r="AS1026" s="9"/>
      <c r="AT1026" s="9"/>
      <c r="AU1026" s="426"/>
      <c r="AW1026" s="9"/>
      <c r="AX1026" s="470"/>
      <c r="AY1026" s="467"/>
      <c r="BG1026" s="373"/>
      <c r="BH1026" s="373"/>
      <c r="BI1026" s="9"/>
      <c r="BJ1026" s="9"/>
      <c r="CJ1026"/>
      <c r="CK1026"/>
    </row>
    <row r="1027" spans="1:89">
      <c r="A1027" s="9">
        <v>1018</v>
      </c>
      <c r="B1027" s="9" t="s">
        <v>383</v>
      </c>
      <c r="C1027" s="9">
        <v>247</v>
      </c>
      <c r="D1027" s="9">
        <v>1.4</v>
      </c>
      <c r="E1027" s="9">
        <v>1.1000000000000001</v>
      </c>
      <c r="F1027" s="9">
        <v>525.27200000000005</v>
      </c>
      <c r="G1027" s="9">
        <v>0</v>
      </c>
      <c r="H1027" s="9">
        <v>0</v>
      </c>
      <c r="I1027" s="9">
        <v>10.9</v>
      </c>
      <c r="J1027" s="9">
        <v>62</v>
      </c>
      <c r="K1027" s="158">
        <v>0.70694444444444404</v>
      </c>
      <c r="L1027" s="9"/>
      <c r="M1027" s="9"/>
      <c r="N1027" s="9"/>
      <c r="O1027" s="9"/>
      <c r="P1027" s="278" t="str">
        <f t="shared" si="33"/>
        <v/>
      </c>
      <c r="Q1027" s="276" t="str">
        <f t="shared" si="34"/>
        <v/>
      </c>
      <c r="R1027" s="9"/>
      <c r="S1027" s="9"/>
      <c r="U1027" s="367"/>
      <c r="AS1027" s="9"/>
      <c r="AT1027" s="9"/>
      <c r="AU1027" s="426"/>
      <c r="AW1027" s="9"/>
      <c r="AX1027" s="470"/>
      <c r="AY1027" s="467"/>
      <c r="BG1027" s="373"/>
      <c r="BH1027" s="373"/>
      <c r="BI1027" s="9"/>
      <c r="BJ1027" s="9"/>
      <c r="CJ1027"/>
      <c r="CK1027"/>
    </row>
    <row r="1028" spans="1:89">
      <c r="A1028" s="9">
        <v>1018</v>
      </c>
      <c r="B1028" s="9" t="s">
        <v>383</v>
      </c>
      <c r="C1028" s="9">
        <v>247</v>
      </c>
      <c r="D1028" s="9">
        <v>1.4</v>
      </c>
      <c r="E1028" s="9">
        <v>1.3</v>
      </c>
      <c r="F1028" s="9">
        <v>525.27200000000005</v>
      </c>
      <c r="G1028" s="9">
        <v>0</v>
      </c>
      <c r="H1028" s="9">
        <v>0</v>
      </c>
      <c r="I1028" s="9">
        <v>10.9</v>
      </c>
      <c r="J1028" s="9">
        <v>62</v>
      </c>
      <c r="K1028" s="158">
        <v>0.70763888888888904</v>
      </c>
      <c r="L1028" s="9"/>
      <c r="M1028" s="9"/>
      <c r="N1028" s="9"/>
      <c r="O1028" s="9"/>
      <c r="P1028" s="278" t="str">
        <f t="shared" si="33"/>
        <v/>
      </c>
      <c r="Q1028" s="276" t="str">
        <f t="shared" si="34"/>
        <v/>
      </c>
      <c r="R1028" s="9"/>
      <c r="S1028" s="9"/>
      <c r="U1028" s="367"/>
      <c r="AS1028" s="9"/>
      <c r="AT1028" s="9"/>
      <c r="AU1028" s="426"/>
      <c r="AW1028" s="9"/>
      <c r="AX1028" s="470"/>
      <c r="AY1028" s="467"/>
      <c r="BG1028" s="373"/>
      <c r="BH1028" s="373"/>
      <c r="BI1028" s="9"/>
      <c r="BJ1028" s="9"/>
      <c r="CJ1028"/>
      <c r="CK1028"/>
    </row>
    <row r="1029" spans="1:89">
      <c r="A1029" s="9">
        <v>1018</v>
      </c>
      <c r="B1029" s="9" t="s">
        <v>383</v>
      </c>
      <c r="C1029" s="9">
        <v>315</v>
      </c>
      <c r="D1029" s="9">
        <v>1.4</v>
      </c>
      <c r="E1029" s="9">
        <v>1.6</v>
      </c>
      <c r="F1029" s="9">
        <v>525.27200000000005</v>
      </c>
      <c r="G1029" s="9">
        <v>0</v>
      </c>
      <c r="H1029" s="9">
        <v>0</v>
      </c>
      <c r="I1029" s="9">
        <v>10.9</v>
      </c>
      <c r="J1029" s="9">
        <v>62</v>
      </c>
      <c r="K1029" s="158">
        <v>0.70833333333333304</v>
      </c>
      <c r="L1029" s="9"/>
      <c r="M1029" s="9"/>
      <c r="N1029" s="9"/>
      <c r="O1029" s="9"/>
      <c r="P1029" s="278" t="str">
        <f t="shared" si="33"/>
        <v/>
      </c>
      <c r="Q1029" s="276" t="str">
        <f t="shared" si="34"/>
        <v/>
      </c>
      <c r="R1029" s="9"/>
      <c r="S1029" s="9"/>
      <c r="U1029" s="367"/>
      <c r="AS1029" s="9"/>
      <c r="AT1029" s="9"/>
      <c r="AU1029" s="426"/>
      <c r="AW1029" s="9"/>
      <c r="AX1029" s="470"/>
      <c r="AY1029" s="467"/>
      <c r="BG1029" s="373"/>
      <c r="BH1029" s="373"/>
      <c r="BI1029" s="9"/>
      <c r="BJ1029" s="9"/>
      <c r="CJ1029"/>
      <c r="CK1029"/>
    </row>
    <row r="1030" spans="1:89">
      <c r="A1030" s="9">
        <v>1018</v>
      </c>
      <c r="B1030" s="9" t="s">
        <v>383</v>
      </c>
      <c r="C1030" s="9">
        <v>315</v>
      </c>
      <c r="D1030" s="9">
        <v>1.2</v>
      </c>
      <c r="E1030" s="9">
        <v>1.5</v>
      </c>
      <c r="F1030" s="9">
        <v>525.27200000000005</v>
      </c>
      <c r="G1030" s="9">
        <v>0</v>
      </c>
      <c r="H1030" s="9">
        <v>0</v>
      </c>
      <c r="I1030" s="9">
        <v>10.9</v>
      </c>
      <c r="J1030" s="9">
        <v>62</v>
      </c>
      <c r="K1030" s="158">
        <v>0.70902777777777803</v>
      </c>
      <c r="L1030" s="9"/>
      <c r="M1030" s="9"/>
      <c r="N1030" s="9"/>
      <c r="O1030" s="9"/>
      <c r="P1030" s="278" t="str">
        <f t="shared" si="33"/>
        <v/>
      </c>
      <c r="Q1030" s="276" t="str">
        <f t="shared" si="34"/>
        <v/>
      </c>
      <c r="R1030" s="9"/>
      <c r="S1030" s="9"/>
      <c r="U1030" s="367"/>
      <c r="AS1030" s="9"/>
      <c r="AT1030" s="9"/>
      <c r="AU1030" s="426"/>
      <c r="AW1030" s="9"/>
      <c r="AX1030" s="470"/>
      <c r="AY1030" s="467"/>
      <c r="BG1030" s="373"/>
      <c r="BH1030" s="373"/>
      <c r="BI1030" s="9"/>
      <c r="BJ1030" s="9"/>
      <c r="CJ1030"/>
      <c r="CK1030"/>
    </row>
    <row r="1031" spans="1:89">
      <c r="A1031" s="9">
        <v>1018</v>
      </c>
      <c r="B1031" s="9" t="s">
        <v>383</v>
      </c>
      <c r="C1031" s="9">
        <v>337</v>
      </c>
      <c r="D1031" s="9">
        <v>1.7</v>
      </c>
      <c r="E1031" s="9">
        <v>1.5</v>
      </c>
      <c r="F1031" s="9">
        <v>525.27200000000005</v>
      </c>
      <c r="G1031" s="9">
        <v>0</v>
      </c>
      <c r="H1031" s="9">
        <v>0</v>
      </c>
      <c r="I1031" s="9">
        <v>10.9</v>
      </c>
      <c r="J1031" s="9">
        <v>62</v>
      </c>
      <c r="K1031" s="158">
        <v>0.70972222222222203</v>
      </c>
      <c r="L1031" s="9"/>
      <c r="M1031" s="9"/>
      <c r="N1031" s="9"/>
      <c r="O1031" s="9"/>
      <c r="P1031" s="278" t="str">
        <f t="shared" si="33"/>
        <v/>
      </c>
      <c r="Q1031" s="276" t="str">
        <f t="shared" si="34"/>
        <v/>
      </c>
      <c r="R1031" s="9"/>
      <c r="S1031" s="9"/>
      <c r="U1031" s="367"/>
      <c r="AS1031" s="9"/>
      <c r="AT1031" s="9"/>
      <c r="AU1031" s="426"/>
      <c r="AW1031" s="9"/>
      <c r="AX1031" s="470"/>
      <c r="AY1031" s="467"/>
      <c r="BG1031" s="373"/>
      <c r="BH1031" s="373"/>
      <c r="BI1031" s="9"/>
      <c r="BJ1031" s="9"/>
      <c r="CJ1031"/>
      <c r="CK1031"/>
    </row>
    <row r="1032" spans="1:89">
      <c r="A1032" s="9">
        <v>1018</v>
      </c>
      <c r="B1032" s="9" t="s">
        <v>383</v>
      </c>
      <c r="C1032" s="9">
        <v>270</v>
      </c>
      <c r="D1032" s="9">
        <v>2.7</v>
      </c>
      <c r="E1032" s="9">
        <v>1.9</v>
      </c>
      <c r="F1032" s="9">
        <v>525.27200000000005</v>
      </c>
      <c r="G1032" s="9">
        <v>0</v>
      </c>
      <c r="H1032" s="9">
        <v>0</v>
      </c>
      <c r="I1032" s="9">
        <v>10.9</v>
      </c>
      <c r="J1032" s="9">
        <v>62</v>
      </c>
      <c r="K1032" s="158">
        <v>0.71041666666666703</v>
      </c>
      <c r="L1032" s="9"/>
      <c r="M1032" s="9"/>
      <c r="N1032" s="9"/>
      <c r="O1032" s="9"/>
      <c r="P1032" s="278" t="str">
        <f t="shared" si="33"/>
        <v/>
      </c>
      <c r="Q1032" s="276" t="str">
        <f t="shared" si="34"/>
        <v/>
      </c>
      <c r="R1032" s="9"/>
      <c r="S1032" s="9"/>
      <c r="U1032" s="367"/>
      <c r="AS1032" s="9"/>
      <c r="AT1032" s="9"/>
      <c r="AU1032" s="426"/>
      <c r="AW1032" s="9"/>
      <c r="AX1032" s="470"/>
      <c r="AY1032" s="467"/>
      <c r="BG1032" s="373"/>
      <c r="BH1032" s="373"/>
      <c r="BI1032" s="9"/>
      <c r="BJ1032" s="9"/>
      <c r="CJ1032"/>
      <c r="CK1032"/>
    </row>
    <row r="1033" spans="1:89">
      <c r="A1033" s="9">
        <v>1018</v>
      </c>
      <c r="B1033" s="9" t="s">
        <v>383</v>
      </c>
      <c r="C1033" s="9">
        <v>337</v>
      </c>
      <c r="D1033" s="9">
        <v>1.4</v>
      </c>
      <c r="E1033" s="9">
        <v>1.6</v>
      </c>
      <c r="F1033" s="9">
        <v>525.27200000000005</v>
      </c>
      <c r="G1033" s="9">
        <v>0</v>
      </c>
      <c r="H1033" s="9">
        <v>0</v>
      </c>
      <c r="I1033" s="9">
        <v>10.9</v>
      </c>
      <c r="J1033" s="9">
        <v>62</v>
      </c>
      <c r="K1033" s="158">
        <v>0.71111111111111103</v>
      </c>
      <c r="L1033" s="9"/>
      <c r="M1033" s="9"/>
      <c r="N1033" s="9"/>
      <c r="O1033" s="9"/>
      <c r="P1033" s="278" t="str">
        <f t="shared" si="33"/>
        <v/>
      </c>
      <c r="Q1033" s="276" t="str">
        <f t="shared" si="34"/>
        <v/>
      </c>
      <c r="R1033" s="9"/>
      <c r="S1033" s="9"/>
      <c r="U1033" s="367"/>
      <c r="AS1033" s="9"/>
      <c r="AT1033" s="9"/>
      <c r="AU1033" s="426"/>
      <c r="AW1033" s="9"/>
      <c r="AX1033" s="470"/>
      <c r="AY1033" s="467"/>
      <c r="BG1033" s="373"/>
      <c r="BH1033" s="373"/>
      <c r="BI1033" s="9"/>
      <c r="BJ1033" s="9"/>
      <c r="CJ1033"/>
      <c r="CK1033"/>
    </row>
    <row r="1034" spans="1:89">
      <c r="A1034" s="9">
        <v>1018</v>
      </c>
      <c r="B1034" s="9" t="s">
        <v>383</v>
      </c>
      <c r="C1034" s="9">
        <v>0</v>
      </c>
      <c r="D1034" s="9">
        <v>1.4</v>
      </c>
      <c r="E1034" s="9">
        <v>1.4</v>
      </c>
      <c r="F1034" s="9">
        <v>525.27200000000005</v>
      </c>
      <c r="G1034" s="9">
        <v>0</v>
      </c>
      <c r="H1034" s="9">
        <v>0</v>
      </c>
      <c r="I1034" s="9">
        <v>10.9</v>
      </c>
      <c r="J1034" s="9">
        <v>62</v>
      </c>
      <c r="K1034" s="158">
        <v>0.71180555555555602</v>
      </c>
      <c r="L1034" s="9"/>
      <c r="M1034" s="9"/>
      <c r="N1034" s="9"/>
      <c r="O1034" s="9"/>
      <c r="P1034" s="278" t="str">
        <f t="shared" si="33"/>
        <v/>
      </c>
      <c r="Q1034" s="276" t="str">
        <f t="shared" si="34"/>
        <v/>
      </c>
      <c r="R1034" s="9"/>
      <c r="S1034" s="9"/>
      <c r="U1034" s="367"/>
      <c r="AS1034" s="9"/>
      <c r="AT1034" s="9"/>
      <c r="AU1034" s="426"/>
      <c r="AW1034" s="9"/>
      <c r="AX1034" s="470"/>
      <c r="AY1034" s="467"/>
      <c r="BG1034" s="373"/>
      <c r="BH1034" s="373"/>
      <c r="BI1034" s="9"/>
      <c r="BJ1034" s="9"/>
      <c r="CJ1034"/>
      <c r="CK1034"/>
    </row>
    <row r="1035" spans="1:89">
      <c r="A1035" s="9">
        <v>1018</v>
      </c>
      <c r="B1035" s="9" t="s">
        <v>383</v>
      </c>
      <c r="C1035" s="9">
        <v>247</v>
      </c>
      <c r="D1035" s="9">
        <v>1.4</v>
      </c>
      <c r="E1035" s="9">
        <v>1.2</v>
      </c>
      <c r="F1035" s="9">
        <v>525.27200000000005</v>
      </c>
      <c r="G1035" s="9">
        <v>0</v>
      </c>
      <c r="H1035" s="9">
        <v>0</v>
      </c>
      <c r="I1035" s="9">
        <v>10.9</v>
      </c>
      <c r="J1035" s="9">
        <v>62</v>
      </c>
      <c r="K1035" s="158">
        <v>0.71250000000000002</v>
      </c>
      <c r="L1035" s="9"/>
      <c r="M1035" s="9"/>
      <c r="N1035" s="9"/>
      <c r="O1035" s="9"/>
      <c r="P1035" s="278" t="str">
        <f t="shared" ref="P1035:P1098" si="35">IF(D1035&lt;1.1,60,"")</f>
        <v/>
      </c>
      <c r="Q1035" s="276" t="str">
        <f t="shared" ref="Q1035:Q1098" si="36">IF(H1035&gt;0,60,"")</f>
        <v/>
      </c>
      <c r="R1035" s="9"/>
      <c r="S1035" s="9"/>
      <c r="U1035" s="367"/>
      <c r="AS1035" s="9"/>
      <c r="AT1035" s="9"/>
      <c r="AU1035" s="426"/>
      <c r="AW1035" s="9"/>
      <c r="AX1035" s="470"/>
      <c r="AY1035" s="467"/>
      <c r="BG1035" s="373"/>
      <c r="BH1035" s="373"/>
      <c r="BI1035" s="9"/>
      <c r="BJ1035" s="9"/>
      <c r="CJ1035"/>
      <c r="CK1035"/>
    </row>
    <row r="1036" spans="1:89">
      <c r="A1036" s="9">
        <v>1018</v>
      </c>
      <c r="B1036" s="9" t="s">
        <v>383</v>
      </c>
      <c r="C1036" s="9">
        <v>247</v>
      </c>
      <c r="D1036" s="9">
        <v>1.3</v>
      </c>
      <c r="E1036" s="9">
        <v>1</v>
      </c>
      <c r="F1036" s="9">
        <v>525.27200000000005</v>
      </c>
      <c r="G1036" s="9">
        <v>0</v>
      </c>
      <c r="H1036" s="9">
        <v>0</v>
      </c>
      <c r="I1036" s="9">
        <v>10.9</v>
      </c>
      <c r="J1036" s="9">
        <v>62</v>
      </c>
      <c r="K1036" s="158">
        <v>0.71319444444444402</v>
      </c>
      <c r="L1036" s="9"/>
      <c r="M1036" s="9"/>
      <c r="N1036" s="9"/>
      <c r="O1036" s="9"/>
      <c r="P1036" s="278" t="str">
        <f t="shared" si="35"/>
        <v/>
      </c>
      <c r="Q1036" s="276" t="str">
        <f t="shared" si="36"/>
        <v/>
      </c>
      <c r="R1036" s="9"/>
      <c r="S1036" s="9"/>
      <c r="U1036" s="367"/>
      <c r="AS1036" s="9"/>
      <c r="AT1036" s="9"/>
      <c r="AU1036" s="426"/>
      <c r="AW1036" s="9"/>
      <c r="AX1036" s="470"/>
      <c r="AY1036" s="467"/>
      <c r="BG1036" s="373"/>
      <c r="BH1036" s="373"/>
      <c r="BI1036" s="9"/>
      <c r="BJ1036" s="9"/>
      <c r="CJ1036"/>
      <c r="CK1036"/>
    </row>
    <row r="1037" spans="1:89">
      <c r="A1037" s="9">
        <v>1018</v>
      </c>
      <c r="B1037" s="9" t="s">
        <v>383</v>
      </c>
      <c r="C1037" s="9">
        <v>337</v>
      </c>
      <c r="D1037" s="9">
        <v>1.4</v>
      </c>
      <c r="E1037" s="9">
        <v>1.5</v>
      </c>
      <c r="F1037" s="9">
        <v>525.27200000000005</v>
      </c>
      <c r="G1037" s="9">
        <v>0</v>
      </c>
      <c r="H1037" s="9">
        <v>0</v>
      </c>
      <c r="I1037" s="9">
        <v>10.9</v>
      </c>
      <c r="J1037" s="9">
        <v>61</v>
      </c>
      <c r="K1037" s="158">
        <v>0.71388888888888902</v>
      </c>
      <c r="L1037" s="9"/>
      <c r="M1037" s="9"/>
      <c r="N1037" s="9"/>
      <c r="O1037" s="9"/>
      <c r="P1037" s="278" t="str">
        <f t="shared" si="35"/>
        <v/>
      </c>
      <c r="Q1037" s="276" t="str">
        <f t="shared" si="36"/>
        <v/>
      </c>
      <c r="R1037" s="9"/>
      <c r="S1037" s="9"/>
      <c r="U1037" s="367"/>
      <c r="AS1037" s="9"/>
      <c r="AT1037" s="9"/>
      <c r="AU1037" s="426"/>
      <c r="AW1037" s="9"/>
      <c r="AX1037" s="470"/>
      <c r="AY1037" s="467"/>
      <c r="BG1037" s="373"/>
      <c r="BH1037" s="373"/>
      <c r="BI1037" s="9"/>
      <c r="BJ1037" s="9"/>
      <c r="CJ1037"/>
      <c r="CK1037"/>
    </row>
    <row r="1038" spans="1:89">
      <c r="A1038" s="9">
        <v>1018</v>
      </c>
      <c r="B1038" s="9" t="s">
        <v>383</v>
      </c>
      <c r="C1038" s="9">
        <v>337</v>
      </c>
      <c r="D1038" s="9">
        <v>1.7</v>
      </c>
      <c r="E1038" s="9">
        <v>1.5</v>
      </c>
      <c r="F1038" s="9">
        <v>525.27200000000005</v>
      </c>
      <c r="G1038" s="9">
        <v>0</v>
      </c>
      <c r="H1038" s="9">
        <v>0</v>
      </c>
      <c r="I1038" s="9">
        <v>10.9</v>
      </c>
      <c r="J1038" s="9">
        <v>61</v>
      </c>
      <c r="K1038" s="158">
        <v>0.71458333333333302</v>
      </c>
      <c r="L1038" s="9"/>
      <c r="M1038" s="9"/>
      <c r="N1038" s="9"/>
      <c r="O1038" s="9"/>
      <c r="P1038" s="278" t="str">
        <f t="shared" si="35"/>
        <v/>
      </c>
      <c r="Q1038" s="276" t="str">
        <f t="shared" si="36"/>
        <v/>
      </c>
      <c r="R1038" s="9"/>
      <c r="S1038" s="9"/>
      <c r="U1038" s="367"/>
      <c r="AS1038" s="9"/>
      <c r="AT1038" s="9"/>
      <c r="AU1038" s="426"/>
      <c r="AW1038" s="9"/>
      <c r="AX1038" s="470"/>
      <c r="AY1038" s="467"/>
      <c r="BG1038" s="373"/>
      <c r="BH1038" s="373"/>
      <c r="BI1038" s="9"/>
      <c r="BJ1038" s="9"/>
      <c r="CJ1038"/>
      <c r="CK1038"/>
    </row>
    <row r="1039" spans="1:89">
      <c r="A1039" s="9">
        <v>1018</v>
      </c>
      <c r="B1039" s="9" t="s">
        <v>383</v>
      </c>
      <c r="C1039" s="9">
        <v>337</v>
      </c>
      <c r="D1039" s="9">
        <v>1.6</v>
      </c>
      <c r="E1039" s="9">
        <v>1.4</v>
      </c>
      <c r="F1039" s="9">
        <v>525.27200000000005</v>
      </c>
      <c r="G1039" s="9">
        <v>0</v>
      </c>
      <c r="H1039" s="9">
        <v>0</v>
      </c>
      <c r="I1039" s="9">
        <v>10.9</v>
      </c>
      <c r="J1039" s="9">
        <v>61</v>
      </c>
      <c r="K1039" s="158">
        <v>0.71527777777777801</v>
      </c>
      <c r="L1039" s="9"/>
      <c r="M1039" s="9"/>
      <c r="N1039" s="9"/>
      <c r="O1039" s="9"/>
      <c r="P1039" s="278" t="str">
        <f t="shared" si="35"/>
        <v/>
      </c>
      <c r="Q1039" s="276" t="str">
        <f t="shared" si="36"/>
        <v/>
      </c>
      <c r="R1039" s="9"/>
      <c r="S1039" s="9"/>
      <c r="U1039" s="367"/>
      <c r="AS1039" s="9"/>
      <c r="AT1039" s="9"/>
      <c r="AU1039" s="426"/>
      <c r="AW1039" s="9"/>
      <c r="AX1039" s="470"/>
      <c r="AY1039" s="467"/>
      <c r="BG1039" s="373"/>
      <c r="BH1039" s="373"/>
      <c r="BI1039" s="9"/>
      <c r="BJ1039" s="9"/>
      <c r="CJ1039"/>
      <c r="CK1039"/>
    </row>
    <row r="1040" spans="1:89">
      <c r="A1040" s="9">
        <v>1018</v>
      </c>
      <c r="B1040" s="9" t="s">
        <v>383</v>
      </c>
      <c r="C1040" s="9">
        <v>292</v>
      </c>
      <c r="D1040" s="9">
        <v>1.5</v>
      </c>
      <c r="E1040" s="9">
        <v>1.4</v>
      </c>
      <c r="F1040" s="9">
        <v>525.27200000000005</v>
      </c>
      <c r="G1040" s="9">
        <v>0</v>
      </c>
      <c r="H1040" s="9">
        <v>0</v>
      </c>
      <c r="I1040" s="9">
        <v>10.9</v>
      </c>
      <c r="J1040" s="9">
        <v>61</v>
      </c>
      <c r="K1040" s="158">
        <v>0.71597222222222201</v>
      </c>
      <c r="L1040" s="9"/>
      <c r="M1040" s="9"/>
      <c r="N1040" s="9"/>
      <c r="O1040" s="9"/>
      <c r="P1040" s="278" t="str">
        <f t="shared" si="35"/>
        <v/>
      </c>
      <c r="Q1040" s="276" t="str">
        <f t="shared" si="36"/>
        <v/>
      </c>
      <c r="R1040" s="9"/>
      <c r="S1040" s="9"/>
      <c r="U1040" s="367"/>
      <c r="AS1040" s="9"/>
      <c r="AT1040" s="9"/>
      <c r="AU1040" s="426"/>
      <c r="AW1040" s="9"/>
      <c r="AX1040" s="470"/>
      <c r="AY1040" s="467"/>
      <c r="BG1040" s="373"/>
      <c r="BH1040" s="373"/>
      <c r="BI1040" s="9"/>
      <c r="BJ1040" s="9"/>
      <c r="CJ1040"/>
      <c r="CK1040"/>
    </row>
    <row r="1041" spans="1:89">
      <c r="A1041" s="9">
        <v>1018</v>
      </c>
      <c r="B1041" s="9" t="s">
        <v>383</v>
      </c>
      <c r="C1041" s="9">
        <v>292</v>
      </c>
      <c r="D1041" s="9">
        <v>1.4</v>
      </c>
      <c r="E1041" s="9">
        <v>1.5</v>
      </c>
      <c r="F1041" s="9">
        <v>525.27200000000005</v>
      </c>
      <c r="G1041" s="9">
        <v>0</v>
      </c>
      <c r="H1041" s="9">
        <v>0</v>
      </c>
      <c r="I1041" s="9">
        <v>10.9</v>
      </c>
      <c r="J1041" s="9">
        <v>61</v>
      </c>
      <c r="K1041" s="158">
        <v>0.71666666666666701</v>
      </c>
      <c r="L1041" s="9"/>
      <c r="M1041" s="9"/>
      <c r="N1041" s="9"/>
      <c r="O1041" s="9"/>
      <c r="P1041" s="278" t="str">
        <f t="shared" si="35"/>
        <v/>
      </c>
      <c r="Q1041" s="276" t="str">
        <f t="shared" si="36"/>
        <v/>
      </c>
      <c r="R1041" s="9"/>
      <c r="S1041" s="9"/>
      <c r="U1041" s="367"/>
      <c r="AS1041" s="9"/>
      <c r="AT1041" s="9"/>
      <c r="AU1041" s="426"/>
      <c r="AW1041" s="9"/>
      <c r="AX1041" s="470"/>
      <c r="AY1041" s="467"/>
      <c r="BG1041" s="373"/>
      <c r="BH1041" s="373"/>
      <c r="BI1041" s="9"/>
      <c r="BJ1041" s="9"/>
      <c r="CJ1041"/>
      <c r="CK1041"/>
    </row>
    <row r="1042" spans="1:89">
      <c r="A1042" s="9">
        <v>1018</v>
      </c>
      <c r="B1042" s="9" t="s">
        <v>383</v>
      </c>
      <c r="C1042" s="9">
        <v>337</v>
      </c>
      <c r="D1042" s="9">
        <v>1.9</v>
      </c>
      <c r="E1042" s="9">
        <v>1.6</v>
      </c>
      <c r="F1042" s="9">
        <v>525.27200000000005</v>
      </c>
      <c r="G1042" s="9">
        <v>0</v>
      </c>
      <c r="H1042" s="9">
        <v>0</v>
      </c>
      <c r="I1042" s="9">
        <v>10.9</v>
      </c>
      <c r="J1042" s="9">
        <v>61</v>
      </c>
      <c r="K1042" s="158">
        <v>0.71736111111111101</v>
      </c>
      <c r="L1042" s="9"/>
      <c r="M1042" s="9"/>
      <c r="N1042" s="9"/>
      <c r="O1042" s="9"/>
      <c r="P1042" s="278" t="str">
        <f t="shared" si="35"/>
        <v/>
      </c>
      <c r="Q1042" s="276" t="str">
        <f t="shared" si="36"/>
        <v/>
      </c>
      <c r="R1042" s="9"/>
      <c r="S1042" s="9"/>
      <c r="U1042" s="367"/>
      <c r="AS1042" s="9"/>
      <c r="AT1042" s="9"/>
      <c r="AU1042" s="426"/>
      <c r="AW1042" s="9"/>
      <c r="AX1042" s="470"/>
      <c r="AY1042" s="467"/>
      <c r="BG1042" s="373"/>
      <c r="BH1042" s="373"/>
      <c r="BI1042" s="9"/>
      <c r="BJ1042" s="9"/>
      <c r="CJ1042"/>
      <c r="CK1042"/>
    </row>
    <row r="1043" spans="1:89">
      <c r="A1043" s="9">
        <v>1018</v>
      </c>
      <c r="B1043" s="9" t="s">
        <v>383</v>
      </c>
      <c r="C1043" s="9">
        <v>337</v>
      </c>
      <c r="D1043" s="9">
        <v>1.8</v>
      </c>
      <c r="E1043" s="9">
        <v>1.8</v>
      </c>
      <c r="F1043" s="9">
        <v>525.27200000000005</v>
      </c>
      <c r="G1043" s="9">
        <v>0</v>
      </c>
      <c r="H1043" s="9">
        <v>0</v>
      </c>
      <c r="I1043" s="9">
        <v>10.9</v>
      </c>
      <c r="J1043" s="9">
        <v>61</v>
      </c>
      <c r="K1043" s="158">
        <v>0.718055555555556</v>
      </c>
      <c r="L1043" s="9"/>
      <c r="M1043" s="9"/>
      <c r="N1043" s="9"/>
      <c r="O1043" s="9"/>
      <c r="P1043" s="278" t="str">
        <f t="shared" si="35"/>
        <v/>
      </c>
      <c r="Q1043" s="276" t="str">
        <f t="shared" si="36"/>
        <v/>
      </c>
      <c r="R1043" s="9"/>
      <c r="S1043" s="9"/>
      <c r="U1043" s="367"/>
      <c r="AS1043" s="9"/>
      <c r="AT1043" s="9"/>
      <c r="AU1043" s="426"/>
      <c r="AW1043" s="9"/>
      <c r="AX1043" s="470"/>
      <c r="AY1043" s="467"/>
      <c r="BG1043" s="373"/>
      <c r="BH1043" s="373"/>
      <c r="BI1043" s="9"/>
      <c r="BJ1043" s="9"/>
      <c r="CJ1043"/>
      <c r="CK1043"/>
    </row>
    <row r="1044" spans="1:89">
      <c r="A1044" s="9">
        <v>1018</v>
      </c>
      <c r="B1044" s="9" t="s">
        <v>383</v>
      </c>
      <c r="C1044" s="9">
        <v>0</v>
      </c>
      <c r="D1044" s="9">
        <v>1.5</v>
      </c>
      <c r="E1044" s="9">
        <v>1.6</v>
      </c>
      <c r="F1044" s="9">
        <v>525.27200000000005</v>
      </c>
      <c r="G1044" s="9">
        <v>0</v>
      </c>
      <c r="H1044" s="9">
        <v>0</v>
      </c>
      <c r="I1044" s="9">
        <v>10.9</v>
      </c>
      <c r="J1044" s="9">
        <v>61</v>
      </c>
      <c r="K1044" s="158">
        <v>0.71875</v>
      </c>
      <c r="L1044" s="9"/>
      <c r="M1044" s="9"/>
      <c r="N1044" s="9"/>
      <c r="O1044" s="9"/>
      <c r="P1044" s="278" t="str">
        <f t="shared" si="35"/>
        <v/>
      </c>
      <c r="Q1044" s="276" t="str">
        <f t="shared" si="36"/>
        <v/>
      </c>
      <c r="R1044" s="9"/>
      <c r="S1044" s="9"/>
      <c r="U1044" s="367"/>
      <c r="AS1044" s="9"/>
      <c r="AT1044" s="9"/>
      <c r="AU1044" s="426"/>
      <c r="AW1044" s="9"/>
      <c r="AX1044" s="470"/>
      <c r="AY1044" s="467"/>
      <c r="BG1044" s="373"/>
      <c r="BH1044" s="373"/>
      <c r="BI1044" s="9"/>
      <c r="BJ1044" s="9"/>
      <c r="CJ1044"/>
      <c r="CK1044"/>
    </row>
    <row r="1045" spans="1:89">
      <c r="A1045" s="9">
        <v>1018</v>
      </c>
      <c r="B1045" s="9" t="s">
        <v>383</v>
      </c>
      <c r="C1045" s="9">
        <v>337</v>
      </c>
      <c r="D1045" s="9">
        <v>1.6</v>
      </c>
      <c r="E1045" s="9">
        <v>1.6</v>
      </c>
      <c r="F1045" s="9">
        <v>525.27200000000005</v>
      </c>
      <c r="G1045" s="9">
        <v>0</v>
      </c>
      <c r="H1045" s="9">
        <v>0</v>
      </c>
      <c r="I1045" s="9">
        <v>10.9</v>
      </c>
      <c r="J1045" s="9">
        <v>61</v>
      </c>
      <c r="K1045" s="158">
        <v>0.719444444444444</v>
      </c>
      <c r="L1045" s="9"/>
      <c r="M1045" s="9"/>
      <c r="N1045" s="9"/>
      <c r="O1045" s="9"/>
      <c r="P1045" s="278" t="str">
        <f t="shared" si="35"/>
        <v/>
      </c>
      <c r="Q1045" s="276" t="str">
        <f t="shared" si="36"/>
        <v/>
      </c>
      <c r="R1045" s="9"/>
      <c r="S1045" s="9"/>
      <c r="U1045" s="367"/>
      <c r="AS1045" s="9"/>
      <c r="AT1045" s="9"/>
      <c r="AU1045" s="426"/>
      <c r="AW1045" s="9"/>
      <c r="AX1045" s="470"/>
      <c r="AY1045" s="467"/>
      <c r="BG1045" s="373"/>
      <c r="BH1045" s="373"/>
      <c r="BI1045" s="9"/>
      <c r="BJ1045" s="9"/>
      <c r="CJ1045"/>
      <c r="CK1045"/>
    </row>
    <row r="1046" spans="1:89">
      <c r="A1046" s="9">
        <v>1018</v>
      </c>
      <c r="B1046" s="9" t="s">
        <v>383</v>
      </c>
      <c r="C1046" s="9">
        <v>337</v>
      </c>
      <c r="D1046" s="9">
        <v>1.5</v>
      </c>
      <c r="E1046" s="9">
        <v>1.4</v>
      </c>
      <c r="F1046" s="9">
        <v>525.27200000000005</v>
      </c>
      <c r="G1046" s="9">
        <v>0</v>
      </c>
      <c r="H1046" s="9">
        <v>0</v>
      </c>
      <c r="I1046" s="9">
        <v>10.9</v>
      </c>
      <c r="J1046" s="9">
        <v>61</v>
      </c>
      <c r="K1046" s="158">
        <v>0.72013888888888899</v>
      </c>
      <c r="L1046" s="9"/>
      <c r="M1046" s="9"/>
      <c r="N1046" s="9"/>
      <c r="O1046" s="9"/>
      <c r="P1046" s="278" t="str">
        <f t="shared" si="35"/>
        <v/>
      </c>
      <c r="Q1046" s="276" t="str">
        <f t="shared" si="36"/>
        <v/>
      </c>
      <c r="R1046" s="9"/>
      <c r="S1046" s="9"/>
      <c r="U1046" s="367"/>
      <c r="AS1046" s="9"/>
      <c r="AT1046" s="9"/>
      <c r="AU1046" s="426"/>
      <c r="AW1046" s="9"/>
      <c r="AX1046" s="470"/>
      <c r="AY1046" s="467"/>
      <c r="BG1046" s="373"/>
      <c r="BH1046" s="373"/>
      <c r="BI1046" s="9"/>
      <c r="BJ1046" s="9"/>
      <c r="CJ1046"/>
      <c r="CK1046"/>
    </row>
    <row r="1047" spans="1:89">
      <c r="A1047" s="9">
        <v>1018</v>
      </c>
      <c r="B1047" s="9" t="s">
        <v>383</v>
      </c>
      <c r="C1047" s="9">
        <v>0</v>
      </c>
      <c r="D1047" s="9">
        <v>1.9</v>
      </c>
      <c r="E1047" s="9">
        <v>1.6</v>
      </c>
      <c r="F1047" s="9">
        <v>525.27200000000005</v>
      </c>
      <c r="G1047" s="9">
        <v>0</v>
      </c>
      <c r="H1047" s="9">
        <v>0</v>
      </c>
      <c r="I1047" s="9">
        <v>10.9</v>
      </c>
      <c r="J1047" s="9">
        <v>61</v>
      </c>
      <c r="K1047" s="158">
        <v>0.72083333333333299</v>
      </c>
      <c r="L1047" s="9"/>
      <c r="M1047" s="9"/>
      <c r="N1047" s="9"/>
      <c r="O1047" s="9"/>
      <c r="P1047" s="278" t="str">
        <f t="shared" si="35"/>
        <v/>
      </c>
      <c r="Q1047" s="276" t="str">
        <f t="shared" si="36"/>
        <v/>
      </c>
      <c r="R1047" s="9"/>
      <c r="S1047" s="9"/>
      <c r="U1047" s="367"/>
      <c r="AS1047" s="9"/>
      <c r="AT1047" s="9"/>
      <c r="AU1047" s="426"/>
      <c r="AW1047" s="9"/>
      <c r="AX1047" s="470"/>
      <c r="AY1047" s="467"/>
      <c r="BG1047" s="373"/>
      <c r="BH1047" s="373"/>
      <c r="BI1047" s="9"/>
      <c r="BJ1047" s="9"/>
      <c r="CJ1047"/>
      <c r="CK1047"/>
    </row>
    <row r="1048" spans="1:89">
      <c r="A1048" s="9">
        <v>1018</v>
      </c>
      <c r="B1048" s="9" t="s">
        <v>383</v>
      </c>
      <c r="C1048" s="9">
        <v>337</v>
      </c>
      <c r="D1048" s="9">
        <v>1.6</v>
      </c>
      <c r="E1048" s="9">
        <v>1.3</v>
      </c>
      <c r="F1048" s="9">
        <v>525.27200000000005</v>
      </c>
      <c r="G1048" s="9">
        <v>0</v>
      </c>
      <c r="H1048" s="9">
        <v>0</v>
      </c>
      <c r="I1048" s="9">
        <v>10.9</v>
      </c>
      <c r="J1048" s="9">
        <v>61</v>
      </c>
      <c r="K1048" s="158">
        <v>0.72152777777777799</v>
      </c>
      <c r="L1048" s="9"/>
      <c r="M1048" s="9"/>
      <c r="N1048" s="9"/>
      <c r="O1048" s="9"/>
      <c r="P1048" s="278" t="str">
        <f t="shared" si="35"/>
        <v/>
      </c>
      <c r="Q1048" s="276" t="str">
        <f t="shared" si="36"/>
        <v/>
      </c>
      <c r="R1048" s="9"/>
      <c r="S1048" s="9"/>
      <c r="U1048" s="367"/>
      <c r="AS1048" s="9"/>
      <c r="AT1048" s="9"/>
      <c r="AU1048" s="426"/>
      <c r="AW1048" s="9"/>
      <c r="AX1048" s="470"/>
      <c r="AY1048" s="467"/>
      <c r="BG1048" s="373"/>
      <c r="BH1048" s="373"/>
      <c r="BI1048" s="9"/>
      <c r="BJ1048" s="9"/>
      <c r="CJ1048"/>
      <c r="CK1048"/>
    </row>
    <row r="1049" spans="1:89">
      <c r="A1049" s="9">
        <v>1018</v>
      </c>
      <c r="B1049" s="9" t="s">
        <v>383</v>
      </c>
      <c r="C1049" s="9">
        <v>337</v>
      </c>
      <c r="D1049" s="9">
        <v>1.6</v>
      </c>
      <c r="E1049" s="9">
        <v>1.5</v>
      </c>
      <c r="F1049" s="9">
        <v>525.27200000000005</v>
      </c>
      <c r="G1049" s="9">
        <v>0</v>
      </c>
      <c r="H1049" s="9">
        <v>0</v>
      </c>
      <c r="I1049" s="9">
        <v>10.8</v>
      </c>
      <c r="J1049" s="9">
        <v>61</v>
      </c>
      <c r="K1049" s="158">
        <v>0.72222222222222199</v>
      </c>
      <c r="L1049" s="9"/>
      <c r="M1049" s="9"/>
      <c r="N1049" s="9"/>
      <c r="O1049" s="9"/>
      <c r="P1049" s="278" t="str">
        <f t="shared" si="35"/>
        <v/>
      </c>
      <c r="Q1049" s="276" t="str">
        <f t="shared" si="36"/>
        <v/>
      </c>
      <c r="R1049" s="9"/>
      <c r="S1049" s="9"/>
      <c r="U1049" s="367"/>
      <c r="AS1049" s="9"/>
      <c r="AT1049" s="9"/>
      <c r="AU1049" s="426"/>
      <c r="AW1049" s="9"/>
      <c r="AX1049" s="470"/>
      <c r="AY1049" s="467"/>
      <c r="BG1049" s="373"/>
      <c r="BH1049" s="373"/>
      <c r="BI1049" s="9"/>
      <c r="BJ1049" s="9"/>
      <c r="CJ1049"/>
      <c r="CK1049"/>
    </row>
    <row r="1050" spans="1:89">
      <c r="A1050" s="9">
        <v>1018</v>
      </c>
      <c r="B1050" s="9" t="s">
        <v>383</v>
      </c>
      <c r="C1050" s="9">
        <v>337</v>
      </c>
      <c r="D1050" s="9">
        <v>1.3</v>
      </c>
      <c r="E1050" s="9">
        <v>1.5</v>
      </c>
      <c r="F1050" s="9">
        <v>525.27200000000005</v>
      </c>
      <c r="G1050" s="9">
        <v>0</v>
      </c>
      <c r="H1050" s="9">
        <v>0</v>
      </c>
      <c r="I1050" s="9">
        <v>10.8</v>
      </c>
      <c r="J1050" s="9">
        <v>61</v>
      </c>
      <c r="K1050" s="158">
        <v>0.72291666666666698</v>
      </c>
      <c r="L1050" s="9"/>
      <c r="M1050" s="9"/>
      <c r="N1050" s="9"/>
      <c r="O1050" s="9"/>
      <c r="P1050" s="278" t="str">
        <f t="shared" si="35"/>
        <v/>
      </c>
      <c r="Q1050" s="276" t="str">
        <f t="shared" si="36"/>
        <v/>
      </c>
      <c r="R1050" s="9"/>
      <c r="S1050" s="9"/>
      <c r="U1050" s="367"/>
      <c r="AS1050" s="9"/>
      <c r="AT1050" s="9"/>
      <c r="AU1050" s="426"/>
      <c r="AW1050" s="9"/>
      <c r="AX1050" s="470"/>
      <c r="AY1050" s="467"/>
      <c r="BG1050" s="373"/>
      <c r="BH1050" s="373"/>
      <c r="BI1050" s="9"/>
      <c r="BJ1050" s="9"/>
      <c r="CJ1050"/>
      <c r="CK1050"/>
    </row>
    <row r="1051" spans="1:89">
      <c r="A1051" s="9">
        <v>1018</v>
      </c>
      <c r="B1051" s="9" t="s">
        <v>383</v>
      </c>
      <c r="C1051" s="9">
        <v>315</v>
      </c>
      <c r="D1051" s="9">
        <v>1.3</v>
      </c>
      <c r="E1051" s="9">
        <v>1.3</v>
      </c>
      <c r="F1051" s="9">
        <v>525.27200000000005</v>
      </c>
      <c r="G1051" s="9">
        <v>0</v>
      </c>
      <c r="H1051" s="9">
        <v>0</v>
      </c>
      <c r="I1051" s="9">
        <v>10.8</v>
      </c>
      <c r="J1051" s="9">
        <v>61</v>
      </c>
      <c r="K1051" s="158">
        <v>0.72361111111111098</v>
      </c>
      <c r="L1051" s="9"/>
      <c r="M1051" s="9"/>
      <c r="N1051" s="9"/>
      <c r="O1051" s="9"/>
      <c r="P1051" s="278" t="str">
        <f t="shared" si="35"/>
        <v/>
      </c>
      <c r="Q1051" s="276" t="str">
        <f t="shared" si="36"/>
        <v/>
      </c>
      <c r="R1051" s="9"/>
      <c r="S1051" s="9"/>
      <c r="U1051" s="367"/>
      <c r="AS1051" s="9"/>
      <c r="AT1051" s="9"/>
      <c r="AU1051" s="426"/>
      <c r="AW1051" s="9"/>
      <c r="AX1051" s="470"/>
      <c r="AY1051" s="467"/>
      <c r="BG1051" s="373"/>
      <c r="BH1051" s="373"/>
      <c r="BI1051" s="9"/>
      <c r="BJ1051" s="9"/>
      <c r="CJ1051"/>
      <c r="CK1051"/>
    </row>
    <row r="1052" spans="1:89">
      <c r="A1052" s="9">
        <v>1018</v>
      </c>
      <c r="B1052" s="9" t="s">
        <v>383</v>
      </c>
      <c r="C1052" s="9">
        <v>315</v>
      </c>
      <c r="D1052" s="9">
        <v>1.4</v>
      </c>
      <c r="E1052" s="9">
        <v>1.1000000000000001</v>
      </c>
      <c r="F1052" s="9">
        <v>525.27200000000005</v>
      </c>
      <c r="G1052" s="9">
        <v>0</v>
      </c>
      <c r="H1052" s="9">
        <v>0</v>
      </c>
      <c r="I1052" s="9">
        <v>10.8</v>
      </c>
      <c r="J1052" s="9">
        <v>61</v>
      </c>
      <c r="K1052" s="158">
        <v>0.72430555555555598</v>
      </c>
      <c r="L1052" s="9"/>
      <c r="M1052" s="9"/>
      <c r="N1052" s="9"/>
      <c r="O1052" s="9"/>
      <c r="P1052" s="278" t="str">
        <f t="shared" si="35"/>
        <v/>
      </c>
      <c r="Q1052" s="276" t="str">
        <f t="shared" si="36"/>
        <v/>
      </c>
      <c r="R1052" s="9"/>
      <c r="S1052" s="9"/>
      <c r="U1052" s="367"/>
      <c r="AS1052" s="9"/>
      <c r="AT1052" s="9"/>
      <c r="AU1052" s="426"/>
      <c r="AW1052" s="9"/>
      <c r="AX1052" s="470"/>
      <c r="AY1052" s="467"/>
      <c r="BG1052" s="373"/>
      <c r="BH1052" s="373"/>
      <c r="BI1052" s="9"/>
      <c r="BJ1052" s="9"/>
      <c r="CJ1052"/>
      <c r="CK1052"/>
    </row>
    <row r="1053" spans="1:89">
      <c r="A1053" s="9">
        <v>1018</v>
      </c>
      <c r="B1053" s="9" t="s">
        <v>383</v>
      </c>
      <c r="C1053" s="9">
        <v>315</v>
      </c>
      <c r="D1053" s="9">
        <v>1.8</v>
      </c>
      <c r="E1053" s="9">
        <v>1.2</v>
      </c>
      <c r="F1053" s="9">
        <v>525.27200000000005</v>
      </c>
      <c r="G1053" s="9">
        <v>0</v>
      </c>
      <c r="H1053" s="9">
        <v>0</v>
      </c>
      <c r="I1053" s="9">
        <v>10.8</v>
      </c>
      <c r="J1053" s="9">
        <v>61</v>
      </c>
      <c r="K1053" s="158">
        <v>0.72499999999999998</v>
      </c>
      <c r="L1053" s="9"/>
      <c r="M1053" s="9"/>
      <c r="N1053" s="9"/>
      <c r="O1053" s="9"/>
      <c r="P1053" s="278" t="str">
        <f t="shared" si="35"/>
        <v/>
      </c>
      <c r="Q1053" s="276" t="str">
        <f t="shared" si="36"/>
        <v/>
      </c>
      <c r="R1053" s="9"/>
      <c r="S1053" s="9"/>
      <c r="U1053" s="367"/>
      <c r="AS1053" s="9"/>
      <c r="AT1053" s="9"/>
      <c r="AU1053" s="426"/>
      <c r="AW1053" s="9"/>
      <c r="AX1053" s="470"/>
      <c r="AY1053" s="467"/>
      <c r="BG1053" s="373"/>
      <c r="BH1053" s="373"/>
      <c r="BI1053" s="9"/>
      <c r="BJ1053" s="9"/>
      <c r="CJ1053"/>
      <c r="CK1053"/>
    </row>
    <row r="1054" spans="1:89">
      <c r="A1054" s="9">
        <v>1018</v>
      </c>
      <c r="B1054" s="9" t="s">
        <v>383</v>
      </c>
      <c r="C1054" s="9">
        <v>337</v>
      </c>
      <c r="D1054" s="9">
        <v>2.5</v>
      </c>
      <c r="E1054" s="9">
        <v>2.4</v>
      </c>
      <c r="F1054" s="9">
        <v>525.27200000000005</v>
      </c>
      <c r="G1054" s="9">
        <v>0</v>
      </c>
      <c r="H1054" s="9">
        <v>0</v>
      </c>
      <c r="I1054" s="9">
        <v>10.8</v>
      </c>
      <c r="J1054" s="9">
        <v>61</v>
      </c>
      <c r="K1054" s="158">
        <v>0.72569444444444398</v>
      </c>
      <c r="L1054" s="9"/>
      <c r="M1054" s="9"/>
      <c r="N1054" s="9"/>
      <c r="O1054" s="9"/>
      <c r="P1054" s="278" t="str">
        <f t="shared" si="35"/>
        <v/>
      </c>
      <c r="Q1054" s="276" t="str">
        <f t="shared" si="36"/>
        <v/>
      </c>
      <c r="R1054" s="9"/>
      <c r="S1054" s="9"/>
      <c r="U1054" s="367"/>
      <c r="AS1054" s="9"/>
      <c r="AT1054" s="9"/>
      <c r="AU1054" s="426"/>
      <c r="AW1054" s="9"/>
      <c r="AX1054" s="470"/>
      <c r="AY1054" s="467"/>
      <c r="BG1054" s="373"/>
      <c r="BH1054" s="373"/>
      <c r="BI1054" s="9"/>
      <c r="BJ1054" s="9"/>
      <c r="CJ1054"/>
      <c r="CK1054"/>
    </row>
    <row r="1055" spans="1:89">
      <c r="A1055" s="9">
        <v>1018</v>
      </c>
      <c r="B1055" s="9" t="s">
        <v>383</v>
      </c>
      <c r="C1055" s="9">
        <v>315</v>
      </c>
      <c r="D1055" s="9">
        <v>1.9</v>
      </c>
      <c r="E1055" s="9">
        <v>1.9</v>
      </c>
      <c r="F1055" s="9">
        <v>525.27200000000005</v>
      </c>
      <c r="G1055" s="9">
        <v>0</v>
      </c>
      <c r="H1055" s="9">
        <v>0</v>
      </c>
      <c r="I1055" s="9">
        <v>10.8</v>
      </c>
      <c r="J1055" s="9">
        <v>61</v>
      </c>
      <c r="K1055" s="158">
        <v>0.72638888888888897</v>
      </c>
      <c r="L1055" s="9"/>
      <c r="M1055" s="9"/>
      <c r="N1055" s="9"/>
      <c r="O1055" s="9"/>
      <c r="P1055" s="278" t="str">
        <f t="shared" si="35"/>
        <v/>
      </c>
      <c r="Q1055" s="276" t="str">
        <f t="shared" si="36"/>
        <v/>
      </c>
      <c r="R1055" s="9"/>
      <c r="S1055" s="9"/>
      <c r="U1055" s="367"/>
      <c r="AS1055" s="9"/>
      <c r="AT1055" s="9"/>
      <c r="AU1055" s="426"/>
      <c r="AW1055" s="9"/>
      <c r="AX1055" s="470"/>
      <c r="AY1055" s="467"/>
      <c r="BG1055" s="373"/>
      <c r="BH1055" s="373"/>
      <c r="BI1055" s="9"/>
      <c r="BJ1055" s="9"/>
      <c r="CJ1055"/>
      <c r="CK1055"/>
    </row>
    <row r="1056" spans="1:89">
      <c r="A1056" s="9">
        <v>1018</v>
      </c>
      <c r="B1056" s="9" t="s">
        <v>383</v>
      </c>
      <c r="C1056" s="9">
        <v>315</v>
      </c>
      <c r="D1056" s="9">
        <v>1.8</v>
      </c>
      <c r="E1056" s="9">
        <v>1.8</v>
      </c>
      <c r="F1056" s="9">
        <v>525.27200000000005</v>
      </c>
      <c r="G1056" s="9">
        <v>0</v>
      </c>
      <c r="H1056" s="9">
        <v>0</v>
      </c>
      <c r="I1056" s="9">
        <v>10.8</v>
      </c>
      <c r="J1056" s="9">
        <v>61</v>
      </c>
      <c r="K1056" s="158">
        <v>0.72708333333333297</v>
      </c>
      <c r="L1056" s="9"/>
      <c r="M1056" s="9"/>
      <c r="N1056" s="9"/>
      <c r="O1056" s="9"/>
      <c r="P1056" s="278" t="str">
        <f t="shared" si="35"/>
        <v/>
      </c>
      <c r="Q1056" s="276" t="str">
        <f t="shared" si="36"/>
        <v/>
      </c>
      <c r="R1056" s="9"/>
      <c r="S1056" s="9"/>
      <c r="U1056" s="367"/>
      <c r="AS1056" s="9"/>
      <c r="AT1056" s="9"/>
      <c r="AU1056" s="426"/>
      <c r="AW1056" s="9"/>
      <c r="AX1056" s="470"/>
      <c r="AY1056" s="467"/>
      <c r="BG1056" s="373"/>
      <c r="BH1056" s="373"/>
      <c r="BI1056" s="9"/>
      <c r="BJ1056" s="9"/>
      <c r="CJ1056"/>
      <c r="CK1056"/>
    </row>
    <row r="1057" spans="1:89">
      <c r="A1057" s="9">
        <v>1018</v>
      </c>
      <c r="B1057" s="9" t="s">
        <v>383</v>
      </c>
      <c r="C1057" s="9">
        <v>337</v>
      </c>
      <c r="D1057" s="9">
        <v>2.2999999999999998</v>
      </c>
      <c r="E1057" s="9">
        <v>2.2999999999999998</v>
      </c>
      <c r="F1057" s="9">
        <v>525.27200000000005</v>
      </c>
      <c r="G1057" s="9">
        <v>0</v>
      </c>
      <c r="H1057" s="9">
        <v>0</v>
      </c>
      <c r="I1057" s="9">
        <v>10.7</v>
      </c>
      <c r="J1057" s="9">
        <v>61</v>
      </c>
      <c r="K1057" s="158">
        <v>0.72777777777777797</v>
      </c>
      <c r="L1057" s="9"/>
      <c r="M1057" s="9"/>
      <c r="N1057" s="9"/>
      <c r="O1057" s="9"/>
      <c r="P1057" s="278" t="str">
        <f t="shared" si="35"/>
        <v/>
      </c>
      <c r="Q1057" s="276" t="str">
        <f t="shared" si="36"/>
        <v/>
      </c>
      <c r="R1057" s="9"/>
      <c r="S1057" s="9"/>
      <c r="U1057" s="367"/>
      <c r="AS1057" s="9"/>
      <c r="AT1057" s="9"/>
      <c r="AU1057" s="426"/>
      <c r="AW1057" s="9"/>
      <c r="AX1057" s="470"/>
      <c r="AY1057" s="467"/>
      <c r="BG1057" s="373"/>
      <c r="BH1057" s="373"/>
      <c r="BI1057" s="9"/>
      <c r="BJ1057" s="9"/>
      <c r="CJ1057"/>
      <c r="CK1057"/>
    </row>
    <row r="1058" spans="1:89">
      <c r="A1058" s="9">
        <v>1018</v>
      </c>
      <c r="B1058" s="9" t="s">
        <v>383</v>
      </c>
      <c r="C1058" s="9">
        <v>337</v>
      </c>
      <c r="D1058" s="9">
        <v>2.2999999999999998</v>
      </c>
      <c r="E1058" s="9">
        <v>2.2000000000000002</v>
      </c>
      <c r="F1058" s="9">
        <v>525.27200000000005</v>
      </c>
      <c r="G1058" s="9">
        <v>0</v>
      </c>
      <c r="H1058" s="9">
        <v>0</v>
      </c>
      <c r="I1058" s="9">
        <v>10.7</v>
      </c>
      <c r="J1058" s="9">
        <v>60</v>
      </c>
      <c r="K1058" s="158">
        <v>0.72847222222222197</v>
      </c>
      <c r="L1058" s="9"/>
      <c r="M1058" s="9"/>
      <c r="N1058" s="9"/>
      <c r="O1058" s="9"/>
      <c r="P1058" s="278" t="str">
        <f t="shared" si="35"/>
        <v/>
      </c>
      <c r="Q1058" s="276" t="str">
        <f t="shared" si="36"/>
        <v/>
      </c>
      <c r="R1058" s="9"/>
      <c r="S1058" s="9"/>
      <c r="U1058" s="367"/>
      <c r="AS1058" s="9"/>
      <c r="AT1058" s="9"/>
      <c r="AU1058" s="426"/>
      <c r="AW1058" s="9"/>
      <c r="AX1058" s="470"/>
      <c r="AY1058" s="467"/>
      <c r="BG1058" s="373"/>
      <c r="BH1058" s="373"/>
      <c r="BI1058" s="9"/>
      <c r="BJ1058" s="9"/>
      <c r="CJ1058"/>
      <c r="CK1058"/>
    </row>
    <row r="1059" spans="1:89">
      <c r="A1059" s="9">
        <v>1018</v>
      </c>
      <c r="B1059" s="9" t="s">
        <v>383</v>
      </c>
      <c r="C1059" s="9">
        <v>315</v>
      </c>
      <c r="D1059" s="9">
        <v>3</v>
      </c>
      <c r="E1059" s="9">
        <v>1.9</v>
      </c>
      <c r="F1059" s="9">
        <v>525.27200000000005</v>
      </c>
      <c r="G1059" s="9">
        <v>0</v>
      </c>
      <c r="H1059" s="9">
        <v>0</v>
      </c>
      <c r="I1059" s="9">
        <v>10.7</v>
      </c>
      <c r="J1059" s="9">
        <v>60</v>
      </c>
      <c r="K1059" s="158">
        <v>0.72916666666666696</v>
      </c>
      <c r="L1059" s="9"/>
      <c r="M1059" s="9"/>
      <c r="N1059" s="9"/>
      <c r="O1059" s="9"/>
      <c r="P1059" s="278" t="str">
        <f t="shared" si="35"/>
        <v/>
      </c>
      <c r="Q1059" s="276" t="str">
        <f t="shared" si="36"/>
        <v/>
      </c>
      <c r="R1059" s="9"/>
      <c r="S1059" s="9"/>
      <c r="U1059" s="367"/>
      <c r="AS1059" s="9"/>
      <c r="AT1059" s="9"/>
      <c r="AU1059" s="426"/>
      <c r="AW1059" s="9"/>
      <c r="AX1059" s="470"/>
      <c r="AY1059" s="467"/>
      <c r="BG1059" s="373"/>
      <c r="BH1059" s="373"/>
      <c r="BI1059" s="9"/>
      <c r="BJ1059" s="9"/>
      <c r="CJ1059"/>
      <c r="CK1059"/>
    </row>
    <row r="1060" spans="1:89">
      <c r="A1060" s="9">
        <v>1018</v>
      </c>
      <c r="B1060" s="9" t="s">
        <v>383</v>
      </c>
      <c r="C1060" s="9">
        <v>22</v>
      </c>
      <c r="D1060" s="9">
        <v>3.5</v>
      </c>
      <c r="E1060" s="9">
        <v>2.1</v>
      </c>
      <c r="F1060" s="9">
        <v>525.27200000000005</v>
      </c>
      <c r="G1060" s="9">
        <v>0</v>
      </c>
      <c r="H1060" s="9">
        <v>0</v>
      </c>
      <c r="I1060" s="9">
        <v>10.7</v>
      </c>
      <c r="J1060" s="9">
        <v>60</v>
      </c>
      <c r="K1060" s="158">
        <v>0.72986111111111096</v>
      </c>
      <c r="L1060" s="9"/>
      <c r="M1060" s="9"/>
      <c r="N1060" s="9"/>
      <c r="O1060" s="9"/>
      <c r="P1060" s="278" t="str">
        <f t="shared" si="35"/>
        <v/>
      </c>
      <c r="Q1060" s="276" t="str">
        <f t="shared" si="36"/>
        <v/>
      </c>
      <c r="R1060" s="9"/>
      <c r="S1060" s="9"/>
      <c r="U1060" s="367"/>
      <c r="AS1060" s="9"/>
      <c r="AT1060" s="9"/>
      <c r="AU1060" s="426"/>
      <c r="AW1060" s="9"/>
      <c r="AX1060" s="470"/>
      <c r="AY1060" s="467"/>
      <c r="BG1060" s="373"/>
      <c r="BH1060" s="373"/>
      <c r="BI1060" s="9"/>
      <c r="BJ1060" s="9"/>
      <c r="CJ1060"/>
      <c r="CK1060"/>
    </row>
    <row r="1061" spans="1:89">
      <c r="A1061" s="9">
        <v>1018</v>
      </c>
      <c r="B1061" s="9" t="s">
        <v>383</v>
      </c>
      <c r="C1061" s="9">
        <v>315</v>
      </c>
      <c r="D1061" s="9">
        <v>1.9</v>
      </c>
      <c r="E1061" s="9">
        <v>2.5</v>
      </c>
      <c r="F1061" s="9">
        <v>525.27200000000005</v>
      </c>
      <c r="G1061" s="9">
        <v>0</v>
      </c>
      <c r="H1061" s="9">
        <v>0</v>
      </c>
      <c r="I1061" s="9">
        <v>10.6</v>
      </c>
      <c r="J1061" s="9">
        <v>60</v>
      </c>
      <c r="K1061" s="158">
        <v>0.73055555555555596</v>
      </c>
      <c r="L1061" s="9"/>
      <c r="M1061" s="9"/>
      <c r="N1061" s="9"/>
      <c r="O1061" s="9"/>
      <c r="P1061" s="278" t="str">
        <f t="shared" si="35"/>
        <v/>
      </c>
      <c r="Q1061" s="276" t="str">
        <f t="shared" si="36"/>
        <v/>
      </c>
      <c r="R1061" s="9"/>
      <c r="S1061" s="9"/>
      <c r="U1061" s="367"/>
      <c r="AS1061" s="9"/>
      <c r="AT1061" s="9"/>
      <c r="AU1061" s="426"/>
      <c r="AW1061" s="9"/>
      <c r="AX1061" s="470"/>
      <c r="AY1061" s="467"/>
      <c r="BG1061" s="373"/>
      <c r="BH1061" s="373"/>
      <c r="BI1061" s="9"/>
      <c r="BJ1061" s="9"/>
      <c r="CJ1061"/>
      <c r="CK1061"/>
    </row>
    <row r="1062" spans="1:89">
      <c r="A1062" s="9">
        <v>1019</v>
      </c>
      <c r="B1062" s="9" t="s">
        <v>383</v>
      </c>
      <c r="C1062" s="9">
        <v>0</v>
      </c>
      <c r="D1062" s="9">
        <v>2.2999999999999998</v>
      </c>
      <c r="E1062" s="9">
        <v>2.5</v>
      </c>
      <c r="F1062" s="9">
        <v>525.27200000000005</v>
      </c>
      <c r="G1062" s="9">
        <v>0</v>
      </c>
      <c r="H1062" s="9">
        <v>0</v>
      </c>
      <c r="I1062" s="9">
        <v>10.6</v>
      </c>
      <c r="J1062" s="9">
        <v>60</v>
      </c>
      <c r="K1062" s="158">
        <v>0.73124999999999996</v>
      </c>
      <c r="L1062" s="9"/>
      <c r="M1062" s="9"/>
      <c r="N1062" s="9"/>
      <c r="O1062" s="9"/>
      <c r="P1062" s="278" t="str">
        <f t="shared" si="35"/>
        <v/>
      </c>
      <c r="Q1062" s="276" t="str">
        <f t="shared" si="36"/>
        <v/>
      </c>
      <c r="R1062" s="9"/>
      <c r="S1062" s="9"/>
      <c r="U1062" s="367"/>
      <c r="AS1062" s="9"/>
      <c r="AT1062" s="9"/>
      <c r="AU1062" s="426"/>
      <c r="AW1062" s="9"/>
      <c r="AX1062" s="470"/>
      <c r="AY1062" s="467"/>
      <c r="BG1062" s="373"/>
      <c r="BH1062" s="373"/>
      <c r="BI1062" s="9"/>
      <c r="BJ1062" s="9"/>
      <c r="CJ1062"/>
      <c r="CK1062"/>
    </row>
    <row r="1063" spans="1:89">
      <c r="A1063" s="9">
        <v>1019</v>
      </c>
      <c r="B1063" s="9" t="s">
        <v>383</v>
      </c>
      <c r="C1063" s="9">
        <v>337</v>
      </c>
      <c r="D1063" s="9">
        <v>2.8</v>
      </c>
      <c r="E1063" s="9">
        <v>2.5</v>
      </c>
      <c r="F1063" s="9">
        <v>525.27200000000005</v>
      </c>
      <c r="G1063" s="9">
        <v>0</v>
      </c>
      <c r="H1063" s="9">
        <v>0</v>
      </c>
      <c r="I1063" s="9">
        <v>10.6</v>
      </c>
      <c r="J1063" s="9">
        <v>60</v>
      </c>
      <c r="K1063" s="158">
        <v>0.73194444444444495</v>
      </c>
      <c r="L1063" s="9"/>
      <c r="M1063" s="9"/>
      <c r="N1063" s="9"/>
      <c r="O1063" s="9"/>
      <c r="P1063" s="278" t="str">
        <f t="shared" si="35"/>
        <v/>
      </c>
      <c r="Q1063" s="276" t="str">
        <f t="shared" si="36"/>
        <v/>
      </c>
      <c r="R1063" s="9"/>
      <c r="S1063" s="9"/>
      <c r="U1063" s="367"/>
      <c r="AS1063" s="9"/>
      <c r="AT1063" s="9"/>
      <c r="AU1063" s="426"/>
      <c r="AW1063" s="9"/>
      <c r="AX1063" s="470"/>
      <c r="AY1063" s="467"/>
      <c r="BG1063" s="373"/>
      <c r="BH1063" s="373"/>
      <c r="BI1063" s="9"/>
      <c r="BJ1063" s="9"/>
      <c r="CJ1063"/>
      <c r="CK1063"/>
    </row>
    <row r="1064" spans="1:89">
      <c r="A1064" s="9">
        <v>1019</v>
      </c>
      <c r="B1064" s="9" t="s">
        <v>383</v>
      </c>
      <c r="C1064" s="9">
        <v>337</v>
      </c>
      <c r="D1064" s="9">
        <v>2</v>
      </c>
      <c r="E1064" s="9">
        <v>2.2000000000000002</v>
      </c>
      <c r="F1064" s="9">
        <v>525.27200000000005</v>
      </c>
      <c r="G1064" s="9">
        <v>0</v>
      </c>
      <c r="H1064" s="9">
        <v>0</v>
      </c>
      <c r="I1064" s="9">
        <v>10.6</v>
      </c>
      <c r="J1064" s="9">
        <v>60</v>
      </c>
      <c r="K1064" s="158">
        <v>0.73263888888888895</v>
      </c>
      <c r="L1064" s="9"/>
      <c r="M1064" s="9"/>
      <c r="N1064" s="9"/>
      <c r="O1064" s="9"/>
      <c r="P1064" s="278" t="str">
        <f t="shared" si="35"/>
        <v/>
      </c>
      <c r="Q1064" s="276" t="str">
        <f t="shared" si="36"/>
        <v/>
      </c>
      <c r="R1064" s="9"/>
      <c r="S1064" s="9"/>
      <c r="U1064" s="367"/>
      <c r="AS1064" s="9"/>
      <c r="AT1064" s="9"/>
      <c r="AU1064" s="426"/>
      <c r="AW1064" s="9"/>
      <c r="AX1064" s="470"/>
      <c r="AY1064" s="467"/>
      <c r="BG1064" s="373"/>
      <c r="BH1064" s="373"/>
      <c r="BI1064" s="9"/>
      <c r="BJ1064" s="9"/>
      <c r="CJ1064"/>
      <c r="CK1064"/>
    </row>
    <row r="1065" spans="1:89">
      <c r="A1065" s="9">
        <v>1019</v>
      </c>
      <c r="B1065" s="9" t="s">
        <v>383</v>
      </c>
      <c r="C1065" s="9">
        <v>337</v>
      </c>
      <c r="D1065" s="9">
        <v>2.2000000000000002</v>
      </c>
      <c r="E1065" s="9">
        <v>1.9</v>
      </c>
      <c r="F1065" s="9">
        <v>525.27200000000005</v>
      </c>
      <c r="G1065" s="9">
        <v>0</v>
      </c>
      <c r="H1065" s="9">
        <v>0</v>
      </c>
      <c r="I1065" s="9">
        <v>10.6</v>
      </c>
      <c r="J1065" s="9">
        <v>60</v>
      </c>
      <c r="K1065" s="158">
        <v>0.73333333333333295</v>
      </c>
      <c r="L1065" s="9"/>
      <c r="M1065" s="9"/>
      <c r="N1065" s="9"/>
      <c r="O1065" s="9"/>
      <c r="P1065" s="278" t="str">
        <f t="shared" si="35"/>
        <v/>
      </c>
      <c r="Q1065" s="276" t="str">
        <f t="shared" si="36"/>
        <v/>
      </c>
      <c r="R1065" s="9"/>
      <c r="S1065" s="9"/>
      <c r="U1065" s="367"/>
      <c r="AS1065" s="9"/>
      <c r="AT1065" s="9"/>
      <c r="AU1065" s="426"/>
      <c r="AW1065" s="9"/>
      <c r="AX1065" s="470"/>
      <c r="AY1065" s="467"/>
      <c r="BG1065" s="373"/>
      <c r="BH1065" s="373"/>
      <c r="BI1065" s="9"/>
      <c r="BJ1065" s="9"/>
      <c r="CJ1065"/>
      <c r="CK1065"/>
    </row>
    <row r="1066" spans="1:89">
      <c r="A1066" s="9">
        <v>1019</v>
      </c>
      <c r="B1066" s="9" t="s">
        <v>383</v>
      </c>
      <c r="C1066" s="9">
        <v>337</v>
      </c>
      <c r="D1066" s="9">
        <v>3.5</v>
      </c>
      <c r="E1066" s="9">
        <v>2.2999999999999998</v>
      </c>
      <c r="F1066" s="9">
        <v>525.27200000000005</v>
      </c>
      <c r="G1066" s="9">
        <v>0</v>
      </c>
      <c r="H1066" s="9">
        <v>0</v>
      </c>
      <c r="I1066" s="9">
        <v>10.5</v>
      </c>
      <c r="J1066" s="9">
        <v>60</v>
      </c>
      <c r="K1066" s="158">
        <v>0.73402777777777795</v>
      </c>
      <c r="L1066" s="9"/>
      <c r="M1066" s="9"/>
      <c r="N1066" s="9"/>
      <c r="O1066" s="9"/>
      <c r="P1066" s="278" t="str">
        <f t="shared" si="35"/>
        <v/>
      </c>
      <c r="Q1066" s="276" t="str">
        <f t="shared" si="36"/>
        <v/>
      </c>
      <c r="R1066" s="9"/>
      <c r="S1066" s="9"/>
      <c r="U1066" s="367"/>
      <c r="AS1066" s="9"/>
      <c r="AT1066" s="9"/>
      <c r="AU1066" s="426"/>
      <c r="AW1066" s="9"/>
      <c r="AX1066" s="470"/>
      <c r="AY1066" s="467"/>
      <c r="BG1066" s="373"/>
      <c r="BH1066" s="373"/>
      <c r="BI1066" s="9"/>
      <c r="BJ1066" s="9"/>
      <c r="CJ1066"/>
      <c r="CK1066"/>
    </row>
    <row r="1067" spans="1:89">
      <c r="A1067" s="9">
        <v>1019</v>
      </c>
      <c r="B1067" s="9" t="s">
        <v>383</v>
      </c>
      <c r="C1067" s="9">
        <v>337</v>
      </c>
      <c r="D1067" s="9">
        <v>3.8</v>
      </c>
      <c r="E1067" s="9">
        <v>2.9</v>
      </c>
      <c r="F1067" s="9">
        <v>525.27200000000005</v>
      </c>
      <c r="G1067" s="9">
        <v>0</v>
      </c>
      <c r="H1067" s="9">
        <v>0</v>
      </c>
      <c r="I1067" s="9">
        <v>10.5</v>
      </c>
      <c r="J1067" s="9">
        <v>60</v>
      </c>
      <c r="K1067" s="158">
        <v>0.73472222222222205</v>
      </c>
      <c r="L1067" s="9"/>
      <c r="M1067" s="9"/>
      <c r="N1067" s="9"/>
      <c r="O1067" s="9"/>
      <c r="P1067" s="278" t="str">
        <f t="shared" si="35"/>
        <v/>
      </c>
      <c r="Q1067" s="276" t="str">
        <f t="shared" si="36"/>
        <v/>
      </c>
      <c r="R1067" s="9"/>
      <c r="S1067" s="9"/>
      <c r="U1067" s="367"/>
      <c r="AS1067" s="9"/>
      <c r="AT1067" s="9"/>
      <c r="AU1067" s="426"/>
      <c r="AW1067" s="9"/>
      <c r="AX1067" s="470"/>
      <c r="AY1067" s="467"/>
      <c r="BG1067" s="373"/>
      <c r="BH1067" s="373"/>
      <c r="BI1067" s="9"/>
      <c r="BJ1067" s="9"/>
      <c r="CJ1067"/>
      <c r="CK1067"/>
    </row>
    <row r="1068" spans="1:89">
      <c r="A1068" s="9">
        <v>1019</v>
      </c>
      <c r="B1068" s="9" t="s">
        <v>383</v>
      </c>
      <c r="C1068" s="9">
        <v>337</v>
      </c>
      <c r="D1068" s="9">
        <v>1.7</v>
      </c>
      <c r="E1068" s="9">
        <v>2.1</v>
      </c>
      <c r="F1068" s="9">
        <v>525.27200000000005</v>
      </c>
      <c r="G1068" s="9">
        <v>0</v>
      </c>
      <c r="H1068" s="9">
        <v>0</v>
      </c>
      <c r="I1068" s="9">
        <v>10.5</v>
      </c>
      <c r="J1068" s="9">
        <v>60</v>
      </c>
      <c r="K1068" s="158">
        <v>0.73541666666666705</v>
      </c>
      <c r="L1068" s="9"/>
      <c r="M1068" s="9"/>
      <c r="N1068" s="9"/>
      <c r="O1068" s="9"/>
      <c r="P1068" s="278" t="str">
        <f t="shared" si="35"/>
        <v/>
      </c>
      <c r="Q1068" s="276" t="str">
        <f t="shared" si="36"/>
        <v/>
      </c>
      <c r="R1068" s="9"/>
      <c r="S1068" s="9"/>
      <c r="U1068" s="367"/>
      <c r="AS1068" s="9"/>
      <c r="AT1068" s="9"/>
      <c r="AU1068" s="426"/>
      <c r="AW1068" s="9"/>
      <c r="AX1068" s="470"/>
      <c r="AY1068" s="467"/>
      <c r="BG1068" s="373"/>
      <c r="BH1068" s="373"/>
      <c r="BI1068" s="9"/>
      <c r="BJ1068" s="9"/>
      <c r="CJ1068"/>
      <c r="CK1068"/>
    </row>
    <row r="1069" spans="1:89">
      <c r="A1069" s="9">
        <v>1019</v>
      </c>
      <c r="B1069" s="9" t="s">
        <v>383</v>
      </c>
      <c r="C1069" s="9">
        <v>292</v>
      </c>
      <c r="D1069" s="9">
        <v>1.3</v>
      </c>
      <c r="E1069" s="9">
        <v>1.7</v>
      </c>
      <c r="F1069" s="9">
        <v>525.27200000000005</v>
      </c>
      <c r="G1069" s="9">
        <v>0</v>
      </c>
      <c r="H1069" s="9">
        <v>0</v>
      </c>
      <c r="I1069" s="9">
        <v>10.5</v>
      </c>
      <c r="J1069" s="9">
        <v>60</v>
      </c>
      <c r="K1069" s="158">
        <v>0.73611111111111105</v>
      </c>
      <c r="L1069" s="9"/>
      <c r="M1069" s="9"/>
      <c r="N1069" s="9"/>
      <c r="O1069" s="9"/>
      <c r="P1069" s="278" t="str">
        <f t="shared" si="35"/>
        <v/>
      </c>
      <c r="Q1069" s="276" t="str">
        <f t="shared" si="36"/>
        <v/>
      </c>
      <c r="R1069" s="9"/>
      <c r="S1069" s="9"/>
      <c r="U1069" s="367"/>
      <c r="AS1069" s="9"/>
      <c r="AT1069" s="9"/>
      <c r="AU1069" s="426"/>
      <c r="AW1069" s="9"/>
      <c r="AX1069" s="470"/>
      <c r="AY1069" s="467"/>
      <c r="BG1069" s="373"/>
      <c r="BH1069" s="373"/>
      <c r="BI1069" s="9"/>
      <c r="BJ1069" s="9"/>
      <c r="CJ1069"/>
      <c r="CK1069"/>
    </row>
    <row r="1070" spans="1:89">
      <c r="A1070" s="9">
        <v>1019</v>
      </c>
      <c r="B1070" s="9" t="s">
        <v>383</v>
      </c>
      <c r="C1070" s="9">
        <v>315</v>
      </c>
      <c r="D1070" s="9">
        <v>1.9</v>
      </c>
      <c r="E1070" s="9">
        <v>1.6</v>
      </c>
      <c r="F1070" s="9">
        <v>525.27200000000005</v>
      </c>
      <c r="G1070" s="9">
        <v>0</v>
      </c>
      <c r="H1070" s="9">
        <v>0</v>
      </c>
      <c r="I1070" s="9">
        <v>10.5</v>
      </c>
      <c r="J1070" s="9">
        <v>60</v>
      </c>
      <c r="K1070" s="158">
        <v>0.73680555555555605</v>
      </c>
      <c r="L1070" s="9"/>
      <c r="M1070" s="9"/>
      <c r="N1070" s="9"/>
      <c r="O1070" s="9"/>
      <c r="P1070" s="278" t="str">
        <f t="shared" si="35"/>
        <v/>
      </c>
      <c r="Q1070" s="276" t="str">
        <f t="shared" si="36"/>
        <v/>
      </c>
      <c r="R1070" s="9"/>
      <c r="S1070" s="9"/>
      <c r="U1070" s="367"/>
      <c r="AS1070" s="9"/>
      <c r="AT1070" s="9"/>
      <c r="AU1070" s="426"/>
      <c r="AW1070" s="9"/>
      <c r="AX1070" s="470"/>
      <c r="AY1070" s="467"/>
      <c r="BG1070" s="373"/>
      <c r="BH1070" s="373"/>
      <c r="BI1070" s="9"/>
      <c r="BJ1070" s="9"/>
      <c r="CJ1070"/>
      <c r="CK1070"/>
    </row>
    <row r="1071" spans="1:89">
      <c r="A1071" s="9">
        <v>1019</v>
      </c>
      <c r="B1071" s="9" t="s">
        <v>383</v>
      </c>
      <c r="C1071" s="9">
        <v>0</v>
      </c>
      <c r="D1071" s="9">
        <v>2.6</v>
      </c>
      <c r="E1071" s="9">
        <v>2</v>
      </c>
      <c r="F1071" s="9">
        <v>525.27200000000005</v>
      </c>
      <c r="G1071" s="9">
        <v>0</v>
      </c>
      <c r="H1071" s="9">
        <v>0</v>
      </c>
      <c r="I1071" s="9">
        <v>10.4</v>
      </c>
      <c r="J1071" s="9">
        <v>60</v>
      </c>
      <c r="K1071" s="158">
        <v>0.73750000000000004</v>
      </c>
      <c r="L1071" s="9"/>
      <c r="M1071" s="9"/>
      <c r="N1071" s="9"/>
      <c r="O1071" s="9"/>
      <c r="P1071" s="278" t="str">
        <f t="shared" si="35"/>
        <v/>
      </c>
      <c r="Q1071" s="276" t="str">
        <f t="shared" si="36"/>
        <v/>
      </c>
      <c r="R1071" s="9"/>
      <c r="S1071" s="9"/>
      <c r="U1071" s="367"/>
      <c r="AS1071" s="9"/>
      <c r="AT1071" s="9"/>
      <c r="AU1071" s="426"/>
      <c r="AW1071" s="9"/>
      <c r="AX1071" s="470"/>
      <c r="AY1071" s="467"/>
      <c r="BG1071" s="373"/>
      <c r="BH1071" s="373"/>
      <c r="BI1071" s="9"/>
      <c r="BJ1071" s="9"/>
      <c r="CJ1071"/>
      <c r="CK1071"/>
    </row>
    <row r="1072" spans="1:89">
      <c r="A1072" s="9">
        <v>1019</v>
      </c>
      <c r="B1072" s="9" t="s">
        <v>383</v>
      </c>
      <c r="C1072" s="9">
        <v>315</v>
      </c>
      <c r="D1072" s="9">
        <v>2</v>
      </c>
      <c r="E1072" s="9">
        <v>2.2999999999999998</v>
      </c>
      <c r="F1072" s="9">
        <v>525.27200000000005</v>
      </c>
      <c r="G1072" s="9">
        <v>0</v>
      </c>
      <c r="H1072" s="9">
        <v>0</v>
      </c>
      <c r="I1072" s="9">
        <v>10.4</v>
      </c>
      <c r="J1072" s="9">
        <v>60</v>
      </c>
      <c r="K1072" s="158">
        <v>0.73819444444444404</v>
      </c>
      <c r="L1072" s="9"/>
      <c r="M1072" s="9"/>
      <c r="N1072" s="9"/>
      <c r="O1072" s="9"/>
      <c r="P1072" s="278" t="str">
        <f t="shared" si="35"/>
        <v/>
      </c>
      <c r="Q1072" s="276" t="str">
        <f t="shared" si="36"/>
        <v/>
      </c>
      <c r="R1072" s="9"/>
      <c r="S1072" s="9"/>
      <c r="U1072" s="367"/>
      <c r="AS1072" s="9"/>
      <c r="AT1072" s="9"/>
      <c r="AU1072" s="426"/>
      <c r="AW1072" s="9"/>
      <c r="AX1072" s="470"/>
      <c r="AY1072" s="467"/>
      <c r="BG1072" s="373"/>
      <c r="BH1072" s="373"/>
      <c r="BI1072" s="9"/>
      <c r="BJ1072" s="9"/>
      <c r="CJ1072"/>
      <c r="CK1072"/>
    </row>
    <row r="1073" spans="1:89">
      <c r="A1073" s="9">
        <v>1019</v>
      </c>
      <c r="B1073" s="9" t="s">
        <v>383</v>
      </c>
      <c r="C1073" s="9">
        <v>337</v>
      </c>
      <c r="D1073" s="9">
        <v>1.9</v>
      </c>
      <c r="E1073" s="9">
        <v>1.5</v>
      </c>
      <c r="F1073" s="9">
        <v>525.27200000000005</v>
      </c>
      <c r="G1073" s="9">
        <v>0</v>
      </c>
      <c r="H1073" s="9">
        <v>0</v>
      </c>
      <c r="I1073" s="9">
        <v>10.3</v>
      </c>
      <c r="J1073" s="9">
        <v>60</v>
      </c>
      <c r="K1073" s="158">
        <v>0.73888888888888904</v>
      </c>
      <c r="L1073" s="9"/>
      <c r="M1073" s="9"/>
      <c r="N1073" s="9"/>
      <c r="O1073" s="9"/>
      <c r="P1073" s="278" t="str">
        <f t="shared" si="35"/>
        <v/>
      </c>
      <c r="Q1073" s="276" t="str">
        <f t="shared" si="36"/>
        <v/>
      </c>
      <c r="R1073" s="9"/>
      <c r="S1073" s="9"/>
      <c r="U1073" s="367"/>
      <c r="AS1073" s="9"/>
      <c r="AT1073" s="9"/>
      <c r="AU1073" s="426"/>
      <c r="AW1073" s="9"/>
      <c r="AX1073" s="470"/>
      <c r="AY1073" s="467"/>
      <c r="BG1073" s="373"/>
      <c r="BH1073" s="373"/>
      <c r="BI1073" s="9"/>
      <c r="BJ1073" s="9"/>
      <c r="CJ1073"/>
      <c r="CK1073"/>
    </row>
    <row r="1074" spans="1:89">
      <c r="A1074" s="9">
        <v>1019</v>
      </c>
      <c r="B1074" s="9" t="s">
        <v>383</v>
      </c>
      <c r="C1074" s="9">
        <v>292</v>
      </c>
      <c r="D1074" s="9">
        <v>1.3</v>
      </c>
      <c r="E1074" s="9">
        <v>1.6</v>
      </c>
      <c r="F1074" s="9">
        <v>525.27200000000005</v>
      </c>
      <c r="G1074" s="9">
        <v>0</v>
      </c>
      <c r="H1074" s="9">
        <v>0</v>
      </c>
      <c r="I1074" s="9">
        <v>10.3</v>
      </c>
      <c r="J1074" s="9">
        <v>60</v>
      </c>
      <c r="K1074" s="158">
        <v>0.73958333333333304</v>
      </c>
      <c r="L1074" s="9"/>
      <c r="M1074" s="9"/>
      <c r="N1074" s="9"/>
      <c r="O1074" s="9"/>
      <c r="P1074" s="278" t="str">
        <f t="shared" si="35"/>
        <v/>
      </c>
      <c r="Q1074" s="276" t="str">
        <f t="shared" si="36"/>
        <v/>
      </c>
      <c r="R1074" s="9"/>
      <c r="S1074" s="9"/>
      <c r="U1074" s="367"/>
      <c r="AS1074" s="9"/>
      <c r="AT1074" s="9"/>
      <c r="AU1074" s="426"/>
      <c r="AW1074" s="9"/>
      <c r="AX1074" s="470"/>
      <c r="AY1074" s="467"/>
      <c r="BG1074" s="373"/>
      <c r="BH1074" s="373"/>
      <c r="BI1074" s="9"/>
      <c r="BJ1074" s="9"/>
      <c r="CJ1074"/>
      <c r="CK1074"/>
    </row>
    <row r="1075" spans="1:89">
      <c r="A1075" s="9">
        <v>1019</v>
      </c>
      <c r="B1075" s="9" t="s">
        <v>383</v>
      </c>
      <c r="C1075" s="9">
        <v>337</v>
      </c>
      <c r="D1075" s="9">
        <v>1.6</v>
      </c>
      <c r="E1075" s="9">
        <v>1.6</v>
      </c>
      <c r="F1075" s="9">
        <v>525.27200000000005</v>
      </c>
      <c r="G1075" s="9">
        <v>0</v>
      </c>
      <c r="H1075" s="9">
        <v>0</v>
      </c>
      <c r="I1075" s="9">
        <v>10.3</v>
      </c>
      <c r="J1075" s="9">
        <v>59</v>
      </c>
      <c r="K1075" s="158">
        <v>0.74027777777777803</v>
      </c>
      <c r="L1075" s="9"/>
      <c r="M1075" s="9"/>
      <c r="N1075" s="9"/>
      <c r="O1075" s="9"/>
      <c r="P1075" s="278" t="str">
        <f t="shared" si="35"/>
        <v/>
      </c>
      <c r="Q1075" s="276" t="str">
        <f t="shared" si="36"/>
        <v/>
      </c>
      <c r="R1075" s="9"/>
      <c r="S1075" s="9"/>
      <c r="U1075" s="367"/>
      <c r="AS1075" s="9"/>
      <c r="AT1075" s="9"/>
      <c r="AU1075" s="426"/>
      <c r="AW1075" s="9"/>
      <c r="AX1075" s="470"/>
      <c r="AY1075" s="467"/>
      <c r="BG1075" s="373"/>
      <c r="BH1075" s="373"/>
      <c r="BI1075" s="9"/>
      <c r="BJ1075" s="9"/>
      <c r="CJ1075"/>
      <c r="CK1075"/>
    </row>
    <row r="1076" spans="1:89">
      <c r="A1076" s="9">
        <v>1019</v>
      </c>
      <c r="B1076" s="9" t="s">
        <v>383</v>
      </c>
      <c r="C1076" s="9">
        <v>315</v>
      </c>
      <c r="D1076" s="9">
        <v>1.5</v>
      </c>
      <c r="E1076" s="9">
        <v>1.3</v>
      </c>
      <c r="F1076" s="9">
        <v>525.27200000000005</v>
      </c>
      <c r="G1076" s="9">
        <v>0</v>
      </c>
      <c r="H1076" s="9">
        <v>0</v>
      </c>
      <c r="I1076" s="9">
        <v>10.199999999999999</v>
      </c>
      <c r="J1076" s="9">
        <v>59</v>
      </c>
      <c r="K1076" s="158">
        <v>0.74097222222222203</v>
      </c>
      <c r="L1076" s="9"/>
      <c r="M1076" s="9"/>
      <c r="N1076" s="9"/>
      <c r="O1076" s="9"/>
      <c r="P1076" s="278" t="str">
        <f t="shared" si="35"/>
        <v/>
      </c>
      <c r="Q1076" s="276" t="str">
        <f t="shared" si="36"/>
        <v/>
      </c>
      <c r="R1076" s="9"/>
      <c r="S1076" s="9"/>
      <c r="U1076" s="367"/>
      <c r="AS1076" s="9"/>
      <c r="AT1076" s="9"/>
      <c r="AU1076" s="426"/>
      <c r="AW1076" s="9"/>
      <c r="AX1076" s="470"/>
      <c r="AY1076" s="467"/>
      <c r="BG1076" s="373"/>
      <c r="BH1076" s="373"/>
      <c r="BI1076" s="9"/>
      <c r="BJ1076" s="9"/>
      <c r="CJ1076"/>
      <c r="CK1076"/>
    </row>
    <row r="1077" spans="1:89">
      <c r="A1077" s="9">
        <v>1019</v>
      </c>
      <c r="B1077" s="9" t="s">
        <v>383</v>
      </c>
      <c r="C1077" s="9">
        <v>0</v>
      </c>
      <c r="D1077" s="9">
        <v>2.4</v>
      </c>
      <c r="E1077" s="9">
        <v>1.7</v>
      </c>
      <c r="F1077" s="9">
        <v>525.27200000000005</v>
      </c>
      <c r="G1077" s="9">
        <v>0</v>
      </c>
      <c r="H1077" s="9">
        <v>0</v>
      </c>
      <c r="I1077" s="9">
        <v>10.199999999999999</v>
      </c>
      <c r="J1077" s="9">
        <v>59</v>
      </c>
      <c r="K1077" s="158">
        <v>0.74166666666666703</v>
      </c>
      <c r="L1077" s="9"/>
      <c r="M1077" s="9"/>
      <c r="N1077" s="9"/>
      <c r="O1077" s="9"/>
      <c r="P1077" s="278" t="str">
        <f t="shared" si="35"/>
        <v/>
      </c>
      <c r="Q1077" s="276" t="str">
        <f t="shared" si="36"/>
        <v/>
      </c>
      <c r="R1077" s="9"/>
      <c r="S1077" s="9"/>
      <c r="U1077" s="367"/>
      <c r="AS1077" s="9"/>
      <c r="AT1077" s="9"/>
      <c r="AU1077" s="426"/>
      <c r="AW1077" s="9"/>
      <c r="AX1077" s="470"/>
      <c r="AY1077" s="467"/>
      <c r="BG1077" s="373"/>
      <c r="BH1077" s="373"/>
      <c r="BI1077" s="9"/>
      <c r="BJ1077" s="9"/>
      <c r="CJ1077"/>
      <c r="CK1077"/>
    </row>
    <row r="1078" spans="1:89">
      <c r="A1078" s="9">
        <v>1019</v>
      </c>
      <c r="B1078" s="9" t="s">
        <v>383</v>
      </c>
      <c r="C1078" s="9">
        <v>337</v>
      </c>
      <c r="D1078" s="9">
        <v>2.2000000000000002</v>
      </c>
      <c r="E1078" s="9">
        <v>2.2999999999999998</v>
      </c>
      <c r="F1078" s="9">
        <v>525.27200000000005</v>
      </c>
      <c r="G1078" s="9">
        <v>0</v>
      </c>
      <c r="H1078" s="9">
        <v>0</v>
      </c>
      <c r="I1078" s="9">
        <v>10.199999999999999</v>
      </c>
      <c r="J1078" s="9">
        <v>60</v>
      </c>
      <c r="K1078" s="158">
        <v>0.74236111111111103</v>
      </c>
      <c r="L1078" s="9"/>
      <c r="M1078" s="9"/>
      <c r="N1078" s="9"/>
      <c r="O1078" s="9"/>
      <c r="P1078" s="278" t="str">
        <f t="shared" si="35"/>
        <v/>
      </c>
      <c r="Q1078" s="276" t="str">
        <f t="shared" si="36"/>
        <v/>
      </c>
      <c r="R1078" s="9"/>
      <c r="S1078" s="9"/>
      <c r="U1078" s="367"/>
      <c r="AS1078" s="9"/>
      <c r="AT1078" s="9"/>
      <c r="AU1078" s="426"/>
      <c r="AW1078" s="9"/>
      <c r="AX1078" s="470"/>
      <c r="AY1078" s="467"/>
      <c r="BG1078" s="373"/>
      <c r="BH1078" s="373"/>
      <c r="BI1078" s="9"/>
      <c r="BJ1078" s="9"/>
      <c r="CJ1078"/>
      <c r="CK1078"/>
    </row>
    <row r="1079" spans="1:89">
      <c r="A1079" s="9">
        <v>1019</v>
      </c>
      <c r="B1079" s="9" t="s">
        <v>383</v>
      </c>
      <c r="C1079" s="9">
        <v>315</v>
      </c>
      <c r="D1079" s="9">
        <v>1.9</v>
      </c>
      <c r="E1079" s="9">
        <v>1.8</v>
      </c>
      <c r="F1079" s="9">
        <v>525.27200000000005</v>
      </c>
      <c r="G1079" s="9">
        <v>0</v>
      </c>
      <c r="H1079" s="9">
        <v>0</v>
      </c>
      <c r="I1079" s="9">
        <v>10.199999999999999</v>
      </c>
      <c r="J1079" s="9">
        <v>59</v>
      </c>
      <c r="K1079" s="158">
        <v>0.74305555555555602</v>
      </c>
      <c r="L1079" s="9"/>
      <c r="M1079" s="9"/>
      <c r="N1079" s="9"/>
      <c r="O1079" s="9"/>
      <c r="P1079" s="278" t="str">
        <f t="shared" si="35"/>
        <v/>
      </c>
      <c r="Q1079" s="276" t="str">
        <f t="shared" si="36"/>
        <v/>
      </c>
      <c r="R1079" s="9"/>
      <c r="S1079" s="9"/>
      <c r="U1079" s="367"/>
      <c r="AS1079" s="9"/>
      <c r="AT1079" s="9"/>
      <c r="AU1079" s="426"/>
      <c r="AW1079" s="9"/>
      <c r="AX1079" s="470"/>
      <c r="AY1079" s="467"/>
      <c r="BG1079" s="373"/>
      <c r="BH1079" s="373"/>
      <c r="BI1079" s="9"/>
      <c r="BJ1079" s="9"/>
      <c r="CJ1079"/>
      <c r="CK1079"/>
    </row>
    <row r="1080" spans="1:89">
      <c r="A1080" s="9">
        <v>1019</v>
      </c>
      <c r="B1080" s="9" t="s">
        <v>383</v>
      </c>
      <c r="C1080" s="9">
        <v>315</v>
      </c>
      <c r="D1080" s="9">
        <v>1.4</v>
      </c>
      <c r="E1080" s="9">
        <v>1.4</v>
      </c>
      <c r="F1080" s="9">
        <v>525.27200000000005</v>
      </c>
      <c r="G1080" s="9">
        <v>0</v>
      </c>
      <c r="H1080" s="9">
        <v>0</v>
      </c>
      <c r="I1080" s="9">
        <v>10.1</v>
      </c>
      <c r="J1080" s="9">
        <v>59</v>
      </c>
      <c r="K1080" s="158">
        <v>0.74375000000000002</v>
      </c>
      <c r="L1080" s="9"/>
      <c r="M1080" s="9"/>
      <c r="N1080" s="9"/>
      <c r="O1080" s="9"/>
      <c r="P1080" s="278" t="str">
        <f t="shared" si="35"/>
        <v/>
      </c>
      <c r="Q1080" s="276" t="str">
        <f t="shared" si="36"/>
        <v/>
      </c>
      <c r="R1080" s="9"/>
      <c r="S1080" s="9"/>
      <c r="U1080" s="367"/>
      <c r="AS1080" s="9"/>
      <c r="AT1080" s="9"/>
      <c r="AU1080" s="426"/>
      <c r="AW1080" s="9"/>
      <c r="AX1080" s="470"/>
      <c r="AY1080" s="467"/>
      <c r="BG1080" s="373"/>
      <c r="BH1080" s="373"/>
      <c r="BI1080" s="9"/>
      <c r="BJ1080" s="9"/>
      <c r="CJ1080"/>
      <c r="CK1080"/>
    </row>
    <row r="1081" spans="1:89">
      <c r="A1081" s="9">
        <v>1019</v>
      </c>
      <c r="B1081" s="9" t="s">
        <v>383</v>
      </c>
      <c r="C1081" s="9">
        <v>337</v>
      </c>
      <c r="D1081" s="9">
        <v>1.8</v>
      </c>
      <c r="E1081" s="9">
        <v>1.6</v>
      </c>
      <c r="F1081" s="9">
        <v>525.27200000000005</v>
      </c>
      <c r="G1081" s="9">
        <v>0</v>
      </c>
      <c r="H1081" s="9">
        <v>0</v>
      </c>
      <c r="I1081" s="9">
        <v>10.1</v>
      </c>
      <c r="J1081" s="9">
        <v>59</v>
      </c>
      <c r="K1081" s="158">
        <v>0.74444444444444402</v>
      </c>
      <c r="L1081" s="9"/>
      <c r="M1081" s="9"/>
      <c r="N1081" s="9"/>
      <c r="O1081" s="9"/>
      <c r="P1081" s="278" t="str">
        <f t="shared" si="35"/>
        <v/>
      </c>
      <c r="Q1081" s="276" t="str">
        <f t="shared" si="36"/>
        <v/>
      </c>
      <c r="R1081" s="9"/>
      <c r="S1081" s="9"/>
      <c r="U1081" s="367"/>
      <c r="AS1081" s="9"/>
      <c r="AT1081" s="9"/>
      <c r="AU1081" s="426"/>
      <c r="AW1081" s="9"/>
      <c r="AX1081" s="470"/>
      <c r="AY1081" s="467"/>
      <c r="BG1081" s="373"/>
      <c r="BH1081" s="373"/>
      <c r="BI1081" s="9"/>
      <c r="BJ1081" s="9"/>
      <c r="CJ1081"/>
      <c r="CK1081"/>
    </row>
    <row r="1082" spans="1:89">
      <c r="A1082" s="9">
        <v>1019</v>
      </c>
      <c r="B1082" s="9" t="s">
        <v>383</v>
      </c>
      <c r="C1082" s="9">
        <v>337</v>
      </c>
      <c r="D1082" s="9">
        <v>1.5</v>
      </c>
      <c r="E1082" s="9">
        <v>1.4</v>
      </c>
      <c r="F1082" s="9">
        <v>525.27200000000005</v>
      </c>
      <c r="G1082" s="9">
        <v>0</v>
      </c>
      <c r="H1082" s="9">
        <v>0</v>
      </c>
      <c r="I1082" s="9">
        <v>10.1</v>
      </c>
      <c r="J1082" s="9">
        <v>59</v>
      </c>
      <c r="K1082" s="158">
        <v>0.74513888888888902</v>
      </c>
      <c r="L1082" s="9"/>
      <c r="M1082" s="9"/>
      <c r="N1082" s="9"/>
      <c r="O1082" s="9"/>
      <c r="P1082" s="278" t="str">
        <f t="shared" si="35"/>
        <v/>
      </c>
      <c r="Q1082" s="276" t="str">
        <f t="shared" si="36"/>
        <v/>
      </c>
      <c r="R1082" s="9"/>
      <c r="S1082" s="9"/>
      <c r="U1082" s="367"/>
      <c r="AS1082" s="9"/>
      <c r="AT1082" s="9"/>
      <c r="AU1082" s="426"/>
      <c r="AW1082" s="9"/>
      <c r="AX1082" s="470"/>
      <c r="AY1082" s="467"/>
      <c r="BG1082" s="373"/>
      <c r="BH1082" s="373"/>
      <c r="BI1082" s="9"/>
      <c r="BJ1082" s="9"/>
      <c r="CJ1082"/>
      <c r="CK1082"/>
    </row>
    <row r="1083" spans="1:89">
      <c r="A1083" s="9">
        <v>1019</v>
      </c>
      <c r="B1083" s="9" t="s">
        <v>383</v>
      </c>
      <c r="C1083" s="9">
        <v>337</v>
      </c>
      <c r="D1083" s="9">
        <v>1.7</v>
      </c>
      <c r="E1083" s="9">
        <v>1.8</v>
      </c>
      <c r="F1083" s="9">
        <v>525.27200000000005</v>
      </c>
      <c r="G1083" s="9">
        <v>0</v>
      </c>
      <c r="H1083" s="9">
        <v>0</v>
      </c>
      <c r="I1083" s="9">
        <v>10.1</v>
      </c>
      <c r="J1083" s="9">
        <v>59</v>
      </c>
      <c r="K1083" s="158">
        <v>0.74583333333333302</v>
      </c>
      <c r="L1083" s="9"/>
      <c r="M1083" s="9"/>
      <c r="N1083" s="9"/>
      <c r="O1083" s="9"/>
      <c r="P1083" s="278" t="str">
        <f t="shared" si="35"/>
        <v/>
      </c>
      <c r="Q1083" s="276" t="str">
        <f t="shared" si="36"/>
        <v/>
      </c>
      <c r="R1083" s="9"/>
      <c r="S1083" s="9"/>
      <c r="U1083" s="367"/>
      <c r="AS1083" s="9"/>
      <c r="AT1083" s="9"/>
      <c r="AU1083" s="426"/>
      <c r="AW1083" s="9"/>
      <c r="AX1083" s="470"/>
      <c r="AY1083" s="467"/>
      <c r="BG1083" s="373"/>
      <c r="BH1083" s="373"/>
      <c r="BI1083" s="9"/>
      <c r="BJ1083" s="9"/>
      <c r="CJ1083"/>
      <c r="CK1083"/>
    </row>
    <row r="1084" spans="1:89">
      <c r="A1084" s="9">
        <v>1019</v>
      </c>
      <c r="B1084" s="9" t="s">
        <v>383</v>
      </c>
      <c r="C1084" s="9">
        <v>337</v>
      </c>
      <c r="D1084" s="9">
        <v>1.9</v>
      </c>
      <c r="E1084" s="9">
        <v>1.7</v>
      </c>
      <c r="F1084" s="9">
        <v>525.27200000000005</v>
      </c>
      <c r="G1084" s="9">
        <v>0</v>
      </c>
      <c r="H1084" s="9">
        <v>0</v>
      </c>
      <c r="I1084" s="9">
        <v>10</v>
      </c>
      <c r="J1084" s="9">
        <v>59</v>
      </c>
      <c r="K1084" s="158">
        <v>0.74652777777777801</v>
      </c>
      <c r="L1084" s="9"/>
      <c r="M1084" s="9"/>
      <c r="N1084" s="9"/>
      <c r="O1084" s="9"/>
      <c r="P1084" s="278" t="str">
        <f t="shared" si="35"/>
        <v/>
      </c>
      <c r="Q1084" s="276" t="str">
        <f t="shared" si="36"/>
        <v/>
      </c>
      <c r="R1084" s="9"/>
      <c r="S1084" s="9"/>
      <c r="U1084" s="367"/>
      <c r="AS1084" s="9"/>
      <c r="AT1084" s="9"/>
      <c r="AU1084" s="426"/>
      <c r="AW1084" s="9"/>
      <c r="AX1084" s="470"/>
      <c r="AY1084" s="467"/>
      <c r="BG1084" s="373"/>
      <c r="BH1084" s="373"/>
      <c r="BI1084" s="9"/>
      <c r="BJ1084" s="9"/>
      <c r="CJ1084"/>
      <c r="CK1084"/>
    </row>
    <row r="1085" spans="1:89">
      <c r="A1085" s="9">
        <v>1019</v>
      </c>
      <c r="B1085" s="9" t="s">
        <v>383</v>
      </c>
      <c r="C1085" s="9">
        <v>337</v>
      </c>
      <c r="D1085" s="9">
        <v>2</v>
      </c>
      <c r="E1085" s="9">
        <v>1.8</v>
      </c>
      <c r="F1085" s="9">
        <v>525.27200000000005</v>
      </c>
      <c r="G1085" s="9">
        <v>0</v>
      </c>
      <c r="H1085" s="9">
        <v>0</v>
      </c>
      <c r="I1085" s="9">
        <v>10</v>
      </c>
      <c r="J1085" s="9">
        <v>59</v>
      </c>
      <c r="K1085" s="158">
        <v>0.74722222222222201</v>
      </c>
      <c r="L1085" s="9"/>
      <c r="M1085" s="9"/>
      <c r="N1085" s="9"/>
      <c r="O1085" s="9"/>
      <c r="P1085" s="278" t="str">
        <f t="shared" si="35"/>
        <v/>
      </c>
      <c r="Q1085" s="276" t="str">
        <f t="shared" si="36"/>
        <v/>
      </c>
      <c r="R1085" s="9"/>
      <c r="S1085" s="9"/>
      <c r="U1085" s="367"/>
      <c r="AS1085" s="9"/>
      <c r="AT1085" s="9"/>
      <c r="AU1085" s="426"/>
      <c r="AW1085" s="9"/>
      <c r="AX1085" s="470"/>
      <c r="AY1085" s="467"/>
      <c r="BG1085" s="373"/>
      <c r="BH1085" s="373"/>
      <c r="BI1085" s="9"/>
      <c r="BJ1085" s="9"/>
      <c r="CJ1085"/>
      <c r="CK1085"/>
    </row>
    <row r="1086" spans="1:89">
      <c r="A1086" s="9">
        <v>1019</v>
      </c>
      <c r="B1086" s="9" t="s">
        <v>383</v>
      </c>
      <c r="C1086" s="9">
        <v>337</v>
      </c>
      <c r="D1086" s="9">
        <v>2.2000000000000002</v>
      </c>
      <c r="E1086" s="9">
        <v>2.1</v>
      </c>
      <c r="F1086" s="9">
        <v>525.27200000000005</v>
      </c>
      <c r="G1086" s="9">
        <v>0</v>
      </c>
      <c r="H1086" s="9">
        <v>0</v>
      </c>
      <c r="I1086" s="9">
        <v>10</v>
      </c>
      <c r="J1086" s="9">
        <v>59</v>
      </c>
      <c r="K1086" s="158">
        <v>0.74791666666666701</v>
      </c>
      <c r="L1086" s="9"/>
      <c r="M1086" s="9"/>
      <c r="N1086" s="9"/>
      <c r="O1086" s="9"/>
      <c r="P1086" s="278" t="str">
        <f t="shared" si="35"/>
        <v/>
      </c>
      <c r="Q1086" s="276" t="str">
        <f t="shared" si="36"/>
        <v/>
      </c>
      <c r="R1086" s="9"/>
      <c r="S1086" s="9"/>
      <c r="U1086" s="367"/>
      <c r="AS1086" s="9"/>
      <c r="AT1086" s="9"/>
      <c r="AU1086" s="426"/>
      <c r="AW1086" s="9"/>
      <c r="AX1086" s="470"/>
      <c r="AY1086" s="467"/>
      <c r="BG1086" s="373"/>
      <c r="BH1086" s="373"/>
      <c r="BI1086" s="9"/>
      <c r="BJ1086" s="9"/>
      <c r="CJ1086"/>
      <c r="CK1086"/>
    </row>
    <row r="1087" spans="1:89">
      <c r="A1087" s="9">
        <v>1019</v>
      </c>
      <c r="B1087" s="9" t="s">
        <v>383</v>
      </c>
      <c r="C1087" s="9">
        <v>337</v>
      </c>
      <c r="D1087" s="9">
        <v>2.2000000000000002</v>
      </c>
      <c r="E1087" s="9">
        <v>2</v>
      </c>
      <c r="F1087" s="9">
        <v>525.27200000000005</v>
      </c>
      <c r="G1087" s="9">
        <v>0</v>
      </c>
      <c r="H1087" s="9">
        <v>0</v>
      </c>
      <c r="I1087" s="9">
        <v>10</v>
      </c>
      <c r="J1087" s="9">
        <v>59</v>
      </c>
      <c r="K1087" s="158">
        <v>0.74861111111111101</v>
      </c>
      <c r="L1087" s="9"/>
      <c r="M1087" s="9"/>
      <c r="N1087" s="9"/>
      <c r="O1087" s="9"/>
      <c r="P1087" s="278" t="str">
        <f t="shared" si="35"/>
        <v/>
      </c>
      <c r="Q1087" s="276" t="str">
        <f t="shared" si="36"/>
        <v/>
      </c>
      <c r="R1087" s="9"/>
      <c r="S1087" s="9"/>
      <c r="U1087" s="367"/>
      <c r="AS1087" s="9"/>
      <c r="AT1087" s="9"/>
      <c r="AU1087" s="426"/>
      <c r="AW1087" s="9"/>
      <c r="AX1087" s="470"/>
      <c r="AY1087" s="467"/>
      <c r="BG1087" s="373"/>
      <c r="BH1087" s="373"/>
      <c r="BI1087" s="9"/>
      <c r="BJ1087" s="9"/>
      <c r="CJ1087"/>
      <c r="CK1087"/>
    </row>
    <row r="1088" spans="1:89">
      <c r="A1088" s="9">
        <v>1019</v>
      </c>
      <c r="B1088" s="9" t="s">
        <v>383</v>
      </c>
      <c r="C1088" s="9">
        <v>337</v>
      </c>
      <c r="D1088" s="9">
        <v>1.8</v>
      </c>
      <c r="E1088" s="9">
        <v>1.6</v>
      </c>
      <c r="F1088" s="9">
        <v>525.27200000000005</v>
      </c>
      <c r="G1088" s="9">
        <v>0</v>
      </c>
      <c r="H1088" s="9">
        <v>0</v>
      </c>
      <c r="I1088" s="9">
        <v>10</v>
      </c>
      <c r="J1088" s="9">
        <v>59</v>
      </c>
      <c r="K1088" s="158">
        <v>0.749305555555556</v>
      </c>
      <c r="L1088" s="9"/>
      <c r="M1088" s="9"/>
      <c r="N1088" s="9"/>
      <c r="O1088" s="9"/>
      <c r="P1088" s="278" t="str">
        <f t="shared" si="35"/>
        <v/>
      </c>
      <c r="Q1088" s="276" t="str">
        <f t="shared" si="36"/>
        <v/>
      </c>
      <c r="R1088" s="9"/>
      <c r="S1088" s="9"/>
      <c r="U1088" s="367"/>
      <c r="AS1088" s="9"/>
      <c r="AT1088" s="9"/>
      <c r="AU1088" s="426"/>
      <c r="AW1088" s="9"/>
      <c r="AX1088" s="470"/>
      <c r="AY1088" s="467"/>
      <c r="BG1088" s="373"/>
      <c r="BH1088" s="373"/>
      <c r="BI1088" s="9"/>
      <c r="BJ1088" s="9"/>
      <c r="CJ1088"/>
      <c r="CK1088"/>
    </row>
    <row r="1089" spans="1:89">
      <c r="A1089" s="9">
        <v>1019</v>
      </c>
      <c r="B1089" s="9" t="s">
        <v>383</v>
      </c>
      <c r="C1089" s="9">
        <v>292</v>
      </c>
      <c r="D1089" s="9">
        <v>1.6</v>
      </c>
      <c r="E1089" s="9">
        <v>1.5</v>
      </c>
      <c r="F1089" s="9">
        <v>525.27200000000005</v>
      </c>
      <c r="G1089" s="9">
        <v>0</v>
      </c>
      <c r="H1089" s="9">
        <v>0</v>
      </c>
      <c r="I1089" s="9">
        <v>10</v>
      </c>
      <c r="J1089" s="9">
        <v>59</v>
      </c>
      <c r="K1089" s="158">
        <v>0.75</v>
      </c>
      <c r="L1089" s="9"/>
      <c r="M1089" s="9"/>
      <c r="N1089" s="9"/>
      <c r="O1089" s="9"/>
      <c r="P1089" s="278" t="str">
        <f t="shared" si="35"/>
        <v/>
      </c>
      <c r="Q1089" s="276" t="str">
        <f t="shared" si="36"/>
        <v/>
      </c>
      <c r="R1089" s="9"/>
      <c r="S1089" s="9"/>
      <c r="U1089" s="367"/>
      <c r="AS1089" s="9"/>
      <c r="AT1089" s="9"/>
      <c r="AU1089" s="426"/>
      <c r="AW1089" s="9"/>
      <c r="AX1089" s="470"/>
      <c r="AY1089" s="467"/>
      <c r="BG1089" s="373"/>
      <c r="BH1089" s="373"/>
      <c r="BI1089" s="9"/>
      <c r="BJ1089" s="9"/>
      <c r="CJ1089"/>
      <c r="CK1089"/>
    </row>
    <row r="1090" spans="1:89">
      <c r="A1090" s="9">
        <v>1019</v>
      </c>
      <c r="B1090" s="9" t="s">
        <v>383</v>
      </c>
      <c r="C1090" s="9">
        <v>315</v>
      </c>
      <c r="D1090" s="9">
        <v>1.8</v>
      </c>
      <c r="E1090" s="9">
        <v>2.1</v>
      </c>
      <c r="F1090" s="9">
        <v>525.27200000000005</v>
      </c>
      <c r="G1090" s="9">
        <v>0</v>
      </c>
      <c r="H1090" s="9">
        <v>0</v>
      </c>
      <c r="I1090" s="9">
        <v>10</v>
      </c>
      <c r="J1090" s="9">
        <v>59</v>
      </c>
      <c r="K1090" s="158">
        <v>0.750694444444444</v>
      </c>
      <c r="L1090" s="9"/>
      <c r="M1090" s="9"/>
      <c r="N1090" s="9"/>
      <c r="O1090" s="9"/>
      <c r="P1090" s="278" t="str">
        <f t="shared" si="35"/>
        <v/>
      </c>
      <c r="Q1090" s="276" t="str">
        <f t="shared" si="36"/>
        <v/>
      </c>
      <c r="R1090" s="9"/>
      <c r="S1090" s="9"/>
      <c r="U1090" s="367"/>
      <c r="AS1090" s="9"/>
      <c r="AT1090" s="9"/>
      <c r="AU1090" s="426"/>
      <c r="AW1090" s="9"/>
      <c r="AX1090" s="470"/>
      <c r="AY1090" s="467"/>
      <c r="BG1090" s="373"/>
      <c r="BH1090" s="373"/>
      <c r="BI1090" s="9"/>
      <c r="BJ1090" s="9"/>
      <c r="CJ1090"/>
      <c r="CK1090"/>
    </row>
    <row r="1091" spans="1:89">
      <c r="A1091" s="9">
        <v>1019</v>
      </c>
      <c r="B1091" s="9" t="s">
        <v>383</v>
      </c>
      <c r="C1091" s="9">
        <v>337</v>
      </c>
      <c r="D1091" s="9">
        <v>1.9</v>
      </c>
      <c r="E1091" s="9">
        <v>1.7</v>
      </c>
      <c r="F1091" s="9">
        <v>525.27200000000005</v>
      </c>
      <c r="G1091" s="9">
        <v>0</v>
      </c>
      <c r="H1091" s="9">
        <v>0</v>
      </c>
      <c r="I1091" s="9">
        <v>10</v>
      </c>
      <c r="J1091" s="9">
        <v>59</v>
      </c>
      <c r="K1091" s="158">
        <v>0.75138888888888899</v>
      </c>
      <c r="L1091" s="9"/>
      <c r="M1091" s="9"/>
      <c r="N1091" s="9"/>
      <c r="O1091" s="9"/>
      <c r="P1091" s="278" t="str">
        <f t="shared" si="35"/>
        <v/>
      </c>
      <c r="Q1091" s="276" t="str">
        <f t="shared" si="36"/>
        <v/>
      </c>
      <c r="R1091" s="9"/>
      <c r="S1091" s="9"/>
      <c r="U1091" s="367"/>
      <c r="AS1091" s="9"/>
      <c r="AT1091" s="9"/>
      <c r="AU1091" s="426"/>
      <c r="AW1091" s="9"/>
      <c r="AX1091" s="470"/>
      <c r="AY1091" s="467"/>
      <c r="BG1091" s="373"/>
      <c r="BH1091" s="373"/>
      <c r="BI1091" s="9"/>
      <c r="BJ1091" s="9"/>
      <c r="CJ1091"/>
      <c r="CK1091"/>
    </row>
    <row r="1092" spans="1:89">
      <c r="A1092" s="9">
        <v>1019</v>
      </c>
      <c r="B1092" s="9" t="s">
        <v>383</v>
      </c>
      <c r="C1092" s="9">
        <v>337</v>
      </c>
      <c r="D1092" s="9">
        <v>1.7</v>
      </c>
      <c r="E1092" s="9">
        <v>1.6</v>
      </c>
      <c r="F1092" s="9">
        <v>525.27200000000005</v>
      </c>
      <c r="G1092" s="9">
        <v>0</v>
      </c>
      <c r="H1092" s="9">
        <v>0</v>
      </c>
      <c r="I1092" s="9">
        <v>10</v>
      </c>
      <c r="J1092" s="9">
        <v>59</v>
      </c>
      <c r="K1092" s="158">
        <v>0.75208333333333299</v>
      </c>
      <c r="L1092" s="9"/>
      <c r="M1092" s="9"/>
      <c r="N1092" s="9"/>
      <c r="O1092" s="9"/>
      <c r="P1092" s="278" t="str">
        <f t="shared" si="35"/>
        <v/>
      </c>
      <c r="Q1092" s="276" t="str">
        <f t="shared" si="36"/>
        <v/>
      </c>
      <c r="R1092" s="9"/>
      <c r="S1092" s="9"/>
      <c r="U1092" s="367"/>
      <c r="AS1092" s="9"/>
      <c r="AT1092" s="9"/>
      <c r="AU1092" s="426"/>
      <c r="AW1092" s="9"/>
      <c r="AX1092" s="470"/>
      <c r="AY1092" s="467"/>
      <c r="BG1092" s="373"/>
      <c r="BH1092" s="373"/>
      <c r="BI1092" s="9"/>
      <c r="BJ1092" s="9"/>
      <c r="CJ1092"/>
      <c r="CK1092"/>
    </row>
    <row r="1093" spans="1:89">
      <c r="A1093" s="9">
        <v>1019</v>
      </c>
      <c r="B1093" s="9" t="s">
        <v>383</v>
      </c>
      <c r="C1093" s="9">
        <v>337</v>
      </c>
      <c r="D1093" s="9">
        <v>1.6</v>
      </c>
      <c r="E1093" s="9">
        <v>1.4</v>
      </c>
      <c r="F1093" s="9">
        <v>525.27200000000005</v>
      </c>
      <c r="G1093" s="9">
        <v>0</v>
      </c>
      <c r="H1093" s="9">
        <v>0</v>
      </c>
      <c r="I1093" s="9">
        <v>10</v>
      </c>
      <c r="J1093" s="9">
        <v>59</v>
      </c>
      <c r="K1093" s="158">
        <v>0.75277777777777799</v>
      </c>
      <c r="L1093" s="9"/>
      <c r="M1093" s="9"/>
      <c r="N1093" s="9"/>
      <c r="O1093" s="9"/>
      <c r="P1093" s="278" t="str">
        <f t="shared" si="35"/>
        <v/>
      </c>
      <c r="Q1093" s="276" t="str">
        <f t="shared" si="36"/>
        <v/>
      </c>
      <c r="R1093" s="9"/>
      <c r="S1093" s="9"/>
      <c r="U1093" s="367"/>
      <c r="AS1093" s="9"/>
      <c r="AT1093" s="9"/>
      <c r="AU1093" s="426"/>
      <c r="AW1093" s="9"/>
      <c r="AX1093" s="470"/>
      <c r="AY1093" s="467"/>
      <c r="BG1093" s="373"/>
      <c r="BH1093" s="373"/>
      <c r="BI1093" s="9"/>
      <c r="BJ1093" s="9"/>
      <c r="CJ1093"/>
      <c r="CK1093"/>
    </row>
    <row r="1094" spans="1:89">
      <c r="A1094" s="9">
        <v>1019</v>
      </c>
      <c r="B1094" s="9" t="s">
        <v>383</v>
      </c>
      <c r="C1094" s="9">
        <v>315</v>
      </c>
      <c r="D1094" s="9">
        <v>1.5</v>
      </c>
      <c r="E1094" s="9">
        <v>1.5</v>
      </c>
      <c r="F1094" s="9">
        <v>525.27200000000005</v>
      </c>
      <c r="G1094" s="9">
        <v>0</v>
      </c>
      <c r="H1094" s="9">
        <v>0</v>
      </c>
      <c r="I1094" s="9">
        <v>10</v>
      </c>
      <c r="J1094" s="9">
        <v>59</v>
      </c>
      <c r="K1094" s="158">
        <v>0.75347222222222199</v>
      </c>
      <c r="L1094" s="9"/>
      <c r="M1094" s="9"/>
      <c r="N1094" s="9"/>
      <c r="O1094" s="9"/>
      <c r="P1094" s="278" t="str">
        <f t="shared" si="35"/>
        <v/>
      </c>
      <c r="Q1094" s="276" t="str">
        <f t="shared" si="36"/>
        <v/>
      </c>
      <c r="R1094" s="9"/>
      <c r="S1094" s="9"/>
      <c r="U1094" s="367"/>
      <c r="AS1094" s="9"/>
      <c r="AT1094" s="9"/>
      <c r="AU1094" s="426"/>
      <c r="AW1094" s="9"/>
      <c r="AX1094" s="470"/>
      <c r="AY1094" s="467"/>
      <c r="BG1094" s="373"/>
      <c r="BH1094" s="373"/>
      <c r="BI1094" s="9"/>
      <c r="BJ1094" s="9"/>
      <c r="CJ1094"/>
      <c r="CK1094"/>
    </row>
    <row r="1095" spans="1:89">
      <c r="A1095" s="9">
        <v>1019</v>
      </c>
      <c r="B1095" s="9" t="s">
        <v>383</v>
      </c>
      <c r="C1095" s="9">
        <v>337</v>
      </c>
      <c r="D1095" s="9">
        <v>1.8</v>
      </c>
      <c r="E1095" s="9">
        <v>1.6</v>
      </c>
      <c r="F1095" s="9">
        <v>525.27200000000005</v>
      </c>
      <c r="G1095" s="9">
        <v>0</v>
      </c>
      <c r="H1095" s="9">
        <v>0</v>
      </c>
      <c r="I1095" s="9">
        <v>10</v>
      </c>
      <c r="J1095" s="9">
        <v>59</v>
      </c>
      <c r="K1095" s="158">
        <v>0.75416666666666698</v>
      </c>
      <c r="L1095" s="9"/>
      <c r="M1095" s="9"/>
      <c r="N1095" s="9"/>
      <c r="O1095" s="9"/>
      <c r="P1095" s="278" t="str">
        <f t="shared" si="35"/>
        <v/>
      </c>
      <c r="Q1095" s="276" t="str">
        <f t="shared" si="36"/>
        <v/>
      </c>
      <c r="R1095" s="9"/>
      <c r="S1095" s="9"/>
      <c r="U1095" s="367"/>
      <c r="AS1095" s="9"/>
      <c r="AT1095" s="9"/>
      <c r="AU1095" s="426"/>
      <c r="AW1095" s="9"/>
      <c r="AX1095" s="470"/>
      <c r="AY1095" s="467"/>
      <c r="BG1095" s="373"/>
      <c r="BH1095" s="373"/>
      <c r="BI1095" s="9"/>
      <c r="BJ1095" s="9"/>
      <c r="CJ1095"/>
      <c r="CK1095"/>
    </row>
    <row r="1096" spans="1:89">
      <c r="A1096" s="9">
        <v>1019</v>
      </c>
      <c r="B1096" s="9" t="s">
        <v>383</v>
      </c>
      <c r="C1096" s="9">
        <v>337</v>
      </c>
      <c r="D1096" s="9">
        <v>1.3</v>
      </c>
      <c r="E1096" s="9">
        <v>1.2</v>
      </c>
      <c r="F1096" s="9">
        <v>525.27200000000005</v>
      </c>
      <c r="G1096" s="9">
        <v>0</v>
      </c>
      <c r="H1096" s="9">
        <v>0</v>
      </c>
      <c r="I1096" s="9">
        <v>10</v>
      </c>
      <c r="J1096" s="9">
        <v>59</v>
      </c>
      <c r="K1096" s="158">
        <v>0.75486111111111098</v>
      </c>
      <c r="L1096" s="9"/>
      <c r="M1096" s="9"/>
      <c r="N1096" s="9"/>
      <c r="O1096" s="9"/>
      <c r="P1096" s="278" t="str">
        <f t="shared" si="35"/>
        <v/>
      </c>
      <c r="Q1096" s="276" t="str">
        <f t="shared" si="36"/>
        <v/>
      </c>
      <c r="R1096" s="9"/>
      <c r="S1096" s="9"/>
      <c r="U1096" s="367"/>
      <c r="AS1096" s="9"/>
      <c r="AT1096" s="9"/>
      <c r="AU1096" s="426"/>
      <c r="AW1096" s="9"/>
      <c r="AX1096" s="470"/>
      <c r="AY1096" s="467"/>
      <c r="BG1096" s="373"/>
      <c r="BH1096" s="373"/>
      <c r="BI1096" s="9"/>
      <c r="BJ1096" s="9"/>
      <c r="CJ1096"/>
      <c r="CK1096"/>
    </row>
    <row r="1097" spans="1:89">
      <c r="A1097" s="9">
        <v>1019</v>
      </c>
      <c r="B1097" s="9" t="s">
        <v>383</v>
      </c>
      <c r="C1097" s="9">
        <v>292</v>
      </c>
      <c r="D1097" s="9">
        <v>1.5</v>
      </c>
      <c r="E1097" s="9">
        <v>1.5</v>
      </c>
      <c r="F1097" s="9">
        <v>525.27200000000005</v>
      </c>
      <c r="G1097" s="9">
        <v>0</v>
      </c>
      <c r="H1097" s="9">
        <v>0</v>
      </c>
      <c r="I1097" s="9">
        <v>10</v>
      </c>
      <c r="J1097" s="9">
        <v>59</v>
      </c>
      <c r="K1097" s="158">
        <v>0.75555555555555598</v>
      </c>
      <c r="L1097" s="9"/>
      <c r="M1097" s="9"/>
      <c r="N1097" s="9"/>
      <c r="O1097" s="9"/>
      <c r="P1097" s="278" t="str">
        <f t="shared" si="35"/>
        <v/>
      </c>
      <c r="Q1097" s="276" t="str">
        <f t="shared" si="36"/>
        <v/>
      </c>
      <c r="R1097" s="9"/>
      <c r="S1097" s="9"/>
      <c r="U1097" s="367"/>
      <c r="AS1097" s="9"/>
      <c r="AT1097" s="9"/>
      <c r="AU1097" s="426"/>
      <c r="AW1097" s="9"/>
      <c r="AX1097" s="470"/>
      <c r="AY1097" s="467"/>
      <c r="BG1097" s="373"/>
      <c r="BH1097" s="373"/>
      <c r="BI1097" s="9"/>
      <c r="BJ1097" s="9"/>
      <c r="CJ1097"/>
      <c r="CK1097"/>
    </row>
    <row r="1098" spans="1:89">
      <c r="A1098" s="9">
        <v>1019</v>
      </c>
      <c r="B1098" s="9" t="s">
        <v>383</v>
      </c>
      <c r="C1098" s="9">
        <v>292</v>
      </c>
      <c r="D1098" s="9">
        <v>1.1000000000000001</v>
      </c>
      <c r="E1098" s="9">
        <v>1.3</v>
      </c>
      <c r="F1098" s="9">
        <v>525.27200000000005</v>
      </c>
      <c r="G1098" s="9">
        <v>0</v>
      </c>
      <c r="H1098" s="9">
        <v>0</v>
      </c>
      <c r="I1098" s="9">
        <v>10</v>
      </c>
      <c r="J1098" s="9">
        <v>59</v>
      </c>
      <c r="K1098" s="158">
        <v>0.75624999999999998</v>
      </c>
      <c r="L1098" s="9"/>
      <c r="M1098" s="9"/>
      <c r="N1098" s="9"/>
      <c r="O1098" s="9"/>
      <c r="P1098" s="278" t="str">
        <f t="shared" si="35"/>
        <v/>
      </c>
      <c r="Q1098" s="276" t="str">
        <f t="shared" si="36"/>
        <v/>
      </c>
      <c r="R1098" s="9"/>
      <c r="S1098" s="9"/>
      <c r="U1098" s="367"/>
      <c r="AS1098" s="9"/>
      <c r="AT1098" s="9"/>
      <c r="AU1098" s="426"/>
      <c r="AW1098" s="9"/>
      <c r="AX1098" s="470"/>
      <c r="AY1098" s="467"/>
      <c r="BG1098" s="373"/>
      <c r="BH1098" s="373"/>
      <c r="BI1098" s="9"/>
      <c r="BJ1098" s="9"/>
      <c r="CJ1098"/>
      <c r="CK1098"/>
    </row>
    <row r="1099" spans="1:89">
      <c r="A1099" s="9">
        <v>1019</v>
      </c>
      <c r="B1099" s="9" t="s">
        <v>383</v>
      </c>
      <c r="C1099" s="9">
        <v>315</v>
      </c>
      <c r="D1099" s="9">
        <v>1.4</v>
      </c>
      <c r="E1099" s="9">
        <v>1.1000000000000001</v>
      </c>
      <c r="F1099" s="9">
        <v>525.27200000000005</v>
      </c>
      <c r="G1099" s="9">
        <v>0</v>
      </c>
      <c r="H1099" s="9">
        <v>0</v>
      </c>
      <c r="I1099" s="9">
        <v>10</v>
      </c>
      <c r="J1099" s="9">
        <v>59</v>
      </c>
      <c r="K1099" s="158">
        <v>0.75694444444444398</v>
      </c>
      <c r="L1099" s="9"/>
      <c r="M1099" s="9"/>
      <c r="N1099" s="9"/>
      <c r="O1099" s="9"/>
      <c r="P1099" s="278" t="str">
        <f t="shared" ref="P1099:P1162" si="37">IF(D1099&lt;1.1,60,"")</f>
        <v/>
      </c>
      <c r="Q1099" s="276" t="str">
        <f t="shared" ref="Q1099:Q1162" si="38">IF(H1099&gt;0,60,"")</f>
        <v/>
      </c>
      <c r="R1099" s="9"/>
      <c r="S1099" s="9"/>
      <c r="U1099" s="367"/>
      <c r="AS1099" s="9"/>
      <c r="AT1099" s="9"/>
      <c r="AU1099" s="426"/>
      <c r="AW1099" s="9"/>
      <c r="AX1099" s="470"/>
      <c r="AY1099" s="467"/>
      <c r="BG1099" s="373"/>
      <c r="BH1099" s="373"/>
      <c r="BI1099" s="9"/>
      <c r="BJ1099" s="9"/>
      <c r="CJ1099"/>
      <c r="CK1099"/>
    </row>
    <row r="1100" spans="1:89">
      <c r="A1100" s="9">
        <v>1019</v>
      </c>
      <c r="B1100" s="9" t="s">
        <v>383</v>
      </c>
      <c r="C1100" s="9">
        <v>315</v>
      </c>
      <c r="D1100" s="9">
        <v>1.4</v>
      </c>
      <c r="E1100" s="9">
        <v>1.5</v>
      </c>
      <c r="F1100" s="9">
        <v>525.27200000000005</v>
      </c>
      <c r="G1100" s="9">
        <v>0</v>
      </c>
      <c r="H1100" s="9">
        <v>0</v>
      </c>
      <c r="I1100" s="9">
        <v>10</v>
      </c>
      <c r="J1100" s="9">
        <v>59</v>
      </c>
      <c r="K1100" s="158">
        <v>0.75763888888888897</v>
      </c>
      <c r="L1100" s="9"/>
      <c r="M1100" s="9"/>
      <c r="N1100" s="9"/>
      <c r="O1100" s="9"/>
      <c r="P1100" s="278" t="str">
        <f t="shared" si="37"/>
        <v/>
      </c>
      <c r="Q1100" s="276" t="str">
        <f t="shared" si="38"/>
        <v/>
      </c>
      <c r="R1100" s="9"/>
      <c r="S1100" s="9"/>
      <c r="U1100" s="367"/>
      <c r="AS1100" s="9"/>
      <c r="AT1100" s="9"/>
      <c r="AU1100" s="426"/>
      <c r="AW1100" s="9"/>
      <c r="AX1100" s="470"/>
      <c r="AY1100" s="467"/>
      <c r="BG1100" s="373"/>
      <c r="BH1100" s="373"/>
      <c r="BI1100" s="9"/>
      <c r="BJ1100" s="9"/>
      <c r="CJ1100"/>
      <c r="CK1100"/>
    </row>
    <row r="1101" spans="1:89">
      <c r="A1101" s="9">
        <v>1019</v>
      </c>
      <c r="B1101" s="9" t="s">
        <v>383</v>
      </c>
      <c r="C1101" s="9">
        <v>315</v>
      </c>
      <c r="D1101" s="9">
        <v>1.5</v>
      </c>
      <c r="E1101" s="9">
        <v>1.3</v>
      </c>
      <c r="F1101" s="9">
        <v>525.27200000000005</v>
      </c>
      <c r="G1101" s="9">
        <v>0</v>
      </c>
      <c r="H1101" s="9">
        <v>0</v>
      </c>
      <c r="I1101" s="9">
        <v>10</v>
      </c>
      <c r="J1101" s="9">
        <v>59</v>
      </c>
      <c r="K1101" s="158">
        <v>0.75833333333333297</v>
      </c>
      <c r="L1101" s="9"/>
      <c r="M1101" s="9"/>
      <c r="N1101" s="9"/>
      <c r="O1101" s="9"/>
      <c r="P1101" s="278" t="str">
        <f t="shared" si="37"/>
        <v/>
      </c>
      <c r="Q1101" s="276" t="str">
        <f t="shared" si="38"/>
        <v/>
      </c>
      <c r="R1101" s="9"/>
      <c r="S1101" s="9"/>
      <c r="U1101" s="367"/>
      <c r="AS1101" s="9"/>
      <c r="AT1101" s="9"/>
      <c r="AU1101" s="426"/>
      <c r="AW1101" s="9"/>
      <c r="AX1101" s="470"/>
      <c r="AY1101" s="467"/>
      <c r="BG1101" s="373"/>
      <c r="BH1101" s="373"/>
      <c r="BI1101" s="9"/>
      <c r="BJ1101" s="9"/>
      <c r="CJ1101"/>
      <c r="CK1101"/>
    </row>
    <row r="1102" spans="1:89">
      <c r="A1102" s="9">
        <v>1019</v>
      </c>
      <c r="B1102" s="9" t="s">
        <v>383</v>
      </c>
      <c r="C1102" s="9">
        <v>315</v>
      </c>
      <c r="D1102" s="9">
        <v>1.6</v>
      </c>
      <c r="E1102" s="9">
        <v>1.5</v>
      </c>
      <c r="F1102" s="9">
        <v>525.27200000000005</v>
      </c>
      <c r="G1102" s="9">
        <v>0</v>
      </c>
      <c r="H1102" s="9">
        <v>0</v>
      </c>
      <c r="I1102" s="9">
        <v>10</v>
      </c>
      <c r="J1102" s="9">
        <v>59</v>
      </c>
      <c r="K1102" s="158">
        <v>0.75902777777777797</v>
      </c>
      <c r="L1102" s="9"/>
      <c r="M1102" s="9"/>
      <c r="N1102" s="9"/>
      <c r="O1102" s="9"/>
      <c r="P1102" s="278" t="str">
        <f t="shared" si="37"/>
        <v/>
      </c>
      <c r="Q1102" s="276" t="str">
        <f t="shared" si="38"/>
        <v/>
      </c>
      <c r="R1102" s="9"/>
      <c r="S1102" s="9"/>
      <c r="U1102" s="367"/>
      <c r="AS1102" s="9"/>
      <c r="AT1102" s="9"/>
      <c r="AU1102" s="426"/>
      <c r="AW1102" s="9"/>
      <c r="AX1102" s="470"/>
      <c r="AY1102" s="467"/>
      <c r="BG1102" s="373"/>
      <c r="BH1102" s="373"/>
      <c r="BI1102" s="9"/>
      <c r="BJ1102" s="9"/>
      <c r="CJ1102"/>
      <c r="CK1102"/>
    </row>
    <row r="1103" spans="1:89">
      <c r="A1103" s="9">
        <v>1019</v>
      </c>
      <c r="B1103" s="9" t="s">
        <v>383</v>
      </c>
      <c r="C1103" s="9">
        <v>315</v>
      </c>
      <c r="D1103" s="9">
        <v>1.5</v>
      </c>
      <c r="E1103" s="9">
        <v>1.2</v>
      </c>
      <c r="F1103" s="9">
        <v>525.27200000000005</v>
      </c>
      <c r="G1103" s="9">
        <v>0</v>
      </c>
      <c r="H1103" s="9">
        <v>0</v>
      </c>
      <c r="I1103" s="9">
        <v>10</v>
      </c>
      <c r="J1103" s="9">
        <v>59</v>
      </c>
      <c r="K1103" s="158">
        <v>0.75972222222222197</v>
      </c>
      <c r="L1103" s="9"/>
      <c r="M1103" s="9"/>
      <c r="N1103" s="9"/>
      <c r="O1103" s="9"/>
      <c r="P1103" s="278" t="str">
        <f t="shared" si="37"/>
        <v/>
      </c>
      <c r="Q1103" s="276" t="str">
        <f t="shared" si="38"/>
        <v/>
      </c>
      <c r="R1103" s="9"/>
      <c r="S1103" s="9"/>
      <c r="U1103" s="367"/>
      <c r="AS1103" s="9"/>
      <c r="AT1103" s="9"/>
      <c r="AU1103" s="426"/>
      <c r="AW1103" s="9"/>
      <c r="AX1103" s="470"/>
      <c r="AY1103" s="467"/>
      <c r="BG1103" s="373"/>
      <c r="BH1103" s="373"/>
      <c r="BI1103" s="9"/>
      <c r="BJ1103" s="9"/>
      <c r="CJ1103"/>
      <c r="CK1103"/>
    </row>
    <row r="1104" spans="1:89">
      <c r="A1104" s="9">
        <v>1019</v>
      </c>
      <c r="B1104" s="9" t="s">
        <v>383</v>
      </c>
      <c r="C1104" s="9">
        <v>315</v>
      </c>
      <c r="D1104" s="9">
        <v>2.7</v>
      </c>
      <c r="E1104" s="9">
        <v>1.7</v>
      </c>
      <c r="F1104" s="9">
        <v>525.27200000000005</v>
      </c>
      <c r="G1104" s="9">
        <v>0</v>
      </c>
      <c r="H1104" s="9">
        <v>0</v>
      </c>
      <c r="I1104" s="9">
        <v>10</v>
      </c>
      <c r="J1104" s="9">
        <v>59</v>
      </c>
      <c r="K1104" s="158">
        <v>0.76041666666666696</v>
      </c>
      <c r="L1104" s="9"/>
      <c r="M1104" s="9"/>
      <c r="N1104" s="9"/>
      <c r="O1104" s="9"/>
      <c r="P1104" s="278" t="str">
        <f t="shared" si="37"/>
        <v/>
      </c>
      <c r="Q1104" s="276" t="str">
        <f t="shared" si="38"/>
        <v/>
      </c>
      <c r="R1104" s="9"/>
      <c r="S1104" s="9"/>
      <c r="U1104" s="367"/>
      <c r="AS1104" s="9"/>
      <c r="AT1104" s="9"/>
      <c r="AU1104" s="426"/>
      <c r="AW1104" s="9"/>
      <c r="AX1104" s="470"/>
      <c r="AY1104" s="467"/>
      <c r="BG1104" s="373"/>
      <c r="BH1104" s="373"/>
      <c r="BI1104" s="9"/>
      <c r="BJ1104" s="9"/>
      <c r="CJ1104"/>
      <c r="CK1104"/>
    </row>
    <row r="1105" spans="1:89">
      <c r="A1105" s="9">
        <v>1019</v>
      </c>
      <c r="B1105" s="9" t="s">
        <v>383</v>
      </c>
      <c r="C1105" s="9">
        <v>292</v>
      </c>
      <c r="D1105" s="9">
        <v>1.5</v>
      </c>
      <c r="E1105" s="9">
        <v>1.5</v>
      </c>
      <c r="F1105" s="9">
        <v>525.27200000000005</v>
      </c>
      <c r="G1105" s="9">
        <v>0</v>
      </c>
      <c r="H1105" s="9">
        <v>0</v>
      </c>
      <c r="I1105" s="9">
        <v>10</v>
      </c>
      <c r="J1105" s="9">
        <v>59</v>
      </c>
      <c r="K1105" s="158">
        <v>0.76111111111111096</v>
      </c>
      <c r="L1105" s="9"/>
      <c r="M1105" s="9"/>
      <c r="N1105" s="9"/>
      <c r="O1105" s="9"/>
      <c r="P1105" s="278" t="str">
        <f t="shared" si="37"/>
        <v/>
      </c>
      <c r="Q1105" s="276" t="str">
        <f t="shared" si="38"/>
        <v/>
      </c>
      <c r="R1105" s="9"/>
      <c r="S1105" s="9"/>
      <c r="U1105" s="367"/>
      <c r="AS1105" s="9"/>
      <c r="AT1105" s="9"/>
      <c r="AU1105" s="426"/>
      <c r="AW1105" s="9"/>
      <c r="AX1105" s="470"/>
      <c r="AY1105" s="467"/>
      <c r="BG1105" s="373"/>
      <c r="BH1105" s="373"/>
      <c r="BI1105" s="9"/>
      <c r="BJ1105" s="9"/>
      <c r="CJ1105"/>
      <c r="CK1105"/>
    </row>
    <row r="1106" spans="1:89">
      <c r="A1106" s="9">
        <v>1019</v>
      </c>
      <c r="B1106" s="9" t="s">
        <v>383</v>
      </c>
      <c r="C1106" s="9">
        <v>292</v>
      </c>
      <c r="D1106" s="9">
        <v>1.8</v>
      </c>
      <c r="E1106" s="9">
        <v>1.4</v>
      </c>
      <c r="F1106" s="9">
        <v>525.27200000000005</v>
      </c>
      <c r="G1106" s="9">
        <v>0</v>
      </c>
      <c r="H1106" s="9">
        <v>0</v>
      </c>
      <c r="I1106" s="9">
        <v>10</v>
      </c>
      <c r="J1106" s="9">
        <v>59</v>
      </c>
      <c r="K1106" s="158">
        <v>0.76180555555555596</v>
      </c>
      <c r="L1106" s="9"/>
      <c r="M1106" s="9"/>
      <c r="N1106" s="9"/>
      <c r="O1106" s="9"/>
      <c r="P1106" s="278" t="str">
        <f t="shared" si="37"/>
        <v/>
      </c>
      <c r="Q1106" s="276" t="str">
        <f t="shared" si="38"/>
        <v/>
      </c>
      <c r="R1106" s="9"/>
      <c r="S1106" s="9"/>
      <c r="U1106" s="367"/>
      <c r="AS1106" s="9"/>
      <c r="AT1106" s="9"/>
      <c r="AU1106" s="426"/>
      <c r="AW1106" s="9"/>
      <c r="AX1106" s="470"/>
      <c r="AY1106" s="467"/>
      <c r="BG1106" s="373"/>
      <c r="BH1106" s="373"/>
      <c r="BI1106" s="9"/>
      <c r="BJ1106" s="9"/>
      <c r="CJ1106"/>
      <c r="CK1106"/>
    </row>
    <row r="1107" spans="1:89">
      <c r="A1107" s="9">
        <v>1019</v>
      </c>
      <c r="B1107" s="9" t="s">
        <v>383</v>
      </c>
      <c r="C1107" s="9">
        <v>292</v>
      </c>
      <c r="D1107" s="9">
        <v>1.4</v>
      </c>
      <c r="E1107" s="9">
        <v>1.4</v>
      </c>
      <c r="F1107" s="9">
        <v>525.27200000000005</v>
      </c>
      <c r="G1107" s="9">
        <v>0</v>
      </c>
      <c r="H1107" s="9">
        <v>0</v>
      </c>
      <c r="I1107" s="9">
        <v>10</v>
      </c>
      <c r="J1107" s="9">
        <v>59</v>
      </c>
      <c r="K1107" s="158">
        <v>0.76249999999999996</v>
      </c>
      <c r="L1107" s="9"/>
      <c r="M1107" s="9"/>
      <c r="N1107" s="9"/>
      <c r="O1107" s="9"/>
      <c r="P1107" s="278" t="str">
        <f t="shared" si="37"/>
        <v/>
      </c>
      <c r="Q1107" s="276" t="str">
        <f t="shared" si="38"/>
        <v/>
      </c>
      <c r="R1107" s="9"/>
      <c r="S1107" s="9"/>
      <c r="U1107" s="367"/>
      <c r="AS1107" s="9"/>
      <c r="AT1107" s="9"/>
      <c r="AU1107" s="426"/>
      <c r="AW1107" s="9"/>
      <c r="AX1107" s="470"/>
      <c r="AY1107" s="467"/>
      <c r="BG1107" s="373"/>
      <c r="BH1107" s="373"/>
      <c r="BI1107" s="9"/>
      <c r="BJ1107" s="9"/>
      <c r="CJ1107"/>
      <c r="CK1107"/>
    </row>
    <row r="1108" spans="1:89">
      <c r="A1108" s="9">
        <v>1019</v>
      </c>
      <c r="B1108" s="9" t="s">
        <v>383</v>
      </c>
      <c r="C1108" s="9">
        <v>292</v>
      </c>
      <c r="D1108" s="9">
        <v>1.7</v>
      </c>
      <c r="E1108" s="9">
        <v>1.8</v>
      </c>
      <c r="F1108" s="9">
        <v>525.27200000000005</v>
      </c>
      <c r="G1108" s="9">
        <v>0</v>
      </c>
      <c r="H1108" s="9">
        <v>0</v>
      </c>
      <c r="I1108" s="9">
        <v>10</v>
      </c>
      <c r="J1108" s="9">
        <v>59</v>
      </c>
      <c r="K1108" s="158">
        <v>0.76319444444444495</v>
      </c>
      <c r="L1108" s="9"/>
      <c r="M1108" s="9"/>
      <c r="N1108" s="9"/>
      <c r="O1108" s="9"/>
      <c r="P1108" s="278" t="str">
        <f t="shared" si="37"/>
        <v/>
      </c>
      <c r="Q1108" s="276" t="str">
        <f t="shared" si="38"/>
        <v/>
      </c>
      <c r="R1108" s="9"/>
      <c r="S1108" s="9"/>
      <c r="U1108" s="367"/>
      <c r="AS1108" s="9"/>
      <c r="AT1108" s="9"/>
      <c r="AU1108" s="426"/>
      <c r="AW1108" s="9"/>
      <c r="AX1108" s="470"/>
      <c r="AY1108" s="467"/>
      <c r="BG1108" s="373"/>
      <c r="BH1108" s="373"/>
      <c r="BI1108" s="9"/>
      <c r="BJ1108" s="9"/>
      <c r="CJ1108"/>
      <c r="CK1108"/>
    </row>
    <row r="1109" spans="1:89">
      <c r="A1109" s="9">
        <v>1019</v>
      </c>
      <c r="B1109" s="9" t="s">
        <v>383</v>
      </c>
      <c r="C1109" s="9">
        <v>315</v>
      </c>
      <c r="D1109" s="9">
        <v>1.3</v>
      </c>
      <c r="E1109" s="9">
        <v>1.4</v>
      </c>
      <c r="F1109" s="9">
        <v>525.27200000000005</v>
      </c>
      <c r="G1109" s="9">
        <v>0</v>
      </c>
      <c r="H1109" s="9">
        <v>0</v>
      </c>
      <c r="I1109" s="9">
        <v>10</v>
      </c>
      <c r="J1109" s="9">
        <v>59</v>
      </c>
      <c r="K1109" s="158">
        <v>0.76388888888888895</v>
      </c>
      <c r="L1109" s="9"/>
      <c r="M1109" s="9"/>
      <c r="N1109" s="9"/>
      <c r="O1109" s="9"/>
      <c r="P1109" s="278" t="str">
        <f t="shared" si="37"/>
        <v/>
      </c>
      <c r="Q1109" s="276" t="str">
        <f t="shared" si="38"/>
        <v/>
      </c>
      <c r="R1109" s="9"/>
      <c r="S1109" s="9"/>
      <c r="U1109" s="367"/>
      <c r="AS1109" s="9"/>
      <c r="AT1109" s="9"/>
      <c r="AU1109" s="426"/>
      <c r="AW1109" s="9"/>
      <c r="AX1109" s="470"/>
      <c r="AY1109" s="467"/>
      <c r="BG1109" s="373"/>
      <c r="BH1109" s="373"/>
      <c r="BI1109" s="9"/>
      <c r="BJ1109" s="9"/>
      <c r="CJ1109"/>
      <c r="CK1109"/>
    </row>
    <row r="1110" spans="1:89">
      <c r="A1110" s="9">
        <v>1019</v>
      </c>
      <c r="B1110" s="9" t="s">
        <v>383</v>
      </c>
      <c r="C1110" s="9">
        <v>315</v>
      </c>
      <c r="D1110" s="9">
        <v>1.3</v>
      </c>
      <c r="E1110" s="9">
        <v>1.3</v>
      </c>
      <c r="F1110" s="9">
        <v>525.27200000000005</v>
      </c>
      <c r="G1110" s="9">
        <v>0</v>
      </c>
      <c r="H1110" s="9">
        <v>0</v>
      </c>
      <c r="I1110" s="9">
        <v>10</v>
      </c>
      <c r="J1110" s="9">
        <v>59</v>
      </c>
      <c r="K1110" s="158">
        <v>0.76458333333333295</v>
      </c>
      <c r="L1110" s="9"/>
      <c r="M1110" s="9"/>
      <c r="N1110" s="9"/>
      <c r="O1110" s="9"/>
      <c r="P1110" s="278" t="str">
        <f t="shared" si="37"/>
        <v/>
      </c>
      <c r="Q1110" s="276" t="str">
        <f t="shared" si="38"/>
        <v/>
      </c>
      <c r="R1110" s="9"/>
      <c r="S1110" s="9"/>
      <c r="U1110" s="367"/>
      <c r="AS1110" s="9"/>
      <c r="AT1110" s="9"/>
      <c r="AU1110" s="426"/>
      <c r="AW1110" s="9"/>
      <c r="AX1110" s="470"/>
      <c r="AY1110" s="467"/>
      <c r="BG1110" s="373"/>
      <c r="BH1110" s="373"/>
      <c r="BI1110" s="9"/>
      <c r="BJ1110" s="9"/>
      <c r="CJ1110"/>
      <c r="CK1110"/>
    </row>
    <row r="1111" spans="1:89">
      <c r="A1111" s="9">
        <v>1019</v>
      </c>
      <c r="B1111" s="9" t="s">
        <v>383</v>
      </c>
      <c r="C1111" s="9">
        <v>270</v>
      </c>
      <c r="D1111" s="9">
        <v>1.5</v>
      </c>
      <c r="E1111" s="9">
        <v>1.4</v>
      </c>
      <c r="F1111" s="9">
        <v>525.27200000000005</v>
      </c>
      <c r="G1111" s="9">
        <v>0</v>
      </c>
      <c r="H1111" s="9">
        <v>0</v>
      </c>
      <c r="I1111" s="9">
        <v>10</v>
      </c>
      <c r="J1111" s="9">
        <v>59</v>
      </c>
      <c r="K1111" s="158">
        <v>0.76527777777777795</v>
      </c>
      <c r="L1111" s="9"/>
      <c r="M1111" s="9"/>
      <c r="N1111" s="9"/>
      <c r="O1111" s="9"/>
      <c r="P1111" s="278" t="str">
        <f t="shared" si="37"/>
        <v/>
      </c>
      <c r="Q1111" s="276" t="str">
        <f t="shared" si="38"/>
        <v/>
      </c>
      <c r="R1111" s="9"/>
      <c r="S1111" s="9"/>
      <c r="U1111" s="367"/>
      <c r="AS1111" s="9"/>
      <c r="AT1111" s="9"/>
      <c r="AU1111" s="426"/>
      <c r="AW1111" s="9"/>
      <c r="AX1111" s="470"/>
      <c r="AY1111" s="467"/>
      <c r="BG1111" s="373"/>
      <c r="BH1111" s="373"/>
      <c r="BI1111" s="9"/>
      <c r="BJ1111" s="9"/>
      <c r="CJ1111"/>
      <c r="CK1111"/>
    </row>
    <row r="1112" spans="1:89">
      <c r="A1112" s="9">
        <v>1019</v>
      </c>
      <c r="B1112" s="9" t="s">
        <v>383</v>
      </c>
      <c r="C1112" s="9">
        <v>22</v>
      </c>
      <c r="D1112" s="9">
        <v>2.8</v>
      </c>
      <c r="E1112" s="9">
        <v>2.5</v>
      </c>
      <c r="F1112" s="9">
        <v>525.27200000000005</v>
      </c>
      <c r="G1112" s="9">
        <v>0</v>
      </c>
      <c r="H1112" s="9">
        <v>0</v>
      </c>
      <c r="I1112" s="9">
        <v>10</v>
      </c>
      <c r="J1112" s="9">
        <v>59</v>
      </c>
      <c r="K1112" s="158">
        <v>0.76597222222222205</v>
      </c>
      <c r="L1112" s="9"/>
      <c r="M1112" s="9"/>
      <c r="N1112" s="9"/>
      <c r="O1112" s="9"/>
      <c r="P1112" s="278" t="str">
        <f t="shared" si="37"/>
        <v/>
      </c>
      <c r="Q1112" s="276" t="str">
        <f t="shared" si="38"/>
        <v/>
      </c>
      <c r="R1112" s="9"/>
      <c r="S1112" s="9"/>
      <c r="U1112" s="367"/>
      <c r="AS1112" s="9"/>
      <c r="AT1112" s="9"/>
      <c r="AU1112" s="426"/>
      <c r="AW1112" s="9"/>
      <c r="AX1112" s="470"/>
      <c r="AY1112" s="467"/>
      <c r="BG1112" s="373"/>
      <c r="BH1112" s="373"/>
      <c r="BI1112" s="9"/>
      <c r="BJ1112" s="9"/>
      <c r="CJ1112"/>
      <c r="CK1112"/>
    </row>
    <row r="1113" spans="1:89">
      <c r="A1113" s="9">
        <v>1019</v>
      </c>
      <c r="B1113" s="9" t="s">
        <v>383</v>
      </c>
      <c r="C1113" s="9">
        <v>45</v>
      </c>
      <c r="D1113" s="9">
        <v>3</v>
      </c>
      <c r="E1113" s="9">
        <v>2.4</v>
      </c>
      <c r="F1113" s="9">
        <v>525.27200000000005</v>
      </c>
      <c r="G1113" s="9">
        <v>0</v>
      </c>
      <c r="H1113" s="9">
        <v>0</v>
      </c>
      <c r="I1113" s="9">
        <v>10</v>
      </c>
      <c r="J1113" s="9">
        <v>59</v>
      </c>
      <c r="K1113" s="158">
        <v>0.76666666666666705</v>
      </c>
      <c r="L1113" s="9"/>
      <c r="M1113" s="9"/>
      <c r="N1113" s="9"/>
      <c r="O1113" s="9"/>
      <c r="P1113" s="278" t="str">
        <f t="shared" si="37"/>
        <v/>
      </c>
      <c r="Q1113" s="276" t="str">
        <f t="shared" si="38"/>
        <v/>
      </c>
      <c r="R1113" s="9"/>
      <c r="S1113" s="9"/>
      <c r="U1113" s="367"/>
      <c r="AS1113" s="9"/>
      <c r="AT1113" s="9"/>
      <c r="AU1113" s="426"/>
      <c r="AW1113" s="9"/>
      <c r="AX1113" s="470"/>
      <c r="AY1113" s="467"/>
      <c r="BG1113" s="373"/>
      <c r="BH1113" s="373"/>
      <c r="BI1113" s="9"/>
      <c r="BJ1113" s="9"/>
      <c r="CJ1113"/>
      <c r="CK1113"/>
    </row>
    <row r="1114" spans="1:89">
      <c r="A1114" s="9">
        <v>1019</v>
      </c>
      <c r="B1114" s="9" t="s">
        <v>383</v>
      </c>
      <c r="C1114" s="9">
        <v>337</v>
      </c>
      <c r="D1114" s="9">
        <v>2.6</v>
      </c>
      <c r="E1114" s="9">
        <v>2.7</v>
      </c>
      <c r="F1114" s="9">
        <v>525.27200000000005</v>
      </c>
      <c r="G1114" s="9">
        <v>0</v>
      </c>
      <c r="H1114" s="9">
        <v>0</v>
      </c>
      <c r="I1114" s="9">
        <v>10</v>
      </c>
      <c r="J1114" s="9">
        <v>59</v>
      </c>
      <c r="K1114" s="158">
        <v>0.76736111111111105</v>
      </c>
      <c r="L1114" s="9"/>
      <c r="M1114" s="9"/>
      <c r="N1114" s="9"/>
      <c r="O1114" s="9"/>
      <c r="P1114" s="278" t="str">
        <f t="shared" si="37"/>
        <v/>
      </c>
      <c r="Q1114" s="276" t="str">
        <f t="shared" si="38"/>
        <v/>
      </c>
      <c r="R1114" s="9"/>
      <c r="S1114" s="9"/>
      <c r="U1114" s="367"/>
      <c r="AS1114" s="9"/>
      <c r="AT1114" s="9"/>
      <c r="AU1114" s="426"/>
      <c r="AW1114" s="9"/>
      <c r="AX1114" s="470"/>
      <c r="AY1114" s="467"/>
      <c r="BG1114" s="373"/>
      <c r="BH1114" s="373"/>
      <c r="BI1114" s="9"/>
      <c r="BJ1114" s="9"/>
      <c r="CJ1114"/>
      <c r="CK1114"/>
    </row>
    <row r="1115" spans="1:89">
      <c r="A1115" s="9">
        <v>1019</v>
      </c>
      <c r="B1115" s="9" t="s">
        <v>383</v>
      </c>
      <c r="C1115" s="9">
        <v>0</v>
      </c>
      <c r="D1115" s="9">
        <v>2.5</v>
      </c>
      <c r="E1115" s="9">
        <v>2</v>
      </c>
      <c r="F1115" s="9">
        <v>525.27200000000005</v>
      </c>
      <c r="G1115" s="9">
        <v>0</v>
      </c>
      <c r="H1115" s="9">
        <v>0</v>
      </c>
      <c r="I1115" s="9">
        <v>10</v>
      </c>
      <c r="J1115" s="9">
        <v>59</v>
      </c>
      <c r="K1115" s="158">
        <v>0.76805555555555605</v>
      </c>
      <c r="L1115" s="9"/>
      <c r="M1115" s="9"/>
      <c r="N1115" s="9"/>
      <c r="O1115" s="9"/>
      <c r="P1115" s="278" t="str">
        <f t="shared" si="37"/>
        <v/>
      </c>
      <c r="Q1115" s="276" t="str">
        <f t="shared" si="38"/>
        <v/>
      </c>
      <c r="R1115" s="9"/>
      <c r="S1115" s="9"/>
      <c r="U1115" s="367"/>
      <c r="AS1115" s="9"/>
      <c r="AT1115" s="9"/>
      <c r="AU1115" s="426"/>
      <c r="AW1115" s="9"/>
      <c r="AX1115" s="470"/>
      <c r="AY1115" s="467"/>
      <c r="BG1115" s="373"/>
      <c r="BH1115" s="373"/>
      <c r="BI1115" s="9"/>
      <c r="BJ1115" s="9"/>
      <c r="CJ1115"/>
      <c r="CK1115"/>
    </row>
    <row r="1116" spans="1:89">
      <c r="A1116" s="9">
        <v>1019</v>
      </c>
      <c r="B1116" s="9" t="s">
        <v>383</v>
      </c>
      <c r="C1116" s="9">
        <v>292</v>
      </c>
      <c r="D1116" s="9">
        <v>2.2000000000000002</v>
      </c>
      <c r="E1116" s="9">
        <v>2.8</v>
      </c>
      <c r="F1116" s="9">
        <v>525.27200000000005</v>
      </c>
      <c r="G1116" s="9">
        <v>0</v>
      </c>
      <c r="H1116" s="9">
        <v>0</v>
      </c>
      <c r="I1116" s="9">
        <v>10</v>
      </c>
      <c r="J1116" s="9">
        <v>59</v>
      </c>
      <c r="K1116" s="158">
        <v>0.76875000000000004</v>
      </c>
      <c r="L1116" s="9"/>
      <c r="M1116" s="9"/>
      <c r="N1116" s="9"/>
      <c r="O1116" s="9"/>
      <c r="P1116" s="278" t="str">
        <f t="shared" si="37"/>
        <v/>
      </c>
      <c r="Q1116" s="276" t="str">
        <f t="shared" si="38"/>
        <v/>
      </c>
      <c r="R1116" s="9"/>
      <c r="S1116" s="9"/>
      <c r="U1116" s="367"/>
      <c r="AS1116" s="9"/>
      <c r="AT1116" s="9"/>
      <c r="AU1116" s="426"/>
      <c r="AW1116" s="9"/>
      <c r="AX1116" s="470"/>
      <c r="AY1116" s="467"/>
      <c r="BG1116" s="373"/>
      <c r="BH1116" s="373"/>
      <c r="BI1116" s="9"/>
      <c r="BJ1116" s="9"/>
      <c r="CJ1116"/>
      <c r="CK1116"/>
    </row>
    <row r="1117" spans="1:89">
      <c r="A1117" s="9">
        <v>1019</v>
      </c>
      <c r="B1117" s="9" t="s">
        <v>383</v>
      </c>
      <c r="C1117" s="9">
        <v>315</v>
      </c>
      <c r="D1117" s="9">
        <v>1.7</v>
      </c>
      <c r="E1117" s="9">
        <v>1.7</v>
      </c>
      <c r="F1117" s="9">
        <v>525.27200000000005</v>
      </c>
      <c r="G1117" s="9">
        <v>0</v>
      </c>
      <c r="H1117" s="9">
        <v>0</v>
      </c>
      <c r="I1117" s="9">
        <v>10</v>
      </c>
      <c r="J1117" s="9">
        <v>59</v>
      </c>
      <c r="K1117" s="158">
        <v>0.76944444444444404</v>
      </c>
      <c r="L1117" s="9"/>
      <c r="M1117" s="9"/>
      <c r="N1117" s="9"/>
      <c r="O1117" s="9"/>
      <c r="P1117" s="278" t="str">
        <f t="shared" si="37"/>
        <v/>
      </c>
      <c r="Q1117" s="276" t="str">
        <f t="shared" si="38"/>
        <v/>
      </c>
      <c r="R1117" s="9"/>
      <c r="S1117" s="9"/>
      <c r="U1117" s="367"/>
      <c r="AS1117" s="9"/>
      <c r="AT1117" s="9"/>
      <c r="AU1117" s="426"/>
      <c r="AW1117" s="9"/>
      <c r="AX1117" s="470"/>
      <c r="AY1117" s="467"/>
      <c r="BG1117" s="373"/>
      <c r="BH1117" s="373"/>
      <c r="BI1117" s="9"/>
      <c r="BJ1117" s="9"/>
      <c r="CJ1117"/>
      <c r="CK1117"/>
    </row>
    <row r="1118" spans="1:89">
      <c r="A1118" s="9">
        <v>1019</v>
      </c>
      <c r="B1118" s="9" t="s">
        <v>383</v>
      </c>
      <c r="C1118" s="9">
        <v>292</v>
      </c>
      <c r="D1118" s="9">
        <v>1.9</v>
      </c>
      <c r="E1118" s="9">
        <v>2.4</v>
      </c>
      <c r="F1118" s="9">
        <v>525.27200000000005</v>
      </c>
      <c r="G1118" s="9">
        <v>0</v>
      </c>
      <c r="H1118" s="9">
        <v>0</v>
      </c>
      <c r="I1118" s="9">
        <v>10</v>
      </c>
      <c r="J1118" s="9">
        <v>59</v>
      </c>
      <c r="K1118" s="158">
        <v>0.77013888888888904</v>
      </c>
      <c r="L1118" s="9"/>
      <c r="M1118" s="9"/>
      <c r="N1118" s="9"/>
      <c r="O1118" s="9"/>
      <c r="P1118" s="278" t="str">
        <f t="shared" si="37"/>
        <v/>
      </c>
      <c r="Q1118" s="276" t="str">
        <f t="shared" si="38"/>
        <v/>
      </c>
      <c r="R1118" s="9"/>
      <c r="S1118" s="9"/>
      <c r="U1118" s="367"/>
      <c r="AS1118" s="9"/>
      <c r="AT1118" s="9"/>
      <c r="AU1118" s="426"/>
      <c r="AW1118" s="9"/>
      <c r="AX1118" s="470"/>
      <c r="AY1118" s="467"/>
      <c r="BG1118" s="373"/>
      <c r="BH1118" s="373"/>
      <c r="BI1118" s="9"/>
      <c r="BJ1118" s="9"/>
      <c r="CJ1118"/>
      <c r="CK1118"/>
    </row>
    <row r="1119" spans="1:89">
      <c r="A1119" s="9">
        <v>1019</v>
      </c>
      <c r="B1119" s="9" t="s">
        <v>383</v>
      </c>
      <c r="C1119" s="9">
        <v>337</v>
      </c>
      <c r="D1119" s="9">
        <v>2.4</v>
      </c>
      <c r="E1119" s="9">
        <v>2</v>
      </c>
      <c r="F1119" s="9">
        <v>525.27200000000005</v>
      </c>
      <c r="G1119" s="9">
        <v>0</v>
      </c>
      <c r="H1119" s="9">
        <v>0</v>
      </c>
      <c r="I1119" s="9">
        <v>10</v>
      </c>
      <c r="J1119" s="9">
        <v>59</v>
      </c>
      <c r="K1119" s="158">
        <v>0.77083333333333304</v>
      </c>
      <c r="L1119" s="9"/>
      <c r="M1119" s="9"/>
      <c r="N1119" s="9"/>
      <c r="O1119" s="9"/>
      <c r="P1119" s="278" t="str">
        <f t="shared" si="37"/>
        <v/>
      </c>
      <c r="Q1119" s="276" t="str">
        <f t="shared" si="38"/>
        <v/>
      </c>
      <c r="R1119" s="9"/>
      <c r="S1119" s="9"/>
      <c r="U1119" s="367"/>
      <c r="AS1119" s="9"/>
      <c r="AT1119" s="9"/>
      <c r="AU1119" s="426"/>
      <c r="AW1119" s="9"/>
      <c r="AX1119" s="470"/>
      <c r="AY1119" s="467"/>
      <c r="BG1119" s="373"/>
      <c r="BH1119" s="373"/>
      <c r="BI1119" s="9"/>
      <c r="BJ1119" s="9"/>
      <c r="CJ1119"/>
      <c r="CK1119"/>
    </row>
    <row r="1120" spans="1:89">
      <c r="A1120" s="9">
        <v>1019</v>
      </c>
      <c r="B1120" s="9" t="s">
        <v>383</v>
      </c>
      <c r="C1120" s="9">
        <v>0</v>
      </c>
      <c r="D1120" s="9">
        <v>2</v>
      </c>
      <c r="E1120" s="9">
        <v>2.1</v>
      </c>
      <c r="F1120" s="9">
        <v>525.27200000000005</v>
      </c>
      <c r="G1120" s="9">
        <v>0</v>
      </c>
      <c r="H1120" s="9">
        <v>0</v>
      </c>
      <c r="I1120" s="9">
        <v>10</v>
      </c>
      <c r="J1120" s="9">
        <v>59</v>
      </c>
      <c r="K1120" s="158">
        <v>0.77152777777777803</v>
      </c>
      <c r="L1120" s="9"/>
      <c r="M1120" s="9"/>
      <c r="N1120" s="9"/>
      <c r="O1120" s="9"/>
      <c r="P1120" s="278" t="str">
        <f t="shared" si="37"/>
        <v/>
      </c>
      <c r="Q1120" s="276" t="str">
        <f t="shared" si="38"/>
        <v/>
      </c>
      <c r="R1120" s="9"/>
      <c r="S1120" s="9"/>
      <c r="U1120" s="367"/>
      <c r="AS1120" s="9"/>
      <c r="AT1120" s="9"/>
      <c r="AU1120" s="426"/>
      <c r="AW1120" s="9"/>
      <c r="AX1120" s="470"/>
      <c r="AY1120" s="467"/>
      <c r="BG1120" s="373"/>
      <c r="BH1120" s="373"/>
      <c r="BI1120" s="9"/>
      <c r="BJ1120" s="9"/>
      <c r="CJ1120"/>
      <c r="CK1120"/>
    </row>
    <row r="1121" spans="1:89">
      <c r="A1121" s="9">
        <v>1019</v>
      </c>
      <c r="B1121" s="9" t="s">
        <v>383</v>
      </c>
      <c r="C1121" s="9">
        <v>0</v>
      </c>
      <c r="D1121" s="9">
        <v>1.4</v>
      </c>
      <c r="E1121" s="9">
        <v>1.9</v>
      </c>
      <c r="F1121" s="9">
        <v>525.27200000000005</v>
      </c>
      <c r="G1121" s="9">
        <v>0</v>
      </c>
      <c r="H1121" s="9">
        <v>0</v>
      </c>
      <c r="I1121" s="9">
        <v>10</v>
      </c>
      <c r="J1121" s="9">
        <v>59</v>
      </c>
      <c r="K1121" s="158">
        <v>0.77222222222222203</v>
      </c>
      <c r="L1121" s="9"/>
      <c r="M1121" s="9"/>
      <c r="N1121" s="9"/>
      <c r="O1121" s="9"/>
      <c r="P1121" s="278" t="str">
        <f t="shared" si="37"/>
        <v/>
      </c>
      <c r="Q1121" s="276" t="str">
        <f t="shared" si="38"/>
        <v/>
      </c>
      <c r="R1121" s="9"/>
      <c r="S1121" s="9"/>
      <c r="U1121" s="367"/>
      <c r="AS1121" s="9"/>
      <c r="AT1121" s="9"/>
      <c r="AU1121" s="426"/>
      <c r="AW1121" s="9"/>
      <c r="AX1121" s="470"/>
      <c r="AY1121" s="467"/>
      <c r="BG1121" s="373"/>
      <c r="BH1121" s="373"/>
      <c r="BI1121" s="9"/>
      <c r="BJ1121" s="9"/>
      <c r="CJ1121"/>
      <c r="CK1121"/>
    </row>
    <row r="1122" spans="1:89">
      <c r="A1122" s="9">
        <v>1020</v>
      </c>
      <c r="B1122" s="9" t="s">
        <v>383</v>
      </c>
      <c r="C1122" s="9">
        <v>337</v>
      </c>
      <c r="D1122" s="9">
        <v>1.7</v>
      </c>
      <c r="E1122" s="9">
        <v>1.5</v>
      </c>
      <c r="F1122" s="9">
        <v>525.27200000000005</v>
      </c>
      <c r="G1122" s="9">
        <v>0</v>
      </c>
      <c r="H1122" s="9">
        <v>0</v>
      </c>
      <c r="I1122" s="9">
        <v>10</v>
      </c>
      <c r="J1122" s="9">
        <v>59</v>
      </c>
      <c r="K1122" s="158">
        <v>0.77291666666666703</v>
      </c>
      <c r="L1122" s="9"/>
      <c r="M1122" s="9"/>
      <c r="N1122" s="9"/>
      <c r="O1122" s="9"/>
      <c r="P1122" s="278" t="str">
        <f t="shared" si="37"/>
        <v/>
      </c>
      <c r="Q1122" s="276" t="str">
        <f t="shared" si="38"/>
        <v/>
      </c>
      <c r="R1122" s="9"/>
      <c r="S1122" s="9"/>
      <c r="U1122" s="367"/>
      <c r="AS1122" s="9"/>
      <c r="AT1122" s="9"/>
      <c r="AU1122" s="426"/>
      <c r="AW1122" s="9"/>
      <c r="AX1122" s="470"/>
      <c r="AY1122" s="467"/>
      <c r="BG1122" s="373"/>
      <c r="BH1122" s="373"/>
      <c r="BI1122" s="9"/>
      <c r="BJ1122" s="9"/>
      <c r="CJ1122"/>
      <c r="CK1122"/>
    </row>
    <row r="1123" spans="1:89">
      <c r="A1123" s="9">
        <v>1020</v>
      </c>
      <c r="B1123" s="9" t="s">
        <v>383</v>
      </c>
      <c r="C1123" s="9">
        <v>337</v>
      </c>
      <c r="D1123" s="9">
        <v>2.4</v>
      </c>
      <c r="E1123" s="9">
        <v>2.1</v>
      </c>
      <c r="F1123" s="9">
        <v>525.27200000000005</v>
      </c>
      <c r="G1123" s="9">
        <v>0</v>
      </c>
      <c r="H1123" s="9">
        <v>0</v>
      </c>
      <c r="I1123" s="9">
        <v>10</v>
      </c>
      <c r="J1123" s="9">
        <v>59</v>
      </c>
      <c r="K1123" s="158">
        <v>0.77361111111111103</v>
      </c>
      <c r="L1123" s="9"/>
      <c r="M1123" s="9"/>
      <c r="N1123" s="9"/>
      <c r="O1123" s="9"/>
      <c r="P1123" s="278" t="str">
        <f t="shared" si="37"/>
        <v/>
      </c>
      <c r="Q1123" s="276" t="str">
        <f t="shared" si="38"/>
        <v/>
      </c>
      <c r="R1123" s="9"/>
      <c r="S1123" s="9"/>
      <c r="U1123" s="367"/>
      <c r="AS1123" s="9"/>
      <c r="AT1123" s="9"/>
      <c r="AU1123" s="426"/>
      <c r="AW1123" s="9"/>
      <c r="AX1123" s="470"/>
      <c r="AY1123" s="467"/>
      <c r="BG1123" s="373"/>
      <c r="BH1123" s="373"/>
      <c r="BI1123" s="9"/>
      <c r="BJ1123" s="9"/>
      <c r="CJ1123"/>
      <c r="CK1123"/>
    </row>
    <row r="1124" spans="1:89">
      <c r="A1124" s="9">
        <v>1020</v>
      </c>
      <c r="B1124" s="9" t="s">
        <v>383</v>
      </c>
      <c r="C1124" s="9">
        <v>0</v>
      </c>
      <c r="D1124" s="9">
        <v>1.9</v>
      </c>
      <c r="E1124" s="9">
        <v>2.2000000000000002</v>
      </c>
      <c r="F1124" s="9">
        <v>525.27200000000005</v>
      </c>
      <c r="G1124" s="9">
        <v>0</v>
      </c>
      <c r="H1124" s="9">
        <v>0</v>
      </c>
      <c r="I1124" s="9">
        <v>10</v>
      </c>
      <c r="J1124" s="9">
        <v>59</v>
      </c>
      <c r="K1124" s="158">
        <v>0.77430555555555602</v>
      </c>
      <c r="L1124" s="9"/>
      <c r="M1124" s="9"/>
      <c r="N1124" s="9"/>
      <c r="O1124" s="9"/>
      <c r="P1124" s="278" t="str">
        <f t="shared" si="37"/>
        <v/>
      </c>
      <c r="Q1124" s="276" t="str">
        <f t="shared" si="38"/>
        <v/>
      </c>
      <c r="R1124" s="9"/>
      <c r="S1124" s="9"/>
      <c r="U1124" s="367"/>
      <c r="AS1124" s="9"/>
      <c r="AT1124" s="9"/>
      <c r="AU1124" s="426"/>
      <c r="AW1124" s="9"/>
      <c r="AX1124" s="470"/>
      <c r="AY1124" s="467"/>
      <c r="BG1124" s="373"/>
      <c r="BH1124" s="373"/>
      <c r="BI1124" s="9"/>
      <c r="BJ1124" s="9"/>
      <c r="CJ1124"/>
      <c r="CK1124"/>
    </row>
    <row r="1125" spans="1:89">
      <c r="A1125" s="9">
        <v>1020</v>
      </c>
      <c r="B1125" s="9" t="s">
        <v>383</v>
      </c>
      <c r="C1125" s="9">
        <v>337</v>
      </c>
      <c r="D1125" s="9">
        <v>1.7</v>
      </c>
      <c r="E1125" s="9">
        <v>2.1</v>
      </c>
      <c r="F1125" s="9">
        <v>525.27200000000005</v>
      </c>
      <c r="G1125" s="9">
        <v>0</v>
      </c>
      <c r="H1125" s="9">
        <v>0</v>
      </c>
      <c r="I1125" s="9">
        <v>10</v>
      </c>
      <c r="J1125" s="9">
        <v>59</v>
      </c>
      <c r="K1125" s="158">
        <v>0.77500000000000002</v>
      </c>
      <c r="L1125" s="9"/>
      <c r="M1125" s="9"/>
      <c r="N1125" s="9"/>
      <c r="O1125" s="9"/>
      <c r="P1125" s="278" t="str">
        <f t="shared" si="37"/>
        <v/>
      </c>
      <c r="Q1125" s="276" t="str">
        <f t="shared" si="38"/>
        <v/>
      </c>
      <c r="R1125" s="9"/>
      <c r="S1125" s="9"/>
      <c r="U1125" s="367"/>
      <c r="AS1125" s="9"/>
      <c r="AT1125" s="9"/>
      <c r="AU1125" s="426"/>
      <c r="AW1125" s="9"/>
      <c r="AX1125" s="470"/>
      <c r="AY1125" s="467"/>
      <c r="BG1125" s="373"/>
      <c r="BH1125" s="373"/>
      <c r="BI1125" s="9"/>
      <c r="BJ1125" s="9"/>
      <c r="CJ1125"/>
      <c r="CK1125"/>
    </row>
    <row r="1126" spans="1:89">
      <c r="A1126" s="9">
        <v>1020</v>
      </c>
      <c r="B1126" s="9" t="s">
        <v>383</v>
      </c>
      <c r="C1126" s="9">
        <v>0</v>
      </c>
      <c r="D1126" s="9">
        <v>2.5</v>
      </c>
      <c r="E1126" s="9">
        <v>2</v>
      </c>
      <c r="F1126" s="9">
        <v>525.27200000000005</v>
      </c>
      <c r="G1126" s="9">
        <v>0</v>
      </c>
      <c r="H1126" s="9">
        <v>0</v>
      </c>
      <c r="I1126" s="9">
        <v>10</v>
      </c>
      <c r="J1126" s="9">
        <v>59</v>
      </c>
      <c r="K1126" s="158">
        <v>0.77569444444444402</v>
      </c>
      <c r="L1126" s="9"/>
      <c r="M1126" s="9"/>
      <c r="N1126" s="9"/>
      <c r="O1126" s="9"/>
      <c r="P1126" s="278" t="str">
        <f t="shared" si="37"/>
        <v/>
      </c>
      <c r="Q1126" s="276" t="str">
        <f t="shared" si="38"/>
        <v/>
      </c>
      <c r="R1126" s="9"/>
      <c r="S1126" s="9"/>
      <c r="U1126" s="367"/>
      <c r="AS1126" s="9"/>
      <c r="AT1126" s="9"/>
      <c r="AU1126" s="426"/>
      <c r="AW1126" s="9"/>
      <c r="AX1126" s="470"/>
      <c r="AY1126" s="467"/>
      <c r="BG1126" s="373"/>
      <c r="BH1126" s="373"/>
      <c r="BI1126" s="9"/>
      <c r="BJ1126" s="9"/>
      <c r="CJ1126"/>
      <c r="CK1126"/>
    </row>
    <row r="1127" spans="1:89">
      <c r="A1127" s="9">
        <v>1020</v>
      </c>
      <c r="B1127" s="9" t="s">
        <v>383</v>
      </c>
      <c r="C1127" s="9">
        <v>337</v>
      </c>
      <c r="D1127" s="9">
        <v>4</v>
      </c>
      <c r="E1127" s="9">
        <v>3</v>
      </c>
      <c r="F1127" s="9">
        <v>525.27200000000005</v>
      </c>
      <c r="G1127" s="9">
        <v>0</v>
      </c>
      <c r="H1127" s="9">
        <v>0</v>
      </c>
      <c r="I1127" s="9">
        <v>10</v>
      </c>
      <c r="J1127" s="9">
        <v>59</v>
      </c>
      <c r="K1127" s="158">
        <v>0.77638888888888902</v>
      </c>
      <c r="L1127" s="9"/>
      <c r="M1127" s="9"/>
      <c r="N1127" s="9"/>
      <c r="O1127" s="9"/>
      <c r="P1127" s="278" t="str">
        <f t="shared" si="37"/>
        <v/>
      </c>
      <c r="Q1127" s="276" t="str">
        <f t="shared" si="38"/>
        <v/>
      </c>
      <c r="R1127" s="9"/>
      <c r="S1127" s="9"/>
      <c r="U1127" s="367"/>
      <c r="AS1127" s="9"/>
      <c r="AT1127" s="9"/>
      <c r="AU1127" s="426"/>
      <c r="AW1127" s="9"/>
      <c r="AX1127" s="470"/>
      <c r="AY1127" s="467"/>
      <c r="BG1127" s="373"/>
      <c r="BH1127" s="373"/>
      <c r="BI1127" s="9"/>
      <c r="BJ1127" s="9"/>
      <c r="CJ1127"/>
      <c r="CK1127"/>
    </row>
    <row r="1128" spans="1:89">
      <c r="A1128" s="9">
        <v>1020</v>
      </c>
      <c r="B1128" s="9" t="s">
        <v>383</v>
      </c>
      <c r="C1128" s="9">
        <v>337</v>
      </c>
      <c r="D1128" s="9">
        <v>1.6</v>
      </c>
      <c r="E1128" s="9">
        <v>2</v>
      </c>
      <c r="F1128" s="9">
        <v>525.27200000000005</v>
      </c>
      <c r="G1128" s="9">
        <v>0</v>
      </c>
      <c r="H1128" s="9">
        <v>0</v>
      </c>
      <c r="I1128" s="9">
        <v>10</v>
      </c>
      <c r="J1128" s="9">
        <v>59</v>
      </c>
      <c r="K1128" s="158">
        <v>0.77708333333333302</v>
      </c>
      <c r="L1128" s="9"/>
      <c r="M1128" s="9"/>
      <c r="N1128" s="9"/>
      <c r="O1128" s="9"/>
      <c r="P1128" s="278" t="str">
        <f t="shared" si="37"/>
        <v/>
      </c>
      <c r="Q1128" s="276" t="str">
        <f t="shared" si="38"/>
        <v/>
      </c>
      <c r="R1128" s="9"/>
      <c r="S1128" s="9"/>
      <c r="U1128" s="367"/>
      <c r="AS1128" s="9"/>
      <c r="AT1128" s="9"/>
      <c r="AU1128" s="426"/>
      <c r="AW1128" s="9"/>
      <c r="AX1128" s="470"/>
      <c r="AY1128" s="467"/>
      <c r="BG1128" s="373"/>
      <c r="BH1128" s="373"/>
      <c r="BI1128" s="9"/>
      <c r="BJ1128" s="9"/>
      <c r="CJ1128"/>
      <c r="CK1128"/>
    </row>
    <row r="1129" spans="1:89">
      <c r="A1129" s="9">
        <v>1020</v>
      </c>
      <c r="B1129" s="9" t="s">
        <v>383</v>
      </c>
      <c r="C1129" s="9">
        <v>337</v>
      </c>
      <c r="D1129" s="9">
        <v>1.7</v>
      </c>
      <c r="E1129" s="9">
        <v>1.7</v>
      </c>
      <c r="F1129" s="9">
        <v>525.27200000000005</v>
      </c>
      <c r="G1129" s="9">
        <v>0</v>
      </c>
      <c r="H1129" s="9">
        <v>0</v>
      </c>
      <c r="I1129" s="9">
        <v>10</v>
      </c>
      <c r="J1129" s="9">
        <v>59</v>
      </c>
      <c r="K1129" s="158">
        <v>0.77777777777777801</v>
      </c>
      <c r="L1129" s="9"/>
      <c r="M1129" s="9"/>
      <c r="N1129" s="9"/>
      <c r="O1129" s="9"/>
      <c r="P1129" s="278" t="str">
        <f t="shared" si="37"/>
        <v/>
      </c>
      <c r="Q1129" s="276" t="str">
        <f t="shared" si="38"/>
        <v/>
      </c>
      <c r="R1129" s="9"/>
      <c r="S1129" s="9"/>
      <c r="U1129" s="367"/>
      <c r="AS1129" s="9"/>
      <c r="AT1129" s="9"/>
      <c r="AU1129" s="426"/>
      <c r="AW1129" s="9"/>
      <c r="AX1129" s="470"/>
      <c r="AY1129" s="467"/>
      <c r="BG1129" s="373"/>
      <c r="BH1129" s="373"/>
      <c r="BI1129" s="9"/>
      <c r="BJ1129" s="9"/>
      <c r="CJ1129"/>
      <c r="CK1129"/>
    </row>
    <row r="1130" spans="1:89">
      <c r="A1130" s="9">
        <v>1020</v>
      </c>
      <c r="B1130" s="9" t="s">
        <v>383</v>
      </c>
      <c r="C1130" s="9">
        <v>337</v>
      </c>
      <c r="D1130" s="9">
        <v>1.5</v>
      </c>
      <c r="E1130" s="9">
        <v>1.5</v>
      </c>
      <c r="F1130" s="9">
        <v>525.27200000000005</v>
      </c>
      <c r="G1130" s="9">
        <v>0</v>
      </c>
      <c r="H1130" s="9">
        <v>0</v>
      </c>
      <c r="I1130" s="9">
        <v>10</v>
      </c>
      <c r="J1130" s="9">
        <v>59</v>
      </c>
      <c r="K1130" s="158">
        <v>0.77847222222222201</v>
      </c>
      <c r="L1130" s="9"/>
      <c r="M1130" s="9"/>
      <c r="N1130" s="9"/>
      <c r="O1130" s="9"/>
      <c r="P1130" s="278" t="str">
        <f t="shared" si="37"/>
        <v/>
      </c>
      <c r="Q1130" s="276" t="str">
        <f t="shared" si="38"/>
        <v/>
      </c>
      <c r="R1130" s="9"/>
      <c r="S1130" s="9"/>
      <c r="U1130" s="367"/>
      <c r="AS1130" s="9"/>
      <c r="AT1130" s="9"/>
      <c r="AU1130" s="426"/>
      <c r="AW1130" s="9"/>
      <c r="AX1130" s="470"/>
      <c r="AY1130" s="467"/>
      <c r="BG1130" s="373"/>
      <c r="BH1130" s="373"/>
      <c r="BI1130" s="9"/>
      <c r="BJ1130" s="9"/>
      <c r="CJ1130"/>
      <c r="CK1130"/>
    </row>
    <row r="1131" spans="1:89">
      <c r="A1131" s="9">
        <v>1020</v>
      </c>
      <c r="B1131" s="9" t="s">
        <v>383</v>
      </c>
      <c r="C1131" s="9">
        <v>337</v>
      </c>
      <c r="D1131" s="9">
        <v>2.2000000000000002</v>
      </c>
      <c r="E1131" s="9">
        <v>2.1</v>
      </c>
      <c r="F1131" s="9">
        <v>525.27200000000005</v>
      </c>
      <c r="G1131" s="9">
        <v>0</v>
      </c>
      <c r="H1131" s="9">
        <v>0</v>
      </c>
      <c r="I1131" s="9">
        <v>10</v>
      </c>
      <c r="J1131" s="9">
        <v>59</v>
      </c>
      <c r="K1131" s="158">
        <v>0.77916666666666701</v>
      </c>
      <c r="L1131" s="9"/>
      <c r="M1131" s="9"/>
      <c r="N1131" s="9"/>
      <c r="O1131" s="9"/>
      <c r="P1131" s="278" t="str">
        <f t="shared" si="37"/>
        <v/>
      </c>
      <c r="Q1131" s="276" t="str">
        <f t="shared" si="38"/>
        <v/>
      </c>
      <c r="R1131" s="9"/>
      <c r="S1131" s="9"/>
      <c r="U1131" s="367"/>
      <c r="AS1131" s="9"/>
      <c r="AT1131" s="9"/>
      <c r="AU1131" s="426"/>
      <c r="AW1131" s="9"/>
      <c r="AX1131" s="470"/>
      <c r="AY1131" s="467"/>
      <c r="BG1131" s="373"/>
      <c r="BH1131" s="373"/>
      <c r="BI1131" s="9"/>
      <c r="BJ1131" s="9"/>
      <c r="CJ1131"/>
      <c r="CK1131"/>
    </row>
    <row r="1132" spans="1:89">
      <c r="A1132" s="9">
        <v>1020</v>
      </c>
      <c r="B1132" s="9" t="s">
        <v>383</v>
      </c>
      <c r="C1132" s="9">
        <v>292</v>
      </c>
      <c r="D1132" s="9">
        <v>2.2000000000000002</v>
      </c>
      <c r="E1132" s="9">
        <v>2.1</v>
      </c>
      <c r="F1132" s="9">
        <v>525.27200000000005</v>
      </c>
      <c r="G1132" s="9">
        <v>0</v>
      </c>
      <c r="H1132" s="9">
        <v>0</v>
      </c>
      <c r="I1132" s="9">
        <v>10</v>
      </c>
      <c r="J1132" s="9">
        <v>59</v>
      </c>
      <c r="K1132" s="158">
        <v>0.77986111111111101</v>
      </c>
      <c r="L1132" s="9"/>
      <c r="M1132" s="9"/>
      <c r="N1132" s="9"/>
      <c r="O1132" s="9"/>
      <c r="P1132" s="278" t="str">
        <f t="shared" si="37"/>
        <v/>
      </c>
      <c r="Q1132" s="276" t="str">
        <f t="shared" si="38"/>
        <v/>
      </c>
      <c r="R1132" s="9"/>
      <c r="S1132" s="9"/>
      <c r="U1132" s="367"/>
      <c r="AS1132" s="9"/>
      <c r="AT1132" s="9"/>
      <c r="AU1132" s="426"/>
      <c r="AW1132" s="9"/>
      <c r="AX1132" s="470"/>
      <c r="AY1132" s="467"/>
      <c r="BG1132" s="373"/>
      <c r="BH1132" s="373"/>
      <c r="BI1132" s="9"/>
      <c r="BJ1132" s="9"/>
      <c r="CJ1132"/>
      <c r="CK1132"/>
    </row>
    <row r="1133" spans="1:89">
      <c r="A1133" s="9">
        <v>1020</v>
      </c>
      <c r="B1133" s="9" t="s">
        <v>383</v>
      </c>
      <c r="C1133" s="9">
        <v>270</v>
      </c>
      <c r="D1133" s="9">
        <v>1.5</v>
      </c>
      <c r="E1133" s="9">
        <v>1.6</v>
      </c>
      <c r="F1133" s="9">
        <v>525.27200000000005</v>
      </c>
      <c r="G1133" s="9">
        <v>0</v>
      </c>
      <c r="H1133" s="9">
        <v>0</v>
      </c>
      <c r="I1133" s="9">
        <v>10</v>
      </c>
      <c r="J1133" s="9">
        <v>59</v>
      </c>
      <c r="K1133" s="158">
        <v>0.780555555555556</v>
      </c>
      <c r="L1133" s="9"/>
      <c r="M1133" s="9"/>
      <c r="N1133" s="9"/>
      <c r="O1133" s="9"/>
      <c r="P1133" s="278" t="str">
        <f t="shared" si="37"/>
        <v/>
      </c>
      <c r="Q1133" s="276" t="str">
        <f t="shared" si="38"/>
        <v/>
      </c>
      <c r="R1133" s="9"/>
      <c r="S1133" s="9"/>
      <c r="U1133" s="367"/>
      <c r="AS1133" s="9"/>
      <c r="AT1133" s="9"/>
      <c r="AU1133" s="426"/>
      <c r="AW1133" s="9"/>
      <c r="AX1133" s="470"/>
      <c r="AY1133" s="467"/>
      <c r="BG1133" s="373"/>
      <c r="BH1133" s="373"/>
      <c r="BI1133" s="9"/>
      <c r="BJ1133" s="9"/>
      <c r="CJ1133"/>
      <c r="CK1133"/>
    </row>
    <row r="1134" spans="1:89">
      <c r="A1134" s="9">
        <v>1020</v>
      </c>
      <c r="B1134" s="9" t="s">
        <v>383</v>
      </c>
      <c r="C1134" s="9">
        <v>0</v>
      </c>
      <c r="D1134" s="9">
        <v>1.7</v>
      </c>
      <c r="E1134" s="9">
        <v>1.7</v>
      </c>
      <c r="F1134" s="9">
        <v>525.27200000000005</v>
      </c>
      <c r="G1134" s="9">
        <v>0</v>
      </c>
      <c r="H1134" s="9">
        <v>0</v>
      </c>
      <c r="I1134" s="9">
        <v>10</v>
      </c>
      <c r="J1134" s="9">
        <v>59</v>
      </c>
      <c r="K1134" s="158">
        <v>0.78125</v>
      </c>
      <c r="L1134" s="9"/>
      <c r="M1134" s="9"/>
      <c r="N1134" s="9"/>
      <c r="O1134" s="9"/>
      <c r="P1134" s="278" t="str">
        <f t="shared" si="37"/>
        <v/>
      </c>
      <c r="Q1134" s="276" t="str">
        <f t="shared" si="38"/>
        <v/>
      </c>
      <c r="R1134" s="9"/>
      <c r="S1134" s="9"/>
      <c r="U1134" s="367"/>
      <c r="AS1134" s="9"/>
      <c r="AT1134" s="9"/>
      <c r="AU1134" s="426"/>
      <c r="AW1134" s="9"/>
      <c r="AX1134" s="470"/>
      <c r="AY1134" s="467"/>
      <c r="BG1134" s="373"/>
      <c r="BH1134" s="373"/>
      <c r="BI1134" s="9"/>
      <c r="BJ1134" s="9"/>
      <c r="CJ1134"/>
      <c r="CK1134"/>
    </row>
    <row r="1135" spans="1:89">
      <c r="A1135" s="9">
        <v>1020</v>
      </c>
      <c r="B1135" s="9" t="s">
        <v>383</v>
      </c>
      <c r="C1135" s="9">
        <v>337</v>
      </c>
      <c r="D1135" s="9">
        <v>1.9</v>
      </c>
      <c r="E1135" s="9">
        <v>1.6</v>
      </c>
      <c r="F1135" s="9">
        <v>525.27200000000005</v>
      </c>
      <c r="G1135" s="9">
        <v>0</v>
      </c>
      <c r="H1135" s="9">
        <v>0</v>
      </c>
      <c r="I1135" s="9">
        <v>10</v>
      </c>
      <c r="J1135" s="9">
        <v>59</v>
      </c>
      <c r="K1135" s="158">
        <v>0.781944444444444</v>
      </c>
      <c r="L1135" s="9"/>
      <c r="M1135" s="9"/>
      <c r="N1135" s="9"/>
      <c r="O1135" s="9"/>
      <c r="P1135" s="278" t="str">
        <f t="shared" si="37"/>
        <v/>
      </c>
      <c r="Q1135" s="276" t="str">
        <f t="shared" si="38"/>
        <v/>
      </c>
      <c r="R1135" s="9"/>
      <c r="S1135" s="9"/>
      <c r="U1135" s="367"/>
      <c r="AS1135" s="9"/>
      <c r="AT1135" s="9"/>
      <c r="AU1135" s="426"/>
      <c r="AW1135" s="9"/>
      <c r="AX1135" s="470"/>
      <c r="AY1135" s="467"/>
      <c r="BG1135" s="373"/>
      <c r="BH1135" s="373"/>
      <c r="BI1135" s="9"/>
      <c r="BJ1135" s="9"/>
      <c r="CJ1135"/>
      <c r="CK1135"/>
    </row>
    <row r="1136" spans="1:89">
      <c r="A1136" s="9">
        <v>1020</v>
      </c>
      <c r="B1136" s="9" t="s">
        <v>383</v>
      </c>
      <c r="C1136" s="9">
        <v>315</v>
      </c>
      <c r="D1136" s="9">
        <v>1.8</v>
      </c>
      <c r="E1136" s="9">
        <v>1.7</v>
      </c>
      <c r="F1136" s="9">
        <v>525.27200000000005</v>
      </c>
      <c r="G1136" s="9">
        <v>0</v>
      </c>
      <c r="H1136" s="9">
        <v>0</v>
      </c>
      <c r="I1136" s="9">
        <v>10</v>
      </c>
      <c r="J1136" s="9">
        <v>59</v>
      </c>
      <c r="K1136" s="158">
        <v>0.78263888888888899</v>
      </c>
      <c r="L1136" s="9"/>
      <c r="M1136" s="9"/>
      <c r="N1136" s="9"/>
      <c r="O1136" s="9"/>
      <c r="P1136" s="278" t="str">
        <f t="shared" si="37"/>
        <v/>
      </c>
      <c r="Q1136" s="276" t="str">
        <f t="shared" si="38"/>
        <v/>
      </c>
      <c r="R1136" s="9"/>
      <c r="S1136" s="9"/>
      <c r="U1136" s="367"/>
      <c r="AS1136" s="9"/>
      <c r="AT1136" s="9"/>
      <c r="AU1136" s="426"/>
      <c r="AW1136" s="9"/>
      <c r="AX1136" s="470"/>
      <c r="AY1136" s="467"/>
      <c r="BG1136" s="373"/>
      <c r="BH1136" s="373"/>
      <c r="BI1136" s="9"/>
      <c r="BJ1136" s="9"/>
      <c r="CJ1136"/>
      <c r="CK1136"/>
    </row>
    <row r="1137" spans="1:89">
      <c r="A1137" s="9">
        <v>1018</v>
      </c>
      <c r="B1137" s="9" t="s">
        <v>383</v>
      </c>
      <c r="C1137" s="9">
        <v>337</v>
      </c>
      <c r="D1137" s="9">
        <v>1.9</v>
      </c>
      <c r="E1137" s="9">
        <v>1.7</v>
      </c>
      <c r="F1137" s="9">
        <v>525.27200000000005</v>
      </c>
      <c r="G1137" s="9">
        <v>0</v>
      </c>
      <c r="H1137" s="9">
        <v>0</v>
      </c>
      <c r="I1137" s="9">
        <v>10</v>
      </c>
      <c r="J1137" s="9">
        <v>59</v>
      </c>
      <c r="K1137" s="158">
        <v>0.78333333333333299</v>
      </c>
      <c r="L1137" s="9"/>
      <c r="M1137" s="9"/>
      <c r="N1137" s="9"/>
      <c r="O1137" s="9"/>
      <c r="P1137" s="278" t="str">
        <f t="shared" si="37"/>
        <v/>
      </c>
      <c r="Q1137" s="276" t="str">
        <f t="shared" si="38"/>
        <v/>
      </c>
      <c r="R1137" s="9"/>
      <c r="S1137" s="9"/>
      <c r="U1137" s="367"/>
      <c r="AS1137" s="9"/>
      <c r="AT1137" s="9"/>
      <c r="AU1137" s="426"/>
      <c r="AW1137" s="9"/>
      <c r="AX1137" s="470"/>
      <c r="AY1137" s="467"/>
      <c r="BG1137" s="373"/>
      <c r="BH1137" s="373"/>
      <c r="BI1137" s="9"/>
      <c r="BJ1137" s="9"/>
      <c r="CJ1137"/>
      <c r="CK1137"/>
    </row>
    <row r="1138" spans="1:89">
      <c r="A1138" s="9">
        <v>1018</v>
      </c>
      <c r="B1138" s="9" t="s">
        <v>383</v>
      </c>
      <c r="C1138" s="9">
        <v>337</v>
      </c>
      <c r="D1138" s="9">
        <v>3.6</v>
      </c>
      <c r="E1138" s="9">
        <v>2</v>
      </c>
      <c r="F1138" s="9">
        <v>525.27200000000005</v>
      </c>
      <c r="G1138" s="9">
        <v>0</v>
      </c>
      <c r="H1138" s="9">
        <v>0</v>
      </c>
      <c r="I1138" s="9">
        <v>10</v>
      </c>
      <c r="J1138" s="9">
        <v>59</v>
      </c>
      <c r="K1138" s="158">
        <v>0.78402777777777799</v>
      </c>
      <c r="L1138" s="9"/>
      <c r="M1138" s="9"/>
      <c r="N1138" s="9"/>
      <c r="O1138" s="9"/>
      <c r="P1138" s="278" t="str">
        <f t="shared" si="37"/>
        <v/>
      </c>
      <c r="Q1138" s="276" t="str">
        <f t="shared" si="38"/>
        <v/>
      </c>
      <c r="R1138" s="9"/>
      <c r="S1138" s="9"/>
      <c r="U1138" s="367"/>
      <c r="AS1138" s="9"/>
      <c r="AT1138" s="9"/>
      <c r="AU1138" s="426"/>
      <c r="AW1138" s="9"/>
      <c r="AX1138" s="470"/>
      <c r="AY1138" s="467"/>
      <c r="BG1138" s="373"/>
      <c r="BH1138" s="373"/>
      <c r="BI1138" s="9"/>
      <c r="BJ1138" s="9"/>
      <c r="CJ1138"/>
      <c r="CK1138"/>
    </row>
    <row r="1139" spans="1:89">
      <c r="A1139" s="9">
        <v>1018</v>
      </c>
      <c r="B1139" s="9" t="s">
        <v>383</v>
      </c>
      <c r="C1139" s="9">
        <v>337</v>
      </c>
      <c r="D1139" s="9">
        <v>2</v>
      </c>
      <c r="E1139" s="9">
        <v>2.2000000000000002</v>
      </c>
      <c r="F1139" s="9">
        <v>525.27200000000005</v>
      </c>
      <c r="G1139" s="9">
        <v>0</v>
      </c>
      <c r="H1139" s="9">
        <v>0</v>
      </c>
      <c r="I1139" s="9">
        <v>10</v>
      </c>
      <c r="J1139" s="9">
        <v>59</v>
      </c>
      <c r="K1139" s="158">
        <v>0.78472222222222199</v>
      </c>
      <c r="L1139" s="9"/>
      <c r="M1139" s="9"/>
      <c r="N1139" s="9"/>
      <c r="O1139" s="9"/>
      <c r="P1139" s="278" t="str">
        <f t="shared" si="37"/>
        <v/>
      </c>
      <c r="Q1139" s="276" t="str">
        <f t="shared" si="38"/>
        <v/>
      </c>
      <c r="R1139" s="9"/>
      <c r="S1139" s="9"/>
      <c r="U1139" s="367"/>
      <c r="AS1139" s="9"/>
      <c r="AT1139" s="9"/>
      <c r="AU1139" s="426"/>
      <c r="AW1139" s="9"/>
      <c r="AX1139" s="470"/>
      <c r="AY1139" s="467"/>
      <c r="BG1139" s="373"/>
      <c r="BH1139" s="373"/>
      <c r="BI1139" s="9"/>
      <c r="BJ1139" s="9"/>
      <c r="CJ1139"/>
      <c r="CK1139"/>
    </row>
    <row r="1140" spans="1:89">
      <c r="A1140" s="9">
        <v>1018</v>
      </c>
      <c r="B1140" s="9" t="s">
        <v>383</v>
      </c>
      <c r="C1140" s="9">
        <v>337</v>
      </c>
      <c r="D1140" s="9">
        <v>2</v>
      </c>
      <c r="E1140" s="9">
        <v>2</v>
      </c>
      <c r="F1140" s="9">
        <v>525.27200000000005</v>
      </c>
      <c r="G1140" s="9">
        <v>0</v>
      </c>
      <c r="H1140" s="9">
        <v>0</v>
      </c>
      <c r="I1140" s="9">
        <v>10</v>
      </c>
      <c r="J1140" s="9">
        <v>59</v>
      </c>
      <c r="K1140" s="158">
        <v>0.78541666666666698</v>
      </c>
      <c r="L1140" s="9"/>
      <c r="M1140" s="9"/>
      <c r="N1140" s="9"/>
      <c r="O1140" s="9"/>
      <c r="P1140" s="278" t="str">
        <f t="shared" si="37"/>
        <v/>
      </c>
      <c r="Q1140" s="276" t="str">
        <f t="shared" si="38"/>
        <v/>
      </c>
      <c r="R1140" s="9"/>
      <c r="S1140" s="9"/>
      <c r="U1140" s="367"/>
      <c r="AS1140" s="9"/>
      <c r="AT1140" s="9"/>
      <c r="AU1140" s="426"/>
      <c r="AW1140" s="9"/>
      <c r="AX1140" s="470"/>
      <c r="AY1140" s="467"/>
      <c r="BG1140" s="373"/>
      <c r="BH1140" s="373"/>
      <c r="BI1140" s="9"/>
      <c r="BJ1140" s="9"/>
      <c r="CJ1140"/>
      <c r="CK1140"/>
    </row>
    <row r="1141" spans="1:89">
      <c r="A1141" s="9">
        <v>1018</v>
      </c>
      <c r="B1141" s="9" t="s">
        <v>383</v>
      </c>
      <c r="C1141" s="9">
        <v>337</v>
      </c>
      <c r="D1141" s="9">
        <v>1.4</v>
      </c>
      <c r="E1141" s="9">
        <v>1.3</v>
      </c>
      <c r="F1141" s="9">
        <v>525.27200000000005</v>
      </c>
      <c r="G1141" s="9">
        <v>0</v>
      </c>
      <c r="H1141" s="9">
        <v>0</v>
      </c>
      <c r="I1141" s="9">
        <v>10</v>
      </c>
      <c r="J1141" s="9">
        <v>59</v>
      </c>
      <c r="K1141" s="158">
        <v>0.78611111111111098</v>
      </c>
      <c r="L1141" s="9"/>
      <c r="M1141" s="9"/>
      <c r="N1141" s="9"/>
      <c r="O1141" s="9"/>
      <c r="P1141" s="278" t="str">
        <f t="shared" si="37"/>
        <v/>
      </c>
      <c r="Q1141" s="276" t="str">
        <f t="shared" si="38"/>
        <v/>
      </c>
      <c r="R1141" s="9"/>
      <c r="S1141" s="9"/>
      <c r="U1141" s="367"/>
      <c r="AS1141" s="9"/>
      <c r="AT1141" s="9"/>
      <c r="AU1141" s="426"/>
      <c r="AW1141" s="9"/>
      <c r="AX1141" s="470"/>
      <c r="AY1141" s="467"/>
      <c r="BG1141" s="373"/>
      <c r="BH1141" s="373"/>
      <c r="BI1141" s="9"/>
      <c r="BJ1141" s="9"/>
      <c r="CJ1141"/>
      <c r="CK1141"/>
    </row>
    <row r="1142" spans="1:89">
      <c r="A1142" s="9">
        <v>1018</v>
      </c>
      <c r="B1142" s="9" t="s">
        <v>383</v>
      </c>
      <c r="C1142" s="9">
        <v>292</v>
      </c>
      <c r="D1142" s="9">
        <v>1.4</v>
      </c>
      <c r="E1142" s="9">
        <v>1.4</v>
      </c>
      <c r="F1142" s="9">
        <v>525.27200000000005</v>
      </c>
      <c r="G1142" s="9">
        <v>0</v>
      </c>
      <c r="H1142" s="9">
        <v>0</v>
      </c>
      <c r="I1142" s="9">
        <v>10</v>
      </c>
      <c r="J1142" s="9">
        <v>59</v>
      </c>
      <c r="K1142" s="158">
        <v>0.78680555555555598</v>
      </c>
      <c r="L1142" s="9"/>
      <c r="M1142" s="9"/>
      <c r="N1142" s="9"/>
      <c r="O1142" s="9"/>
      <c r="P1142" s="278" t="str">
        <f t="shared" si="37"/>
        <v/>
      </c>
      <c r="Q1142" s="276" t="str">
        <f t="shared" si="38"/>
        <v/>
      </c>
      <c r="R1142" s="9"/>
      <c r="S1142" s="9"/>
      <c r="U1142" s="367"/>
      <c r="AS1142" s="9"/>
      <c r="AT1142" s="9"/>
      <c r="AU1142" s="426"/>
      <c r="AW1142" s="9"/>
      <c r="AX1142" s="470"/>
      <c r="AY1142" s="467"/>
      <c r="BG1142" s="373"/>
      <c r="BH1142" s="373"/>
      <c r="BI1142" s="9"/>
      <c r="BJ1142" s="9"/>
      <c r="CJ1142"/>
      <c r="CK1142"/>
    </row>
    <row r="1143" spans="1:89">
      <c r="A1143" s="9">
        <v>1018</v>
      </c>
      <c r="B1143" s="9" t="s">
        <v>383</v>
      </c>
      <c r="C1143" s="9">
        <v>292</v>
      </c>
      <c r="D1143" s="9">
        <v>1.5</v>
      </c>
      <c r="E1143" s="9">
        <v>1.5</v>
      </c>
      <c r="F1143" s="9">
        <v>525.27200000000005</v>
      </c>
      <c r="G1143" s="9">
        <v>0</v>
      </c>
      <c r="H1143" s="9">
        <v>0</v>
      </c>
      <c r="I1143" s="9">
        <v>10</v>
      </c>
      <c r="J1143" s="9">
        <v>59</v>
      </c>
      <c r="K1143" s="158">
        <v>0.78749999999999998</v>
      </c>
      <c r="L1143" s="9"/>
      <c r="M1143" s="9"/>
      <c r="N1143" s="9"/>
      <c r="O1143" s="9"/>
      <c r="P1143" s="278" t="str">
        <f t="shared" si="37"/>
        <v/>
      </c>
      <c r="Q1143" s="276" t="str">
        <f t="shared" si="38"/>
        <v/>
      </c>
      <c r="R1143" s="9"/>
      <c r="S1143" s="9"/>
      <c r="U1143" s="367"/>
      <c r="AS1143" s="9"/>
      <c r="AT1143" s="9"/>
      <c r="AU1143" s="426"/>
      <c r="AW1143" s="9"/>
      <c r="AX1143" s="470"/>
      <c r="AY1143" s="467"/>
      <c r="BG1143" s="373"/>
      <c r="BH1143" s="373"/>
      <c r="BI1143" s="9"/>
      <c r="BJ1143" s="9"/>
      <c r="CJ1143"/>
      <c r="CK1143"/>
    </row>
    <row r="1144" spans="1:89">
      <c r="A1144" s="9">
        <v>1018</v>
      </c>
      <c r="B1144" s="9" t="s">
        <v>383</v>
      </c>
      <c r="C1144" s="9">
        <v>337</v>
      </c>
      <c r="D1144" s="9">
        <v>1.5</v>
      </c>
      <c r="E1144" s="9">
        <v>1.3</v>
      </c>
      <c r="F1144" s="9">
        <v>525.27200000000005</v>
      </c>
      <c r="G1144" s="9">
        <v>0</v>
      </c>
      <c r="H1144" s="9">
        <v>0</v>
      </c>
      <c r="I1144" s="9">
        <v>10</v>
      </c>
      <c r="J1144" s="9">
        <v>59</v>
      </c>
      <c r="K1144" s="158">
        <v>0.78819444444444398</v>
      </c>
      <c r="L1144" s="9"/>
      <c r="M1144" s="9"/>
      <c r="N1144" s="9"/>
      <c r="O1144" s="9"/>
      <c r="P1144" s="278" t="str">
        <f t="shared" si="37"/>
        <v/>
      </c>
      <c r="Q1144" s="276" t="str">
        <f t="shared" si="38"/>
        <v/>
      </c>
      <c r="R1144" s="9"/>
      <c r="S1144" s="9"/>
      <c r="U1144" s="367"/>
      <c r="AS1144" s="9"/>
      <c r="AT1144" s="9"/>
      <c r="AU1144" s="426"/>
      <c r="AW1144" s="9"/>
      <c r="AX1144" s="470"/>
      <c r="AY1144" s="467"/>
      <c r="BG1144" s="373"/>
      <c r="BH1144" s="373"/>
      <c r="BI1144" s="9"/>
      <c r="BJ1144" s="9"/>
      <c r="CJ1144"/>
      <c r="CK1144"/>
    </row>
    <row r="1145" spans="1:89">
      <c r="A1145" s="9">
        <v>1018</v>
      </c>
      <c r="B1145" s="9" t="s">
        <v>383</v>
      </c>
      <c r="C1145" s="9">
        <v>337</v>
      </c>
      <c r="D1145" s="9">
        <v>2.4</v>
      </c>
      <c r="E1145" s="9">
        <v>1.8</v>
      </c>
      <c r="F1145" s="9">
        <v>525.27200000000005</v>
      </c>
      <c r="G1145" s="9">
        <v>0</v>
      </c>
      <c r="H1145" s="9">
        <v>0</v>
      </c>
      <c r="I1145" s="9">
        <v>10</v>
      </c>
      <c r="J1145" s="9">
        <v>59</v>
      </c>
      <c r="K1145" s="158">
        <v>0.78888888888888897</v>
      </c>
      <c r="L1145" s="9"/>
      <c r="M1145" s="9"/>
      <c r="N1145" s="9"/>
      <c r="O1145" s="9"/>
      <c r="P1145" s="278" t="str">
        <f t="shared" si="37"/>
        <v/>
      </c>
      <c r="Q1145" s="276" t="str">
        <f t="shared" si="38"/>
        <v/>
      </c>
      <c r="R1145" s="9"/>
      <c r="S1145" s="9"/>
      <c r="U1145" s="367"/>
      <c r="AS1145" s="9"/>
      <c r="AT1145" s="9"/>
      <c r="AU1145" s="426"/>
      <c r="AW1145" s="9"/>
      <c r="AX1145" s="470"/>
      <c r="AY1145" s="467"/>
      <c r="BG1145" s="373"/>
      <c r="BH1145" s="373"/>
      <c r="BI1145" s="9"/>
      <c r="BJ1145" s="9"/>
      <c r="CJ1145"/>
      <c r="CK1145"/>
    </row>
    <row r="1146" spans="1:89">
      <c r="A1146" s="9">
        <v>1018</v>
      </c>
      <c r="B1146" s="9" t="s">
        <v>383</v>
      </c>
      <c r="C1146" s="9">
        <v>315</v>
      </c>
      <c r="D1146" s="9">
        <v>1.3</v>
      </c>
      <c r="E1146" s="9">
        <v>1.4</v>
      </c>
      <c r="F1146" s="9">
        <v>525.27200000000005</v>
      </c>
      <c r="G1146" s="9">
        <v>0</v>
      </c>
      <c r="H1146" s="9">
        <v>0</v>
      </c>
      <c r="I1146" s="9">
        <v>10</v>
      </c>
      <c r="J1146" s="9">
        <v>59</v>
      </c>
      <c r="K1146" s="158">
        <v>0.78958333333333297</v>
      </c>
      <c r="L1146" s="9"/>
      <c r="M1146" s="9"/>
      <c r="N1146" s="9"/>
      <c r="O1146" s="9"/>
      <c r="P1146" s="278" t="str">
        <f t="shared" si="37"/>
        <v/>
      </c>
      <c r="Q1146" s="276" t="str">
        <f t="shared" si="38"/>
        <v/>
      </c>
      <c r="R1146" s="9"/>
      <c r="S1146" s="9"/>
      <c r="U1146" s="367"/>
      <c r="AS1146" s="9"/>
      <c r="AT1146" s="9"/>
      <c r="AU1146" s="426"/>
      <c r="AW1146" s="9"/>
      <c r="AX1146" s="470"/>
      <c r="AY1146" s="467"/>
      <c r="BG1146" s="373"/>
      <c r="BH1146" s="373"/>
      <c r="BI1146" s="9"/>
      <c r="BJ1146" s="9"/>
      <c r="CJ1146"/>
      <c r="CK1146"/>
    </row>
    <row r="1147" spans="1:89">
      <c r="A1147" s="9">
        <v>1018</v>
      </c>
      <c r="B1147" s="9" t="s">
        <v>383</v>
      </c>
      <c r="C1147" s="9">
        <v>337</v>
      </c>
      <c r="D1147" s="9">
        <v>2.7</v>
      </c>
      <c r="E1147" s="9">
        <v>2.2000000000000002</v>
      </c>
      <c r="F1147" s="9">
        <v>525.27200000000005</v>
      </c>
      <c r="G1147" s="9">
        <v>0</v>
      </c>
      <c r="H1147" s="9">
        <v>0</v>
      </c>
      <c r="I1147" s="9">
        <v>10</v>
      </c>
      <c r="J1147" s="9">
        <v>59</v>
      </c>
      <c r="K1147" s="158">
        <v>0.79027777777777797</v>
      </c>
      <c r="L1147" s="9"/>
      <c r="M1147" s="9"/>
      <c r="N1147" s="9"/>
      <c r="O1147" s="9"/>
      <c r="P1147" s="278" t="str">
        <f t="shared" si="37"/>
        <v/>
      </c>
      <c r="Q1147" s="276" t="str">
        <f t="shared" si="38"/>
        <v/>
      </c>
      <c r="R1147" s="9"/>
      <c r="S1147" s="9"/>
      <c r="U1147" s="367"/>
      <c r="AS1147" s="9"/>
      <c r="AT1147" s="9"/>
      <c r="AU1147" s="426"/>
      <c r="AW1147" s="9"/>
      <c r="AX1147" s="470"/>
      <c r="AY1147" s="467"/>
      <c r="BG1147" s="373"/>
      <c r="BH1147" s="373"/>
      <c r="BI1147" s="9"/>
      <c r="BJ1147" s="9"/>
      <c r="CJ1147"/>
      <c r="CK1147"/>
    </row>
    <row r="1148" spans="1:89">
      <c r="A1148" s="9">
        <v>1018</v>
      </c>
      <c r="B1148" s="9" t="s">
        <v>383</v>
      </c>
      <c r="C1148" s="9">
        <v>315</v>
      </c>
      <c r="D1148" s="9">
        <v>1.4</v>
      </c>
      <c r="E1148" s="9">
        <v>1.6</v>
      </c>
      <c r="F1148" s="9">
        <v>525.27200000000005</v>
      </c>
      <c r="G1148" s="9">
        <v>0</v>
      </c>
      <c r="H1148" s="9">
        <v>0</v>
      </c>
      <c r="I1148" s="9">
        <v>10</v>
      </c>
      <c r="J1148" s="9">
        <v>59</v>
      </c>
      <c r="K1148" s="158">
        <v>0.79097222222222197</v>
      </c>
      <c r="L1148" s="9"/>
      <c r="M1148" s="9"/>
      <c r="N1148" s="9"/>
      <c r="O1148" s="9"/>
      <c r="P1148" s="278" t="str">
        <f t="shared" si="37"/>
        <v/>
      </c>
      <c r="Q1148" s="276" t="str">
        <f t="shared" si="38"/>
        <v/>
      </c>
      <c r="R1148" s="9"/>
      <c r="S1148" s="9"/>
      <c r="U1148" s="367"/>
      <c r="AS1148" s="9"/>
      <c r="AT1148" s="9"/>
      <c r="AU1148" s="426"/>
      <c r="AW1148" s="9"/>
      <c r="AX1148" s="470"/>
      <c r="AY1148" s="467"/>
      <c r="BG1148" s="373"/>
      <c r="BH1148" s="373"/>
      <c r="BI1148" s="9"/>
      <c r="BJ1148" s="9"/>
      <c r="CJ1148"/>
      <c r="CK1148"/>
    </row>
    <row r="1149" spans="1:89">
      <c r="A1149" s="9">
        <v>1018</v>
      </c>
      <c r="B1149" s="9" t="s">
        <v>383</v>
      </c>
      <c r="C1149" s="9">
        <v>337</v>
      </c>
      <c r="D1149" s="9">
        <v>1.7</v>
      </c>
      <c r="E1149" s="9">
        <v>1.6</v>
      </c>
      <c r="F1149" s="9">
        <v>525.27200000000005</v>
      </c>
      <c r="G1149" s="9">
        <v>0</v>
      </c>
      <c r="H1149" s="9">
        <v>0</v>
      </c>
      <c r="I1149" s="9">
        <v>10</v>
      </c>
      <c r="J1149" s="9">
        <v>59</v>
      </c>
      <c r="K1149" s="158">
        <v>0.79166666666666696</v>
      </c>
      <c r="L1149" s="9"/>
      <c r="M1149" s="9"/>
      <c r="N1149" s="9"/>
      <c r="O1149" s="9"/>
      <c r="P1149" s="278" t="str">
        <f t="shared" si="37"/>
        <v/>
      </c>
      <c r="Q1149" s="276" t="str">
        <f t="shared" si="38"/>
        <v/>
      </c>
      <c r="R1149" s="9"/>
      <c r="S1149" s="9"/>
      <c r="U1149" s="367"/>
      <c r="AS1149" s="9"/>
      <c r="AT1149" s="9"/>
      <c r="AU1149" s="426"/>
      <c r="AW1149" s="9"/>
      <c r="AX1149" s="470"/>
      <c r="AY1149" s="467"/>
      <c r="BG1149" s="373"/>
      <c r="BH1149" s="373"/>
      <c r="BI1149" s="9"/>
      <c r="BJ1149" s="9"/>
      <c r="CJ1149"/>
      <c r="CK1149"/>
    </row>
    <row r="1150" spans="1:89">
      <c r="A1150" s="9">
        <v>1018</v>
      </c>
      <c r="B1150" s="9" t="s">
        <v>383</v>
      </c>
      <c r="C1150" s="9">
        <v>0</v>
      </c>
      <c r="D1150" s="9">
        <v>1.4</v>
      </c>
      <c r="E1150" s="9">
        <v>1.8</v>
      </c>
      <c r="F1150" s="9">
        <v>525.27200000000005</v>
      </c>
      <c r="G1150" s="9">
        <v>0</v>
      </c>
      <c r="H1150" s="9">
        <v>0</v>
      </c>
      <c r="I1150" s="9">
        <v>10</v>
      </c>
      <c r="J1150" s="9">
        <v>59</v>
      </c>
      <c r="K1150" s="158">
        <v>0.79236111111111096</v>
      </c>
      <c r="L1150" s="9"/>
      <c r="M1150" s="9"/>
      <c r="N1150" s="9"/>
      <c r="O1150" s="9"/>
      <c r="P1150" s="278" t="str">
        <f t="shared" si="37"/>
        <v/>
      </c>
      <c r="Q1150" s="276" t="str">
        <f t="shared" si="38"/>
        <v/>
      </c>
      <c r="R1150" s="9"/>
      <c r="S1150" s="9"/>
      <c r="U1150" s="367"/>
      <c r="AS1150" s="9"/>
      <c r="AT1150" s="9"/>
      <c r="AU1150" s="426"/>
      <c r="AW1150" s="9"/>
      <c r="AX1150" s="470"/>
      <c r="AY1150" s="467"/>
      <c r="BG1150" s="373"/>
      <c r="BH1150" s="373"/>
      <c r="BI1150" s="9"/>
      <c r="BJ1150" s="9"/>
      <c r="CJ1150"/>
      <c r="CK1150"/>
    </row>
    <row r="1151" spans="1:89">
      <c r="A1151" s="9">
        <v>1018</v>
      </c>
      <c r="B1151" s="9" t="s">
        <v>383</v>
      </c>
      <c r="C1151" s="9">
        <v>315</v>
      </c>
      <c r="D1151" s="9">
        <v>1.8</v>
      </c>
      <c r="E1151" s="9">
        <v>1.7</v>
      </c>
      <c r="F1151" s="9">
        <v>525.27200000000005</v>
      </c>
      <c r="G1151" s="9">
        <v>0</v>
      </c>
      <c r="H1151" s="9">
        <v>0</v>
      </c>
      <c r="I1151" s="9">
        <v>10</v>
      </c>
      <c r="J1151" s="9">
        <v>59</v>
      </c>
      <c r="K1151" s="158">
        <v>0.79305555555555596</v>
      </c>
      <c r="L1151" s="9"/>
      <c r="M1151" s="9"/>
      <c r="N1151" s="9"/>
      <c r="O1151" s="9"/>
      <c r="P1151" s="278" t="str">
        <f t="shared" si="37"/>
        <v/>
      </c>
      <c r="Q1151" s="276" t="str">
        <f t="shared" si="38"/>
        <v/>
      </c>
      <c r="R1151" s="9"/>
      <c r="S1151" s="9"/>
      <c r="U1151" s="367"/>
      <c r="AS1151" s="9"/>
      <c r="AT1151" s="9"/>
      <c r="AU1151" s="426"/>
      <c r="AW1151" s="9"/>
      <c r="AX1151" s="470"/>
      <c r="AY1151" s="467"/>
      <c r="BG1151" s="373"/>
      <c r="BH1151" s="373"/>
      <c r="BI1151" s="9"/>
      <c r="BJ1151" s="9"/>
      <c r="CJ1151"/>
      <c r="CK1151"/>
    </row>
    <row r="1152" spans="1:89">
      <c r="A1152" s="9">
        <v>1019</v>
      </c>
      <c r="B1152" s="9" t="s">
        <v>383</v>
      </c>
      <c r="C1152" s="9">
        <v>337</v>
      </c>
      <c r="D1152" s="9">
        <v>1.7</v>
      </c>
      <c r="E1152" s="9">
        <v>1.6</v>
      </c>
      <c r="F1152" s="9">
        <v>525.27200000000005</v>
      </c>
      <c r="G1152" s="9">
        <v>0</v>
      </c>
      <c r="H1152" s="9">
        <v>0</v>
      </c>
      <c r="I1152" s="9">
        <v>10</v>
      </c>
      <c r="J1152" s="9">
        <v>59</v>
      </c>
      <c r="K1152" s="158">
        <v>0.79374999999999996</v>
      </c>
      <c r="L1152" s="9"/>
      <c r="M1152" s="9"/>
      <c r="N1152" s="9"/>
      <c r="O1152" s="9"/>
      <c r="P1152" s="278" t="str">
        <f t="shared" si="37"/>
        <v/>
      </c>
      <c r="Q1152" s="276" t="str">
        <f t="shared" si="38"/>
        <v/>
      </c>
      <c r="R1152" s="9"/>
      <c r="S1152" s="9"/>
      <c r="U1152" s="367"/>
      <c r="AS1152" s="9"/>
      <c r="AT1152" s="9"/>
      <c r="AU1152" s="426"/>
      <c r="AW1152" s="9"/>
      <c r="AX1152" s="470"/>
      <c r="AY1152" s="467"/>
      <c r="BG1152" s="373"/>
      <c r="BH1152" s="373"/>
      <c r="BI1152" s="9"/>
      <c r="BJ1152" s="9"/>
      <c r="CJ1152"/>
      <c r="CK1152"/>
    </row>
    <row r="1153" spans="1:89">
      <c r="A1153" s="9">
        <v>1019</v>
      </c>
      <c r="B1153" s="9" t="s">
        <v>383</v>
      </c>
      <c r="C1153" s="9">
        <v>292</v>
      </c>
      <c r="D1153" s="9">
        <v>1.9</v>
      </c>
      <c r="E1153" s="9">
        <v>1.7</v>
      </c>
      <c r="F1153" s="9">
        <v>525.27200000000005</v>
      </c>
      <c r="G1153" s="9">
        <v>0</v>
      </c>
      <c r="H1153" s="9">
        <v>0</v>
      </c>
      <c r="I1153" s="9">
        <v>10</v>
      </c>
      <c r="J1153" s="9">
        <v>59</v>
      </c>
      <c r="K1153" s="158">
        <v>0.79444444444444495</v>
      </c>
      <c r="L1153" s="9"/>
      <c r="M1153" s="9"/>
      <c r="N1153" s="9"/>
      <c r="O1153" s="9"/>
      <c r="P1153" s="278" t="str">
        <f t="shared" si="37"/>
        <v/>
      </c>
      <c r="Q1153" s="276" t="str">
        <f t="shared" si="38"/>
        <v/>
      </c>
      <c r="R1153" s="9"/>
      <c r="S1153" s="9"/>
      <c r="U1153" s="367"/>
      <c r="AS1153" s="9"/>
      <c r="AT1153" s="9"/>
      <c r="AU1153" s="426"/>
      <c r="AW1153" s="9"/>
      <c r="AX1153" s="470"/>
      <c r="AY1153" s="467"/>
      <c r="BG1153" s="373"/>
      <c r="BH1153" s="373"/>
      <c r="BI1153" s="9"/>
      <c r="BJ1153" s="9"/>
      <c r="CJ1153"/>
      <c r="CK1153"/>
    </row>
    <row r="1154" spans="1:89">
      <c r="A1154" s="9">
        <v>1019</v>
      </c>
      <c r="B1154" s="9" t="s">
        <v>383</v>
      </c>
      <c r="C1154" s="9">
        <v>292</v>
      </c>
      <c r="D1154" s="9">
        <v>1.2</v>
      </c>
      <c r="E1154" s="9">
        <v>1.5</v>
      </c>
      <c r="F1154" s="9">
        <v>525.27200000000005</v>
      </c>
      <c r="G1154" s="9">
        <v>0</v>
      </c>
      <c r="H1154" s="9">
        <v>0</v>
      </c>
      <c r="I1154" s="9">
        <v>10</v>
      </c>
      <c r="J1154" s="9">
        <v>59</v>
      </c>
      <c r="K1154" s="158">
        <v>0.79513888888888895</v>
      </c>
      <c r="L1154" s="9"/>
      <c r="M1154" s="9"/>
      <c r="N1154" s="9"/>
      <c r="O1154" s="9"/>
      <c r="P1154" s="278" t="str">
        <f t="shared" si="37"/>
        <v/>
      </c>
      <c r="Q1154" s="276" t="str">
        <f t="shared" si="38"/>
        <v/>
      </c>
      <c r="R1154" s="9"/>
      <c r="S1154" s="9"/>
      <c r="U1154" s="367"/>
      <c r="AS1154" s="9"/>
      <c r="AT1154" s="9"/>
      <c r="AU1154" s="426"/>
      <c r="AW1154" s="9"/>
      <c r="AX1154" s="470"/>
      <c r="AY1154" s="467"/>
      <c r="BG1154" s="373"/>
      <c r="BH1154" s="373"/>
      <c r="BI1154" s="9"/>
      <c r="BJ1154" s="9"/>
      <c r="CJ1154"/>
      <c r="CK1154"/>
    </row>
    <row r="1155" spans="1:89">
      <c r="A1155" s="9">
        <v>1019</v>
      </c>
      <c r="B1155" s="9" t="s">
        <v>383</v>
      </c>
      <c r="C1155" s="9">
        <v>292</v>
      </c>
      <c r="D1155" s="9">
        <v>1.4</v>
      </c>
      <c r="E1155" s="9">
        <v>1.2</v>
      </c>
      <c r="F1155" s="9">
        <v>525.27200000000005</v>
      </c>
      <c r="G1155" s="9">
        <v>0</v>
      </c>
      <c r="H1155" s="9">
        <v>0</v>
      </c>
      <c r="I1155" s="9">
        <v>10</v>
      </c>
      <c r="J1155" s="9">
        <v>59</v>
      </c>
      <c r="K1155" s="158">
        <v>0.79583333333333295</v>
      </c>
      <c r="L1155" s="9"/>
      <c r="M1155" s="9"/>
      <c r="N1155" s="9"/>
      <c r="O1155" s="9"/>
      <c r="P1155" s="278" t="str">
        <f t="shared" si="37"/>
        <v/>
      </c>
      <c r="Q1155" s="276" t="str">
        <f t="shared" si="38"/>
        <v/>
      </c>
      <c r="R1155" s="9"/>
      <c r="S1155" s="9"/>
      <c r="U1155" s="367"/>
      <c r="AS1155" s="9"/>
      <c r="AT1155" s="9"/>
      <c r="AU1155" s="426"/>
      <c r="AW1155" s="9"/>
      <c r="AX1155" s="470"/>
      <c r="AY1155" s="467"/>
      <c r="BG1155" s="373"/>
      <c r="BH1155" s="373"/>
      <c r="BI1155" s="9"/>
      <c r="BJ1155" s="9"/>
      <c r="CJ1155"/>
      <c r="CK1155"/>
    </row>
    <row r="1156" spans="1:89">
      <c r="A1156" s="9">
        <v>1019</v>
      </c>
      <c r="B1156" s="9" t="s">
        <v>383</v>
      </c>
      <c r="C1156" s="9">
        <v>292</v>
      </c>
      <c r="D1156" s="9">
        <v>1.4</v>
      </c>
      <c r="E1156" s="9">
        <v>1.4</v>
      </c>
      <c r="F1156" s="9">
        <v>525.27200000000005</v>
      </c>
      <c r="G1156" s="9">
        <v>0</v>
      </c>
      <c r="H1156" s="9">
        <v>0</v>
      </c>
      <c r="I1156" s="9">
        <v>9.9</v>
      </c>
      <c r="J1156" s="9">
        <v>59</v>
      </c>
      <c r="K1156" s="158">
        <v>0.79652777777777795</v>
      </c>
      <c r="L1156" s="9"/>
      <c r="M1156" s="9"/>
      <c r="N1156" s="9"/>
      <c r="O1156" s="9"/>
      <c r="P1156" s="278" t="str">
        <f t="shared" si="37"/>
        <v/>
      </c>
      <c r="Q1156" s="276" t="str">
        <f t="shared" si="38"/>
        <v/>
      </c>
      <c r="R1156" s="9"/>
      <c r="S1156" s="9"/>
      <c r="U1156" s="367"/>
      <c r="AS1156" s="9"/>
      <c r="AT1156" s="9"/>
      <c r="AU1156" s="426"/>
      <c r="AW1156" s="9"/>
      <c r="AX1156" s="470"/>
      <c r="AY1156" s="467"/>
      <c r="BG1156" s="373"/>
      <c r="BH1156" s="373"/>
      <c r="BI1156" s="9"/>
      <c r="BJ1156" s="9"/>
      <c r="CJ1156"/>
      <c r="CK1156"/>
    </row>
    <row r="1157" spans="1:89">
      <c r="A1157" s="9">
        <v>1019</v>
      </c>
      <c r="B1157" s="9" t="s">
        <v>383</v>
      </c>
      <c r="C1157" s="9">
        <v>0</v>
      </c>
      <c r="D1157" s="9">
        <v>2</v>
      </c>
      <c r="E1157" s="9">
        <v>1.6</v>
      </c>
      <c r="F1157" s="9">
        <v>525.27200000000005</v>
      </c>
      <c r="G1157" s="9">
        <v>0</v>
      </c>
      <c r="H1157" s="9">
        <v>0</v>
      </c>
      <c r="I1157" s="9">
        <v>9.9</v>
      </c>
      <c r="J1157" s="9">
        <v>59</v>
      </c>
      <c r="K1157" s="158">
        <v>0.79722222222222205</v>
      </c>
      <c r="L1157" s="9"/>
      <c r="M1157" s="9"/>
      <c r="N1157" s="9"/>
      <c r="O1157" s="9"/>
      <c r="P1157" s="278" t="str">
        <f t="shared" si="37"/>
        <v/>
      </c>
      <c r="Q1157" s="276" t="str">
        <f t="shared" si="38"/>
        <v/>
      </c>
      <c r="R1157" s="9"/>
      <c r="S1157" s="9"/>
      <c r="U1157" s="367"/>
      <c r="AS1157" s="9"/>
      <c r="AT1157" s="9"/>
      <c r="AU1157" s="426"/>
      <c r="AW1157" s="9"/>
      <c r="AX1157" s="470"/>
      <c r="AY1157" s="467"/>
      <c r="BG1157" s="373"/>
      <c r="BH1157" s="373"/>
      <c r="BI1157" s="9"/>
      <c r="BJ1157" s="9"/>
      <c r="CJ1157"/>
      <c r="CK1157"/>
    </row>
    <row r="1158" spans="1:89">
      <c r="A1158" s="9">
        <v>1019</v>
      </c>
      <c r="B1158" s="9" t="s">
        <v>383</v>
      </c>
      <c r="C1158" s="9">
        <v>292</v>
      </c>
      <c r="D1158" s="9">
        <v>1.7</v>
      </c>
      <c r="E1158" s="9">
        <v>1.8</v>
      </c>
      <c r="F1158" s="9">
        <v>525.27200000000005</v>
      </c>
      <c r="G1158" s="9">
        <v>0</v>
      </c>
      <c r="H1158" s="9">
        <v>0</v>
      </c>
      <c r="I1158" s="9">
        <v>9.9</v>
      </c>
      <c r="J1158" s="9">
        <v>59</v>
      </c>
      <c r="K1158" s="158">
        <v>0.79791666666666705</v>
      </c>
      <c r="L1158" s="9"/>
      <c r="M1158" s="9"/>
      <c r="N1158" s="9"/>
      <c r="O1158" s="9"/>
      <c r="P1158" s="278" t="str">
        <f t="shared" si="37"/>
        <v/>
      </c>
      <c r="Q1158" s="276" t="str">
        <f t="shared" si="38"/>
        <v/>
      </c>
      <c r="R1158" s="9"/>
      <c r="S1158" s="9"/>
      <c r="U1158" s="367"/>
      <c r="AS1158" s="9"/>
      <c r="AT1158" s="9"/>
      <c r="AU1158" s="426"/>
      <c r="AW1158" s="9"/>
      <c r="AX1158" s="470"/>
      <c r="AY1158" s="467"/>
      <c r="BG1158" s="373"/>
      <c r="BH1158" s="373"/>
      <c r="BI1158" s="9"/>
      <c r="BJ1158" s="9"/>
      <c r="CJ1158"/>
      <c r="CK1158"/>
    </row>
    <row r="1159" spans="1:89">
      <c r="A1159" s="9">
        <v>1019</v>
      </c>
      <c r="B1159" s="9" t="s">
        <v>383</v>
      </c>
      <c r="C1159" s="9">
        <v>292</v>
      </c>
      <c r="D1159" s="9">
        <v>1.3</v>
      </c>
      <c r="E1159" s="9">
        <v>1.1000000000000001</v>
      </c>
      <c r="F1159" s="9">
        <v>525.27200000000005</v>
      </c>
      <c r="G1159" s="9">
        <v>0</v>
      </c>
      <c r="H1159" s="9">
        <v>0</v>
      </c>
      <c r="I1159" s="9">
        <v>9.9</v>
      </c>
      <c r="J1159" s="9">
        <v>59</v>
      </c>
      <c r="K1159" s="158">
        <v>0.79861111111111105</v>
      </c>
      <c r="L1159" s="9"/>
      <c r="M1159" s="9"/>
      <c r="N1159" s="9"/>
      <c r="O1159" s="9"/>
      <c r="P1159" s="278" t="str">
        <f t="shared" si="37"/>
        <v/>
      </c>
      <c r="Q1159" s="276" t="str">
        <f t="shared" si="38"/>
        <v/>
      </c>
      <c r="R1159" s="9"/>
      <c r="S1159" s="9"/>
      <c r="U1159" s="367"/>
      <c r="AS1159" s="9"/>
      <c r="AT1159" s="9"/>
      <c r="AU1159" s="426"/>
      <c r="AW1159" s="9"/>
      <c r="AX1159" s="470"/>
      <c r="AY1159" s="467"/>
      <c r="BG1159" s="373"/>
      <c r="BH1159" s="373"/>
      <c r="BI1159" s="9"/>
      <c r="BJ1159" s="9"/>
      <c r="CJ1159"/>
      <c r="CK1159"/>
    </row>
    <row r="1160" spans="1:89">
      <c r="A1160" s="9">
        <v>1019</v>
      </c>
      <c r="B1160" s="9" t="s">
        <v>383</v>
      </c>
      <c r="C1160" s="9">
        <v>292</v>
      </c>
      <c r="D1160" s="9">
        <v>1.5</v>
      </c>
      <c r="E1160" s="9">
        <v>1.3</v>
      </c>
      <c r="F1160" s="9">
        <v>525.27200000000005</v>
      </c>
      <c r="G1160" s="9">
        <v>0</v>
      </c>
      <c r="H1160" s="9">
        <v>0</v>
      </c>
      <c r="I1160" s="9">
        <v>9.9</v>
      </c>
      <c r="J1160" s="9">
        <v>59</v>
      </c>
      <c r="K1160" s="158">
        <v>0.79930555555555605</v>
      </c>
      <c r="L1160" s="9"/>
      <c r="M1160" s="9"/>
      <c r="N1160" s="9"/>
      <c r="O1160" s="9"/>
      <c r="P1160" s="278" t="str">
        <f t="shared" si="37"/>
        <v/>
      </c>
      <c r="Q1160" s="276" t="str">
        <f t="shared" si="38"/>
        <v/>
      </c>
      <c r="R1160" s="9"/>
      <c r="S1160" s="9"/>
      <c r="U1160" s="367"/>
      <c r="AS1160" s="9"/>
      <c r="AT1160" s="9"/>
      <c r="AU1160" s="426"/>
      <c r="AW1160" s="9"/>
      <c r="AX1160" s="470"/>
      <c r="AY1160" s="467"/>
      <c r="BG1160" s="373"/>
      <c r="BH1160" s="373"/>
      <c r="BI1160" s="9"/>
      <c r="BJ1160" s="9"/>
      <c r="CJ1160"/>
      <c r="CK1160"/>
    </row>
    <row r="1161" spans="1:89">
      <c r="A1161" s="9">
        <v>1019</v>
      </c>
      <c r="B1161" s="9" t="s">
        <v>383</v>
      </c>
      <c r="C1161" s="9">
        <v>292</v>
      </c>
      <c r="D1161" s="9">
        <v>1.7</v>
      </c>
      <c r="E1161" s="9">
        <v>1.4</v>
      </c>
      <c r="F1161" s="9">
        <v>525.27200000000005</v>
      </c>
      <c r="G1161" s="9">
        <v>0</v>
      </c>
      <c r="H1161" s="9">
        <v>0</v>
      </c>
      <c r="I1161" s="9">
        <v>9.9</v>
      </c>
      <c r="J1161" s="9">
        <v>59</v>
      </c>
      <c r="K1161" s="158">
        <v>0.8</v>
      </c>
      <c r="L1161" s="9"/>
      <c r="M1161" s="9"/>
      <c r="N1161" s="9"/>
      <c r="O1161" s="9"/>
      <c r="P1161" s="278" t="str">
        <f t="shared" si="37"/>
        <v/>
      </c>
      <c r="Q1161" s="276" t="str">
        <f t="shared" si="38"/>
        <v/>
      </c>
      <c r="R1161" s="9"/>
      <c r="S1161" s="9"/>
      <c r="U1161" s="367"/>
      <c r="AS1161" s="9"/>
      <c r="AT1161" s="9"/>
      <c r="AU1161" s="426"/>
      <c r="AW1161" s="9"/>
      <c r="AX1161" s="470"/>
      <c r="AY1161" s="467"/>
      <c r="BG1161" s="373"/>
      <c r="BH1161" s="373"/>
      <c r="BI1161" s="9"/>
      <c r="BJ1161" s="9"/>
      <c r="CJ1161"/>
      <c r="CK1161"/>
    </row>
    <row r="1162" spans="1:89">
      <c r="A1162" s="9">
        <v>1019</v>
      </c>
      <c r="B1162" s="9" t="s">
        <v>383</v>
      </c>
      <c r="C1162" s="9">
        <v>315</v>
      </c>
      <c r="D1162" s="9">
        <v>1.1000000000000001</v>
      </c>
      <c r="E1162" s="9">
        <v>1.7</v>
      </c>
      <c r="F1162" s="9">
        <v>525.27200000000005</v>
      </c>
      <c r="G1162" s="9">
        <v>0</v>
      </c>
      <c r="H1162" s="9">
        <v>0</v>
      </c>
      <c r="I1162" s="9">
        <v>9.9</v>
      </c>
      <c r="J1162" s="9">
        <v>59</v>
      </c>
      <c r="K1162" s="158">
        <v>0.80069444444444404</v>
      </c>
      <c r="L1162" s="9"/>
      <c r="M1162" s="9"/>
      <c r="N1162" s="9"/>
      <c r="O1162" s="9"/>
      <c r="P1162" s="278" t="str">
        <f t="shared" si="37"/>
        <v/>
      </c>
      <c r="Q1162" s="276" t="str">
        <f t="shared" si="38"/>
        <v/>
      </c>
      <c r="R1162" s="9"/>
      <c r="S1162" s="9"/>
      <c r="U1162" s="367"/>
      <c r="AS1162" s="9"/>
      <c r="AT1162" s="9"/>
      <c r="AU1162" s="426"/>
      <c r="AW1162" s="9"/>
      <c r="AX1162" s="470"/>
      <c r="AY1162" s="467"/>
      <c r="BG1162" s="373"/>
      <c r="BH1162" s="373"/>
      <c r="BI1162" s="9"/>
      <c r="BJ1162" s="9"/>
      <c r="CJ1162"/>
      <c r="CK1162"/>
    </row>
    <row r="1163" spans="1:89">
      <c r="A1163" s="9">
        <v>1019</v>
      </c>
      <c r="B1163" s="9" t="s">
        <v>383</v>
      </c>
      <c r="C1163" s="9">
        <v>315</v>
      </c>
      <c r="D1163" s="9">
        <v>1.2</v>
      </c>
      <c r="E1163" s="9">
        <v>1.3</v>
      </c>
      <c r="F1163" s="9">
        <v>525.27200000000005</v>
      </c>
      <c r="G1163" s="9">
        <v>0</v>
      </c>
      <c r="H1163" s="9">
        <v>0</v>
      </c>
      <c r="I1163" s="9">
        <v>9.9</v>
      </c>
      <c r="J1163" s="9">
        <v>59</v>
      </c>
      <c r="K1163" s="158">
        <v>0.80138888888888904</v>
      </c>
      <c r="L1163" s="9"/>
      <c r="M1163" s="9"/>
      <c r="N1163" s="9"/>
      <c r="O1163" s="9"/>
      <c r="P1163" s="278" t="str">
        <f t="shared" ref="P1163:P1226" si="39">IF(D1163&lt;1.1,60,"")</f>
        <v/>
      </c>
      <c r="Q1163" s="276" t="str">
        <f t="shared" ref="Q1163:Q1226" si="40">IF(H1163&gt;0,60,"")</f>
        <v/>
      </c>
      <c r="R1163" s="9"/>
      <c r="S1163" s="9"/>
      <c r="U1163" s="367"/>
      <c r="AS1163" s="9"/>
      <c r="AT1163" s="9"/>
      <c r="AU1163" s="426"/>
      <c r="AW1163" s="9"/>
      <c r="AX1163" s="470"/>
      <c r="AY1163" s="467"/>
      <c r="BG1163" s="373"/>
      <c r="BH1163" s="373"/>
      <c r="BI1163" s="9"/>
      <c r="BJ1163" s="9"/>
      <c r="CJ1163"/>
      <c r="CK1163"/>
    </row>
    <row r="1164" spans="1:89">
      <c r="A1164" s="9">
        <v>1019</v>
      </c>
      <c r="B1164" s="9" t="s">
        <v>383</v>
      </c>
      <c r="C1164" s="9">
        <v>315</v>
      </c>
      <c r="D1164" s="9">
        <v>1.2</v>
      </c>
      <c r="E1164" s="9">
        <v>1.2</v>
      </c>
      <c r="F1164" s="9">
        <v>525.27200000000005</v>
      </c>
      <c r="G1164" s="9">
        <v>0</v>
      </c>
      <c r="H1164" s="9">
        <v>0</v>
      </c>
      <c r="I1164" s="9">
        <v>9.9</v>
      </c>
      <c r="J1164" s="9">
        <v>59</v>
      </c>
      <c r="K1164" s="158">
        <v>0.80208333333333304</v>
      </c>
      <c r="L1164" s="9"/>
      <c r="M1164" s="9"/>
      <c r="N1164" s="9"/>
      <c r="O1164" s="9"/>
      <c r="P1164" s="278" t="str">
        <f t="shared" si="39"/>
        <v/>
      </c>
      <c r="Q1164" s="276" t="str">
        <f t="shared" si="40"/>
        <v/>
      </c>
      <c r="R1164" s="9"/>
      <c r="S1164" s="9"/>
      <c r="U1164" s="367"/>
      <c r="AS1164" s="9"/>
      <c r="AT1164" s="9"/>
      <c r="AU1164" s="426"/>
      <c r="AW1164" s="9"/>
      <c r="AX1164" s="470"/>
      <c r="AY1164" s="467"/>
      <c r="BG1164" s="373"/>
      <c r="BH1164" s="373"/>
      <c r="BI1164" s="9"/>
      <c r="BJ1164" s="9"/>
      <c r="CJ1164"/>
      <c r="CK1164"/>
    </row>
    <row r="1165" spans="1:89">
      <c r="A1165" s="9">
        <v>1019</v>
      </c>
      <c r="B1165" s="9" t="s">
        <v>383</v>
      </c>
      <c r="C1165" s="9">
        <v>270</v>
      </c>
      <c r="D1165" s="9">
        <v>1.7</v>
      </c>
      <c r="E1165" s="9">
        <v>1.2</v>
      </c>
      <c r="F1165" s="9">
        <v>525.27200000000005</v>
      </c>
      <c r="G1165" s="9">
        <v>0</v>
      </c>
      <c r="H1165" s="9">
        <v>0</v>
      </c>
      <c r="I1165" s="9">
        <v>9.9</v>
      </c>
      <c r="J1165" s="9">
        <v>59</v>
      </c>
      <c r="K1165" s="158">
        <v>0.80277777777777803</v>
      </c>
      <c r="L1165" s="9"/>
      <c r="M1165" s="9"/>
      <c r="N1165" s="9"/>
      <c r="O1165" s="9"/>
      <c r="P1165" s="278" t="str">
        <f t="shared" si="39"/>
        <v/>
      </c>
      <c r="Q1165" s="276" t="str">
        <f t="shared" si="40"/>
        <v/>
      </c>
      <c r="R1165" s="9"/>
      <c r="S1165" s="9"/>
      <c r="U1165" s="367"/>
      <c r="AS1165" s="9"/>
      <c r="AT1165" s="9"/>
      <c r="AU1165" s="426"/>
      <c r="AW1165" s="9"/>
      <c r="AX1165" s="470"/>
      <c r="AY1165" s="467"/>
      <c r="BG1165" s="373"/>
      <c r="BH1165" s="373"/>
      <c r="BI1165" s="9"/>
      <c r="BJ1165" s="9"/>
      <c r="CJ1165"/>
      <c r="CK1165"/>
    </row>
    <row r="1166" spans="1:89">
      <c r="A1166" s="9">
        <v>1019</v>
      </c>
      <c r="B1166" s="9" t="s">
        <v>383</v>
      </c>
      <c r="C1166" s="9">
        <v>270</v>
      </c>
      <c r="D1166" s="9">
        <v>1.5</v>
      </c>
      <c r="E1166" s="9">
        <v>1.3</v>
      </c>
      <c r="F1166" s="9">
        <v>525.27200000000005</v>
      </c>
      <c r="G1166" s="9">
        <v>0</v>
      </c>
      <c r="H1166" s="9">
        <v>0</v>
      </c>
      <c r="I1166" s="9">
        <v>9.8000000000000007</v>
      </c>
      <c r="J1166" s="9">
        <v>59</v>
      </c>
      <c r="K1166" s="158">
        <v>0.80347222222222203</v>
      </c>
      <c r="L1166" s="9"/>
      <c r="M1166" s="9"/>
      <c r="N1166" s="9"/>
      <c r="O1166" s="9"/>
      <c r="P1166" s="278" t="str">
        <f t="shared" si="39"/>
        <v/>
      </c>
      <c r="Q1166" s="276" t="str">
        <f t="shared" si="40"/>
        <v/>
      </c>
      <c r="R1166" s="9"/>
      <c r="S1166" s="9"/>
      <c r="U1166" s="367"/>
      <c r="AS1166" s="9"/>
      <c r="AT1166" s="9"/>
      <c r="AU1166" s="426"/>
      <c r="AW1166" s="9"/>
      <c r="AX1166" s="470"/>
      <c r="AY1166" s="467"/>
      <c r="BG1166" s="373"/>
      <c r="BH1166" s="373"/>
      <c r="BI1166" s="9"/>
      <c r="BJ1166" s="9"/>
      <c r="CJ1166"/>
      <c r="CK1166"/>
    </row>
    <row r="1167" spans="1:89">
      <c r="A1167" s="9">
        <v>1019</v>
      </c>
      <c r="B1167" s="9" t="s">
        <v>383</v>
      </c>
      <c r="C1167" s="9">
        <v>270</v>
      </c>
      <c r="D1167" s="9">
        <v>1.5</v>
      </c>
      <c r="E1167" s="9">
        <v>1.1000000000000001</v>
      </c>
      <c r="F1167" s="9">
        <v>525.27200000000005</v>
      </c>
      <c r="G1167" s="9">
        <v>0</v>
      </c>
      <c r="H1167" s="9">
        <v>0</v>
      </c>
      <c r="I1167" s="9">
        <v>9.9</v>
      </c>
      <c r="J1167" s="9">
        <v>60</v>
      </c>
      <c r="K1167" s="158">
        <v>0.80416666666666703</v>
      </c>
      <c r="L1167" s="9"/>
      <c r="M1167" s="9"/>
      <c r="N1167" s="9"/>
      <c r="O1167" s="9"/>
      <c r="P1167" s="278" t="str">
        <f t="shared" si="39"/>
        <v/>
      </c>
      <c r="Q1167" s="276" t="str">
        <f t="shared" si="40"/>
        <v/>
      </c>
      <c r="R1167" s="9"/>
      <c r="S1167" s="9"/>
      <c r="U1167" s="367"/>
      <c r="AS1167" s="9"/>
      <c r="AT1167" s="9"/>
      <c r="AU1167" s="426"/>
      <c r="AW1167" s="9"/>
      <c r="AX1167" s="470"/>
      <c r="AY1167" s="467"/>
      <c r="BG1167" s="373"/>
      <c r="BH1167" s="373"/>
      <c r="BI1167" s="9"/>
      <c r="BJ1167" s="9"/>
      <c r="CJ1167"/>
      <c r="CK1167"/>
    </row>
    <row r="1168" spans="1:89">
      <c r="A1168" s="9">
        <v>1019</v>
      </c>
      <c r="B1168" s="9" t="s">
        <v>383</v>
      </c>
      <c r="C1168" s="9">
        <v>337</v>
      </c>
      <c r="D1168" s="9">
        <v>1.7</v>
      </c>
      <c r="E1168" s="9">
        <v>1.3</v>
      </c>
      <c r="F1168" s="9">
        <v>525.27200000000005</v>
      </c>
      <c r="G1168" s="9">
        <v>0</v>
      </c>
      <c r="H1168" s="9">
        <v>0</v>
      </c>
      <c r="I1168" s="9">
        <v>9.9</v>
      </c>
      <c r="J1168" s="9">
        <v>60</v>
      </c>
      <c r="K1168" s="158">
        <v>0.80486111111111103</v>
      </c>
      <c r="L1168" s="9"/>
      <c r="M1168" s="9"/>
      <c r="N1168" s="9"/>
      <c r="O1168" s="9"/>
      <c r="P1168" s="278" t="str">
        <f t="shared" si="39"/>
        <v/>
      </c>
      <c r="Q1168" s="276" t="str">
        <f t="shared" si="40"/>
        <v/>
      </c>
      <c r="R1168" s="9"/>
      <c r="S1168" s="9"/>
      <c r="U1168" s="367"/>
      <c r="AS1168" s="9"/>
      <c r="AT1168" s="9"/>
      <c r="AU1168" s="426"/>
      <c r="AW1168" s="9"/>
      <c r="AX1168" s="470"/>
      <c r="AY1168" s="467"/>
      <c r="BG1168" s="373"/>
      <c r="BH1168" s="373"/>
      <c r="BI1168" s="9"/>
      <c r="BJ1168" s="9"/>
      <c r="CJ1168"/>
      <c r="CK1168"/>
    </row>
    <row r="1169" spans="1:89">
      <c r="A1169" s="9">
        <v>1019</v>
      </c>
      <c r="B1169" s="9" t="s">
        <v>383</v>
      </c>
      <c r="C1169" s="9">
        <v>315</v>
      </c>
      <c r="D1169" s="9">
        <v>2</v>
      </c>
      <c r="E1169" s="9">
        <v>1.6</v>
      </c>
      <c r="F1169" s="9">
        <v>525.27200000000005</v>
      </c>
      <c r="G1169" s="9">
        <v>0</v>
      </c>
      <c r="H1169" s="9">
        <v>0</v>
      </c>
      <c r="I1169" s="9">
        <v>9.9</v>
      </c>
      <c r="J1169" s="9">
        <v>60</v>
      </c>
      <c r="K1169" s="158">
        <v>0.80555555555555602</v>
      </c>
      <c r="L1169" s="9"/>
      <c r="M1169" s="9"/>
      <c r="N1169" s="9"/>
      <c r="O1169" s="9"/>
      <c r="P1169" s="278" t="str">
        <f t="shared" si="39"/>
        <v/>
      </c>
      <c r="Q1169" s="276" t="str">
        <f t="shared" si="40"/>
        <v/>
      </c>
      <c r="R1169" s="9"/>
      <c r="S1169" s="9"/>
      <c r="U1169" s="367"/>
      <c r="AS1169" s="9"/>
      <c r="AT1169" s="9"/>
      <c r="AU1169" s="426"/>
      <c r="AW1169" s="9"/>
      <c r="AX1169" s="470"/>
      <c r="AY1169" s="467"/>
      <c r="BG1169" s="373"/>
      <c r="BH1169" s="373"/>
      <c r="BI1169" s="9"/>
      <c r="BJ1169" s="9"/>
      <c r="CJ1169"/>
      <c r="CK1169"/>
    </row>
    <row r="1170" spans="1:89">
      <c r="A1170" s="9">
        <v>1019</v>
      </c>
      <c r="B1170" s="9" t="s">
        <v>383</v>
      </c>
      <c r="C1170" s="9">
        <v>247</v>
      </c>
      <c r="D1170" s="9">
        <v>1.6</v>
      </c>
      <c r="E1170" s="9">
        <v>1.6</v>
      </c>
      <c r="F1170" s="9">
        <v>525.27200000000005</v>
      </c>
      <c r="G1170" s="9">
        <v>0</v>
      </c>
      <c r="H1170" s="9">
        <v>0</v>
      </c>
      <c r="I1170" s="9">
        <v>9.9</v>
      </c>
      <c r="J1170" s="9">
        <v>60</v>
      </c>
      <c r="K1170" s="158">
        <v>0.80625000000000002</v>
      </c>
      <c r="L1170" s="9"/>
      <c r="M1170" s="9"/>
      <c r="N1170" s="9"/>
      <c r="O1170" s="9"/>
      <c r="P1170" s="278" t="str">
        <f t="shared" si="39"/>
        <v/>
      </c>
      <c r="Q1170" s="276" t="str">
        <f t="shared" si="40"/>
        <v/>
      </c>
      <c r="R1170" s="9"/>
      <c r="S1170" s="9"/>
      <c r="U1170" s="367"/>
      <c r="AS1170" s="9"/>
      <c r="AT1170" s="9"/>
      <c r="AU1170" s="426"/>
      <c r="AW1170" s="9"/>
      <c r="AX1170" s="470"/>
      <c r="AY1170" s="467"/>
      <c r="BG1170" s="373"/>
      <c r="BH1170" s="373"/>
      <c r="BI1170" s="9"/>
      <c r="BJ1170" s="9"/>
      <c r="CJ1170"/>
      <c r="CK1170"/>
    </row>
    <row r="1171" spans="1:89">
      <c r="A1171" s="9">
        <v>1019</v>
      </c>
      <c r="B1171" s="9" t="s">
        <v>383</v>
      </c>
      <c r="C1171" s="9">
        <v>247</v>
      </c>
      <c r="D1171" s="9">
        <v>2.2999999999999998</v>
      </c>
      <c r="E1171" s="9">
        <v>1.6</v>
      </c>
      <c r="F1171" s="9">
        <v>525.27200000000005</v>
      </c>
      <c r="G1171" s="9">
        <v>0</v>
      </c>
      <c r="H1171" s="9">
        <v>0</v>
      </c>
      <c r="I1171" s="9">
        <v>9.9</v>
      </c>
      <c r="J1171" s="9">
        <v>60</v>
      </c>
      <c r="K1171" s="158">
        <v>0.80694444444444402</v>
      </c>
      <c r="L1171" s="9"/>
      <c r="M1171" s="9"/>
      <c r="N1171" s="9"/>
      <c r="O1171" s="9"/>
      <c r="P1171" s="278" t="str">
        <f t="shared" si="39"/>
        <v/>
      </c>
      <c r="Q1171" s="276" t="str">
        <f t="shared" si="40"/>
        <v/>
      </c>
      <c r="R1171" s="9"/>
      <c r="S1171" s="9"/>
      <c r="U1171" s="367"/>
      <c r="AS1171" s="9"/>
      <c r="AT1171" s="9"/>
      <c r="AU1171" s="426"/>
      <c r="AW1171" s="9"/>
      <c r="AX1171" s="470"/>
      <c r="AY1171" s="467"/>
      <c r="BG1171" s="373"/>
      <c r="BH1171" s="373"/>
      <c r="BI1171" s="9"/>
      <c r="BJ1171" s="9"/>
      <c r="CJ1171"/>
      <c r="CK1171"/>
    </row>
    <row r="1172" spans="1:89">
      <c r="A1172" s="9">
        <v>1019</v>
      </c>
      <c r="B1172" s="9" t="s">
        <v>383</v>
      </c>
      <c r="C1172" s="9">
        <v>337</v>
      </c>
      <c r="D1172" s="9">
        <v>1.7</v>
      </c>
      <c r="E1172" s="9">
        <v>1.7</v>
      </c>
      <c r="F1172" s="9">
        <v>525.27200000000005</v>
      </c>
      <c r="G1172" s="9">
        <v>0</v>
      </c>
      <c r="H1172" s="9">
        <v>0</v>
      </c>
      <c r="I1172" s="9">
        <v>9.9</v>
      </c>
      <c r="J1172" s="9">
        <v>60</v>
      </c>
      <c r="K1172" s="158">
        <v>0.80763888888888902</v>
      </c>
      <c r="L1172" s="9"/>
      <c r="M1172" s="9"/>
      <c r="N1172" s="9"/>
      <c r="O1172" s="9"/>
      <c r="P1172" s="278" t="str">
        <f t="shared" si="39"/>
        <v/>
      </c>
      <c r="Q1172" s="276" t="str">
        <f t="shared" si="40"/>
        <v/>
      </c>
      <c r="R1172" s="9"/>
      <c r="S1172" s="9"/>
      <c r="U1172" s="367"/>
      <c r="AS1172" s="9"/>
      <c r="AT1172" s="9"/>
      <c r="AU1172" s="426"/>
      <c r="AW1172" s="9"/>
      <c r="AX1172" s="470"/>
      <c r="AY1172" s="467"/>
      <c r="BG1172" s="373"/>
      <c r="BH1172" s="373"/>
      <c r="BI1172" s="9"/>
      <c r="BJ1172" s="9"/>
      <c r="CJ1172"/>
      <c r="CK1172"/>
    </row>
    <row r="1173" spans="1:89">
      <c r="A1173" s="9">
        <v>1019</v>
      </c>
      <c r="B1173" s="9" t="s">
        <v>383</v>
      </c>
      <c r="C1173" s="9">
        <v>292</v>
      </c>
      <c r="D1173" s="9">
        <v>1.6</v>
      </c>
      <c r="E1173" s="9">
        <v>1.7</v>
      </c>
      <c r="F1173" s="9">
        <v>525.27200000000005</v>
      </c>
      <c r="G1173" s="9">
        <v>0</v>
      </c>
      <c r="H1173" s="9">
        <v>0</v>
      </c>
      <c r="I1173" s="9">
        <v>9.9</v>
      </c>
      <c r="J1173" s="9">
        <v>60</v>
      </c>
      <c r="K1173" s="158">
        <v>0.80833333333333302</v>
      </c>
      <c r="L1173" s="9"/>
      <c r="M1173" s="9"/>
      <c r="N1173" s="9"/>
      <c r="O1173" s="9"/>
      <c r="P1173" s="278" t="str">
        <f t="shared" si="39"/>
        <v/>
      </c>
      <c r="Q1173" s="276" t="str">
        <f t="shared" si="40"/>
        <v/>
      </c>
      <c r="R1173" s="9"/>
      <c r="S1173" s="9"/>
      <c r="U1173" s="367"/>
      <c r="AS1173" s="9"/>
      <c r="AT1173" s="9"/>
      <c r="AU1173" s="426"/>
      <c r="AW1173" s="9"/>
      <c r="AX1173" s="470"/>
      <c r="AY1173" s="467"/>
      <c r="BG1173" s="373"/>
      <c r="BH1173" s="373"/>
      <c r="BI1173" s="9"/>
      <c r="BJ1173" s="9"/>
      <c r="CJ1173"/>
      <c r="CK1173"/>
    </row>
    <row r="1174" spans="1:89">
      <c r="A1174" s="9">
        <v>1019</v>
      </c>
      <c r="B1174" s="9" t="s">
        <v>383</v>
      </c>
      <c r="C1174" s="9">
        <v>315</v>
      </c>
      <c r="D1174" s="9">
        <v>1.5</v>
      </c>
      <c r="E1174" s="9">
        <v>1.4</v>
      </c>
      <c r="F1174" s="9">
        <v>525.27200000000005</v>
      </c>
      <c r="G1174" s="9">
        <v>0</v>
      </c>
      <c r="H1174" s="9">
        <v>0</v>
      </c>
      <c r="I1174" s="9">
        <v>9.9</v>
      </c>
      <c r="J1174" s="9">
        <v>60</v>
      </c>
      <c r="K1174" s="158">
        <v>0.80902777777777801</v>
      </c>
      <c r="L1174" s="9"/>
      <c r="M1174" s="9"/>
      <c r="N1174" s="9"/>
      <c r="O1174" s="9"/>
      <c r="P1174" s="278" t="str">
        <f t="shared" si="39"/>
        <v/>
      </c>
      <c r="Q1174" s="276" t="str">
        <f t="shared" si="40"/>
        <v/>
      </c>
      <c r="R1174" s="9"/>
      <c r="S1174" s="9"/>
      <c r="U1174" s="367"/>
      <c r="AS1174" s="9"/>
      <c r="AT1174" s="9"/>
      <c r="AU1174" s="426"/>
      <c r="AW1174" s="9"/>
      <c r="AX1174" s="470"/>
      <c r="AY1174" s="467"/>
      <c r="BG1174" s="373"/>
      <c r="BH1174" s="373"/>
      <c r="BI1174" s="9"/>
      <c r="BJ1174" s="9"/>
      <c r="CJ1174"/>
      <c r="CK1174"/>
    </row>
    <row r="1175" spans="1:89">
      <c r="A1175" s="9">
        <v>1019</v>
      </c>
      <c r="B1175" s="9" t="s">
        <v>383</v>
      </c>
      <c r="C1175" s="9">
        <v>0</v>
      </c>
      <c r="D1175" s="9">
        <v>2.7</v>
      </c>
      <c r="E1175" s="9">
        <v>2</v>
      </c>
      <c r="F1175" s="9">
        <v>525.27200000000005</v>
      </c>
      <c r="G1175" s="9">
        <v>0</v>
      </c>
      <c r="H1175" s="9">
        <v>0</v>
      </c>
      <c r="I1175" s="9">
        <v>9.9</v>
      </c>
      <c r="J1175" s="9">
        <v>59</v>
      </c>
      <c r="K1175" s="158">
        <v>0.80972222222222201</v>
      </c>
      <c r="L1175" s="9"/>
      <c r="M1175" s="9"/>
      <c r="N1175" s="9"/>
      <c r="O1175" s="9"/>
      <c r="P1175" s="278" t="str">
        <f t="shared" si="39"/>
        <v/>
      </c>
      <c r="Q1175" s="276" t="str">
        <f t="shared" si="40"/>
        <v/>
      </c>
      <c r="R1175" s="9"/>
      <c r="S1175" s="9"/>
      <c r="U1175" s="367"/>
      <c r="AS1175" s="9"/>
      <c r="AT1175" s="9"/>
      <c r="AU1175" s="426"/>
      <c r="AW1175" s="9"/>
      <c r="AX1175" s="470"/>
      <c r="AY1175" s="467"/>
      <c r="BG1175" s="373"/>
      <c r="BH1175" s="373"/>
      <c r="BI1175" s="9"/>
      <c r="BJ1175" s="9"/>
      <c r="CJ1175"/>
      <c r="CK1175"/>
    </row>
    <row r="1176" spans="1:89">
      <c r="A1176" s="9">
        <v>1019</v>
      </c>
      <c r="B1176" s="9" t="s">
        <v>383</v>
      </c>
      <c r="C1176" s="9">
        <v>247</v>
      </c>
      <c r="D1176" s="9">
        <v>1.4</v>
      </c>
      <c r="E1176" s="9">
        <v>2</v>
      </c>
      <c r="F1176" s="9">
        <v>525.27200000000005</v>
      </c>
      <c r="G1176" s="9">
        <v>0</v>
      </c>
      <c r="H1176" s="9">
        <v>0</v>
      </c>
      <c r="I1176" s="9">
        <v>9.9</v>
      </c>
      <c r="J1176" s="9">
        <v>60</v>
      </c>
      <c r="K1176" s="158">
        <v>0.81041666666666701</v>
      </c>
      <c r="L1176" s="9"/>
      <c r="M1176" s="9"/>
      <c r="N1176" s="9"/>
      <c r="O1176" s="9"/>
      <c r="P1176" s="278" t="str">
        <f t="shared" si="39"/>
        <v/>
      </c>
      <c r="Q1176" s="276" t="str">
        <f t="shared" si="40"/>
        <v/>
      </c>
      <c r="R1176" s="9"/>
      <c r="S1176" s="9"/>
      <c r="U1176" s="367"/>
      <c r="AS1176" s="9"/>
      <c r="AT1176" s="9"/>
      <c r="AU1176" s="426"/>
      <c r="AW1176" s="9"/>
      <c r="AX1176" s="470"/>
      <c r="AY1176" s="467"/>
      <c r="BG1176" s="373"/>
      <c r="BH1176" s="373"/>
      <c r="BI1176" s="9"/>
      <c r="BJ1176" s="9"/>
      <c r="CJ1176"/>
      <c r="CK1176"/>
    </row>
    <row r="1177" spans="1:89">
      <c r="A1177" s="9">
        <v>1019</v>
      </c>
      <c r="B1177" s="9" t="s">
        <v>383</v>
      </c>
      <c r="C1177" s="9">
        <v>0</v>
      </c>
      <c r="D1177" s="9">
        <v>2</v>
      </c>
      <c r="E1177" s="9">
        <v>1.7</v>
      </c>
      <c r="F1177" s="9">
        <v>525.27200000000005</v>
      </c>
      <c r="G1177" s="9">
        <v>0</v>
      </c>
      <c r="H1177" s="9">
        <v>0</v>
      </c>
      <c r="I1177" s="9">
        <v>9.9</v>
      </c>
      <c r="J1177" s="9">
        <v>60</v>
      </c>
      <c r="K1177" s="158">
        <v>0.81111111111111101</v>
      </c>
      <c r="L1177" s="9"/>
      <c r="M1177" s="9"/>
      <c r="N1177" s="9"/>
      <c r="O1177" s="9"/>
      <c r="P1177" s="278" t="str">
        <f t="shared" si="39"/>
        <v/>
      </c>
      <c r="Q1177" s="276" t="str">
        <f t="shared" si="40"/>
        <v/>
      </c>
      <c r="R1177" s="9"/>
      <c r="S1177" s="9"/>
      <c r="U1177" s="367"/>
      <c r="AS1177" s="9"/>
      <c r="AT1177" s="9"/>
      <c r="AU1177" s="426"/>
      <c r="AW1177" s="9"/>
      <c r="AX1177" s="470"/>
      <c r="AY1177" s="467"/>
      <c r="BG1177" s="373"/>
      <c r="BH1177" s="373"/>
      <c r="BI1177" s="9"/>
      <c r="BJ1177" s="9"/>
      <c r="CJ1177"/>
      <c r="CK1177"/>
    </row>
    <row r="1178" spans="1:89">
      <c r="A1178" s="9">
        <v>1019</v>
      </c>
      <c r="B1178" s="9" t="s">
        <v>383</v>
      </c>
      <c r="C1178" s="9">
        <v>0</v>
      </c>
      <c r="D1178" s="9">
        <v>1.9</v>
      </c>
      <c r="E1178" s="9">
        <v>2</v>
      </c>
      <c r="F1178" s="9">
        <v>525.27200000000005</v>
      </c>
      <c r="G1178" s="9">
        <v>0</v>
      </c>
      <c r="H1178" s="9">
        <v>0</v>
      </c>
      <c r="I1178" s="9">
        <v>9.9</v>
      </c>
      <c r="J1178" s="9">
        <v>60</v>
      </c>
      <c r="K1178" s="158">
        <v>0.811805555555556</v>
      </c>
      <c r="L1178" s="9"/>
      <c r="M1178" s="9"/>
      <c r="N1178" s="9"/>
      <c r="O1178" s="9"/>
      <c r="P1178" s="278" t="str">
        <f t="shared" si="39"/>
        <v/>
      </c>
      <c r="Q1178" s="276" t="str">
        <f t="shared" si="40"/>
        <v/>
      </c>
      <c r="R1178" s="9"/>
      <c r="S1178" s="9"/>
      <c r="U1178" s="367"/>
      <c r="AS1178" s="9"/>
      <c r="AT1178" s="9"/>
      <c r="AU1178" s="426"/>
      <c r="AW1178" s="9"/>
      <c r="AX1178" s="470"/>
      <c r="AY1178" s="467"/>
      <c r="BG1178" s="373"/>
      <c r="BH1178" s="373"/>
      <c r="BI1178" s="9"/>
      <c r="BJ1178" s="9"/>
      <c r="CJ1178"/>
      <c r="CK1178"/>
    </row>
    <row r="1179" spans="1:89">
      <c r="A1179" s="9">
        <v>1019</v>
      </c>
      <c r="B1179" s="9" t="s">
        <v>383</v>
      </c>
      <c r="C1179" s="9">
        <v>292</v>
      </c>
      <c r="D1179" s="9">
        <v>1.9</v>
      </c>
      <c r="E1179" s="9">
        <v>1.6</v>
      </c>
      <c r="F1179" s="9">
        <v>525.27200000000005</v>
      </c>
      <c r="G1179" s="9">
        <v>0</v>
      </c>
      <c r="H1179" s="9">
        <v>0</v>
      </c>
      <c r="I1179" s="9">
        <v>9.9</v>
      </c>
      <c r="J1179" s="9">
        <v>60</v>
      </c>
      <c r="K1179" s="158">
        <v>0.8125</v>
      </c>
      <c r="L1179" s="9"/>
      <c r="M1179" s="9"/>
      <c r="N1179" s="9"/>
      <c r="O1179" s="9"/>
      <c r="P1179" s="278" t="str">
        <f t="shared" si="39"/>
        <v/>
      </c>
      <c r="Q1179" s="276" t="str">
        <f t="shared" si="40"/>
        <v/>
      </c>
      <c r="R1179" s="9"/>
      <c r="S1179" s="9"/>
      <c r="U1179" s="367"/>
      <c r="AS1179" s="9"/>
      <c r="AT1179" s="9"/>
      <c r="AU1179" s="426"/>
      <c r="AW1179" s="9"/>
      <c r="AX1179" s="470"/>
      <c r="AY1179" s="467"/>
      <c r="BG1179" s="373"/>
      <c r="BH1179" s="373"/>
      <c r="BI1179" s="9"/>
      <c r="BJ1179" s="9"/>
      <c r="CJ1179"/>
      <c r="CK1179"/>
    </row>
    <row r="1180" spans="1:89">
      <c r="A1180" s="9">
        <v>1019</v>
      </c>
      <c r="B1180" s="9" t="s">
        <v>383</v>
      </c>
      <c r="C1180" s="9">
        <v>337</v>
      </c>
      <c r="D1180" s="9">
        <v>1.4</v>
      </c>
      <c r="E1180" s="9">
        <v>1.3</v>
      </c>
      <c r="F1180" s="9">
        <v>525.27200000000005</v>
      </c>
      <c r="G1180" s="9">
        <v>0</v>
      </c>
      <c r="H1180" s="9">
        <v>0</v>
      </c>
      <c r="I1180" s="9">
        <v>9.9</v>
      </c>
      <c r="J1180" s="9">
        <v>60</v>
      </c>
      <c r="K1180" s="158">
        <v>0.813194444444444</v>
      </c>
      <c r="L1180" s="9"/>
      <c r="M1180" s="9"/>
      <c r="N1180" s="9"/>
      <c r="O1180" s="9"/>
      <c r="P1180" s="278" t="str">
        <f t="shared" si="39"/>
        <v/>
      </c>
      <c r="Q1180" s="276" t="str">
        <f t="shared" si="40"/>
        <v/>
      </c>
      <c r="R1180" s="9"/>
      <c r="S1180" s="9"/>
      <c r="U1180" s="367"/>
      <c r="AS1180" s="9"/>
      <c r="AT1180" s="9"/>
      <c r="AU1180" s="426"/>
      <c r="AW1180" s="9"/>
      <c r="AX1180" s="470"/>
      <c r="AY1180" s="467"/>
      <c r="BG1180" s="373"/>
      <c r="BH1180" s="373"/>
      <c r="BI1180" s="9"/>
      <c r="BJ1180" s="9"/>
      <c r="CJ1180"/>
      <c r="CK1180"/>
    </row>
    <row r="1181" spans="1:89">
      <c r="A1181" s="9">
        <v>1019</v>
      </c>
      <c r="B1181" s="9" t="s">
        <v>383</v>
      </c>
      <c r="C1181" s="9">
        <v>315</v>
      </c>
      <c r="D1181" s="9">
        <v>1.6</v>
      </c>
      <c r="E1181" s="9">
        <v>1.4</v>
      </c>
      <c r="F1181" s="9">
        <v>525.27200000000005</v>
      </c>
      <c r="G1181" s="9">
        <v>0</v>
      </c>
      <c r="H1181" s="9">
        <v>0</v>
      </c>
      <c r="I1181" s="9">
        <v>9.9</v>
      </c>
      <c r="J1181" s="9">
        <v>60</v>
      </c>
      <c r="K1181" s="158">
        <v>0.81388888888888899</v>
      </c>
      <c r="L1181" s="9"/>
      <c r="M1181" s="9"/>
      <c r="N1181" s="9"/>
      <c r="O1181" s="9"/>
      <c r="P1181" s="278" t="str">
        <f t="shared" si="39"/>
        <v/>
      </c>
      <c r="Q1181" s="276" t="str">
        <f t="shared" si="40"/>
        <v/>
      </c>
      <c r="R1181" s="9"/>
      <c r="S1181" s="9"/>
      <c r="U1181" s="367"/>
      <c r="AS1181" s="9"/>
      <c r="AT1181" s="9"/>
      <c r="AU1181" s="426"/>
      <c r="AW1181" s="9"/>
      <c r="AX1181" s="470"/>
      <c r="AY1181" s="467"/>
      <c r="BG1181" s="373"/>
      <c r="BH1181" s="373"/>
      <c r="BI1181" s="9"/>
      <c r="BJ1181" s="9"/>
      <c r="CJ1181"/>
      <c r="CK1181"/>
    </row>
    <row r="1182" spans="1:89">
      <c r="A1182" s="9">
        <v>1019</v>
      </c>
      <c r="B1182" s="9" t="s">
        <v>383</v>
      </c>
      <c r="C1182" s="9">
        <v>292</v>
      </c>
      <c r="D1182" s="9">
        <v>1.5</v>
      </c>
      <c r="E1182" s="9">
        <v>1.6</v>
      </c>
      <c r="F1182" s="9">
        <v>525.27200000000005</v>
      </c>
      <c r="G1182" s="9">
        <v>0</v>
      </c>
      <c r="H1182" s="9">
        <v>0</v>
      </c>
      <c r="I1182" s="9">
        <v>9.9</v>
      </c>
      <c r="J1182" s="9">
        <v>60</v>
      </c>
      <c r="K1182" s="158">
        <v>0.81458333333333299</v>
      </c>
      <c r="L1182" s="9"/>
      <c r="M1182" s="9"/>
      <c r="N1182" s="9"/>
      <c r="O1182" s="9"/>
      <c r="P1182" s="278" t="str">
        <f t="shared" si="39"/>
        <v/>
      </c>
      <c r="Q1182" s="276" t="str">
        <f t="shared" si="40"/>
        <v/>
      </c>
      <c r="R1182" s="9"/>
      <c r="S1182" s="9"/>
      <c r="U1182" s="367"/>
      <c r="AS1182" s="9"/>
      <c r="AT1182" s="9"/>
      <c r="AU1182" s="426"/>
      <c r="AW1182" s="9"/>
      <c r="AX1182" s="470"/>
      <c r="AY1182" s="467"/>
      <c r="BG1182" s="373"/>
      <c r="BH1182" s="373"/>
      <c r="BI1182" s="9"/>
      <c r="BJ1182" s="9"/>
      <c r="CJ1182"/>
      <c r="CK1182"/>
    </row>
    <row r="1183" spans="1:89">
      <c r="A1183" s="9">
        <v>1019</v>
      </c>
      <c r="B1183" s="9" t="s">
        <v>383</v>
      </c>
      <c r="C1183" s="9">
        <v>337</v>
      </c>
      <c r="D1183" s="9">
        <v>1.1000000000000001</v>
      </c>
      <c r="E1183" s="9">
        <v>1.4</v>
      </c>
      <c r="F1183" s="9">
        <v>525.27200000000005</v>
      </c>
      <c r="G1183" s="9">
        <v>0</v>
      </c>
      <c r="H1183" s="9">
        <v>0</v>
      </c>
      <c r="I1183" s="9">
        <v>9.9</v>
      </c>
      <c r="J1183" s="9">
        <v>60</v>
      </c>
      <c r="K1183" s="158">
        <v>0.81527777777777799</v>
      </c>
      <c r="L1183" s="9"/>
      <c r="M1183" s="9"/>
      <c r="N1183" s="9"/>
      <c r="O1183" s="9"/>
      <c r="P1183" s="278" t="str">
        <f t="shared" si="39"/>
        <v/>
      </c>
      <c r="Q1183" s="276" t="str">
        <f t="shared" si="40"/>
        <v/>
      </c>
      <c r="R1183" s="9"/>
      <c r="S1183" s="9"/>
      <c r="U1183" s="367"/>
      <c r="AS1183" s="9"/>
      <c r="AT1183" s="9"/>
      <c r="AU1183" s="426"/>
      <c r="AW1183" s="9"/>
      <c r="AX1183" s="470"/>
      <c r="AY1183" s="467"/>
      <c r="BG1183" s="373"/>
      <c r="BH1183" s="373"/>
      <c r="BI1183" s="9"/>
      <c r="BJ1183" s="9"/>
      <c r="CJ1183"/>
      <c r="CK1183"/>
    </row>
    <row r="1184" spans="1:89">
      <c r="A1184" s="9">
        <v>1019</v>
      </c>
      <c r="B1184" s="9" t="s">
        <v>383</v>
      </c>
      <c r="C1184" s="9">
        <v>292</v>
      </c>
      <c r="D1184" s="9">
        <v>1.3</v>
      </c>
      <c r="E1184" s="9">
        <v>1.3</v>
      </c>
      <c r="F1184" s="9">
        <v>525.27200000000005</v>
      </c>
      <c r="G1184" s="9">
        <v>0</v>
      </c>
      <c r="H1184" s="9">
        <v>0</v>
      </c>
      <c r="I1184" s="9">
        <v>9.9</v>
      </c>
      <c r="J1184" s="9">
        <v>60</v>
      </c>
      <c r="K1184" s="158">
        <v>0.81597222222222199</v>
      </c>
      <c r="L1184" s="9"/>
      <c r="M1184" s="9"/>
      <c r="N1184" s="9"/>
      <c r="O1184" s="9"/>
      <c r="P1184" s="278" t="str">
        <f t="shared" si="39"/>
        <v/>
      </c>
      <c r="Q1184" s="276" t="str">
        <f t="shared" si="40"/>
        <v/>
      </c>
      <c r="R1184" s="9"/>
      <c r="S1184" s="9"/>
      <c r="U1184" s="367"/>
      <c r="AS1184" s="9"/>
      <c r="AT1184" s="9"/>
      <c r="AU1184" s="426"/>
      <c r="AW1184" s="9"/>
      <c r="AX1184" s="470"/>
      <c r="AY1184" s="467"/>
      <c r="BG1184" s="373"/>
      <c r="BH1184" s="373"/>
      <c r="BI1184" s="9"/>
      <c r="BJ1184" s="9"/>
      <c r="CJ1184"/>
      <c r="CK1184"/>
    </row>
    <row r="1185" spans="1:89">
      <c r="A1185" s="9">
        <v>1019</v>
      </c>
      <c r="B1185" s="9" t="s">
        <v>383</v>
      </c>
      <c r="C1185" s="9">
        <v>202</v>
      </c>
      <c r="D1185" s="9">
        <v>1.8</v>
      </c>
      <c r="E1185" s="9">
        <v>1.8</v>
      </c>
      <c r="F1185" s="9">
        <v>525.27200000000005</v>
      </c>
      <c r="G1185" s="9">
        <v>0</v>
      </c>
      <c r="H1185" s="9">
        <v>0</v>
      </c>
      <c r="I1185" s="9">
        <v>9.9</v>
      </c>
      <c r="J1185" s="9">
        <v>60</v>
      </c>
      <c r="K1185" s="158">
        <v>0.81666666666666698</v>
      </c>
      <c r="L1185" s="9"/>
      <c r="M1185" s="9"/>
      <c r="N1185" s="9"/>
      <c r="O1185" s="9"/>
      <c r="P1185" s="278" t="str">
        <f t="shared" si="39"/>
        <v/>
      </c>
      <c r="Q1185" s="276" t="str">
        <f t="shared" si="40"/>
        <v/>
      </c>
      <c r="R1185" s="9"/>
      <c r="S1185" s="9"/>
      <c r="U1185" s="367"/>
      <c r="AS1185" s="9"/>
      <c r="AT1185" s="9"/>
      <c r="AU1185" s="426"/>
      <c r="AW1185" s="9"/>
      <c r="AX1185" s="470"/>
      <c r="AY1185" s="467"/>
      <c r="BG1185" s="373"/>
      <c r="BH1185" s="373"/>
      <c r="BI1185" s="9"/>
      <c r="BJ1185" s="9"/>
      <c r="CJ1185"/>
      <c r="CK1185"/>
    </row>
    <row r="1186" spans="1:89">
      <c r="A1186" s="9">
        <v>1019</v>
      </c>
      <c r="B1186" s="9" t="s">
        <v>383</v>
      </c>
      <c r="C1186" s="9">
        <v>315</v>
      </c>
      <c r="D1186" s="9">
        <v>1.6</v>
      </c>
      <c r="E1186" s="9">
        <v>1.9</v>
      </c>
      <c r="F1186" s="9">
        <v>525.27200000000005</v>
      </c>
      <c r="G1186" s="9">
        <v>0</v>
      </c>
      <c r="H1186" s="9">
        <v>0</v>
      </c>
      <c r="I1186" s="9">
        <v>9.9</v>
      </c>
      <c r="J1186" s="9">
        <v>60</v>
      </c>
      <c r="K1186" s="158">
        <v>0.81736111111111098</v>
      </c>
      <c r="L1186" s="9"/>
      <c r="M1186" s="9"/>
      <c r="N1186" s="9"/>
      <c r="O1186" s="9"/>
      <c r="P1186" s="278" t="str">
        <f t="shared" si="39"/>
        <v/>
      </c>
      <c r="Q1186" s="276" t="str">
        <f t="shared" si="40"/>
        <v/>
      </c>
      <c r="R1186" s="9"/>
      <c r="S1186" s="9"/>
      <c r="U1186" s="367"/>
      <c r="AS1186" s="9"/>
      <c r="AT1186" s="9"/>
      <c r="AU1186" s="426"/>
      <c r="AW1186" s="9"/>
      <c r="AX1186" s="470"/>
      <c r="AY1186" s="467"/>
      <c r="BG1186" s="373"/>
      <c r="BH1186" s="373"/>
      <c r="BI1186" s="9"/>
      <c r="BJ1186" s="9"/>
      <c r="CJ1186"/>
      <c r="CK1186"/>
    </row>
    <row r="1187" spans="1:89">
      <c r="A1187" s="9">
        <v>1019</v>
      </c>
      <c r="B1187" s="9" t="s">
        <v>383</v>
      </c>
      <c r="C1187" s="9">
        <v>247</v>
      </c>
      <c r="D1187" s="9">
        <v>1.6</v>
      </c>
      <c r="E1187" s="9">
        <v>1.3</v>
      </c>
      <c r="F1187" s="9">
        <v>525.27200000000005</v>
      </c>
      <c r="G1187" s="9">
        <v>0</v>
      </c>
      <c r="H1187" s="9">
        <v>0</v>
      </c>
      <c r="I1187" s="9">
        <v>9.9</v>
      </c>
      <c r="J1187" s="9">
        <v>60</v>
      </c>
      <c r="K1187" s="158">
        <v>0.81805555555555598</v>
      </c>
      <c r="L1187" s="9"/>
      <c r="M1187" s="9"/>
      <c r="N1187" s="9"/>
      <c r="O1187" s="9"/>
      <c r="P1187" s="278" t="str">
        <f t="shared" si="39"/>
        <v/>
      </c>
      <c r="Q1187" s="276" t="str">
        <f t="shared" si="40"/>
        <v/>
      </c>
      <c r="R1187" s="9"/>
      <c r="S1187" s="9"/>
      <c r="U1187" s="367"/>
      <c r="AS1187" s="9"/>
      <c r="AT1187" s="9"/>
      <c r="AU1187" s="426"/>
      <c r="AW1187" s="9"/>
      <c r="AX1187" s="470"/>
      <c r="AY1187" s="467"/>
      <c r="BG1187" s="373"/>
      <c r="BH1187" s="373"/>
      <c r="BI1187" s="9"/>
      <c r="BJ1187" s="9"/>
      <c r="CJ1187"/>
      <c r="CK1187"/>
    </row>
    <row r="1188" spans="1:89">
      <c r="A1188" s="9">
        <v>1019</v>
      </c>
      <c r="B1188" s="9" t="s">
        <v>383</v>
      </c>
      <c r="C1188" s="9">
        <v>270</v>
      </c>
      <c r="D1188" s="9">
        <v>2.2000000000000002</v>
      </c>
      <c r="E1188" s="9">
        <v>1.5</v>
      </c>
      <c r="F1188" s="9">
        <v>525.27200000000005</v>
      </c>
      <c r="G1188" s="9">
        <v>0</v>
      </c>
      <c r="H1188" s="9">
        <v>0</v>
      </c>
      <c r="I1188" s="9">
        <v>9.9</v>
      </c>
      <c r="J1188" s="9">
        <v>60</v>
      </c>
      <c r="K1188" s="158">
        <v>0.81874999999999998</v>
      </c>
      <c r="L1188" s="9"/>
      <c r="M1188" s="9"/>
      <c r="N1188" s="9"/>
      <c r="O1188" s="9"/>
      <c r="P1188" s="278" t="str">
        <f t="shared" si="39"/>
        <v/>
      </c>
      <c r="Q1188" s="276" t="str">
        <f t="shared" si="40"/>
        <v/>
      </c>
      <c r="R1188" s="9"/>
      <c r="S1188" s="9"/>
      <c r="U1188" s="367"/>
      <c r="AS1188" s="9"/>
      <c r="AT1188" s="9"/>
      <c r="AU1188" s="426"/>
      <c r="AW1188" s="9"/>
      <c r="AX1188" s="470"/>
      <c r="AY1188" s="467"/>
      <c r="BG1188" s="373"/>
      <c r="BH1188" s="373"/>
      <c r="BI1188" s="9"/>
      <c r="BJ1188" s="9"/>
      <c r="CJ1188"/>
      <c r="CK1188"/>
    </row>
    <row r="1189" spans="1:89">
      <c r="A1189" s="9">
        <v>1019</v>
      </c>
      <c r="B1189" s="9" t="s">
        <v>383</v>
      </c>
      <c r="C1189" s="9">
        <v>247</v>
      </c>
      <c r="D1189" s="9">
        <v>1.7</v>
      </c>
      <c r="E1189" s="9">
        <v>1.9</v>
      </c>
      <c r="F1189" s="9">
        <v>525.27200000000005</v>
      </c>
      <c r="G1189" s="9">
        <v>0</v>
      </c>
      <c r="H1189" s="9">
        <v>0</v>
      </c>
      <c r="I1189" s="9">
        <v>9.9</v>
      </c>
      <c r="J1189" s="9">
        <v>60</v>
      </c>
      <c r="K1189" s="158">
        <v>0.81944444444444497</v>
      </c>
      <c r="L1189" s="9"/>
      <c r="M1189" s="9"/>
      <c r="N1189" s="9"/>
      <c r="O1189" s="9"/>
      <c r="P1189" s="278" t="str">
        <f t="shared" si="39"/>
        <v/>
      </c>
      <c r="Q1189" s="276" t="str">
        <f t="shared" si="40"/>
        <v/>
      </c>
      <c r="R1189" s="9"/>
      <c r="S1189" s="9"/>
      <c r="U1189" s="367"/>
      <c r="AS1189" s="9"/>
      <c r="AT1189" s="9"/>
      <c r="AU1189" s="426"/>
      <c r="AW1189" s="9"/>
      <c r="AX1189" s="470"/>
      <c r="AY1189" s="467"/>
      <c r="BG1189" s="373"/>
      <c r="BH1189" s="373"/>
      <c r="BI1189" s="9"/>
      <c r="BJ1189" s="9"/>
      <c r="CJ1189"/>
      <c r="CK1189"/>
    </row>
    <row r="1190" spans="1:89">
      <c r="A1190" s="9">
        <v>1019</v>
      </c>
      <c r="B1190" s="9" t="s">
        <v>383</v>
      </c>
      <c r="C1190" s="9">
        <v>337</v>
      </c>
      <c r="D1190" s="9">
        <v>1.7</v>
      </c>
      <c r="E1190" s="9">
        <v>1.7</v>
      </c>
      <c r="F1190" s="9">
        <v>525.27200000000005</v>
      </c>
      <c r="G1190" s="9">
        <v>0</v>
      </c>
      <c r="H1190" s="9">
        <v>0</v>
      </c>
      <c r="I1190" s="9">
        <v>9.8000000000000007</v>
      </c>
      <c r="J1190" s="9">
        <v>60</v>
      </c>
      <c r="K1190" s="158">
        <v>0.82013888888888897</v>
      </c>
      <c r="L1190" s="9"/>
      <c r="M1190" s="9"/>
      <c r="N1190" s="9"/>
      <c r="O1190" s="9"/>
      <c r="P1190" s="278" t="str">
        <f t="shared" si="39"/>
        <v/>
      </c>
      <c r="Q1190" s="276" t="str">
        <f t="shared" si="40"/>
        <v/>
      </c>
      <c r="R1190" s="9"/>
      <c r="S1190" s="9"/>
      <c r="U1190" s="367"/>
      <c r="AS1190" s="9"/>
      <c r="AT1190" s="9"/>
      <c r="AU1190" s="426"/>
      <c r="AW1190" s="9"/>
      <c r="AX1190" s="470"/>
      <c r="AY1190" s="467"/>
      <c r="BG1190" s="373"/>
      <c r="BH1190" s="373"/>
      <c r="BI1190" s="9"/>
      <c r="BJ1190" s="9"/>
      <c r="CJ1190"/>
      <c r="CK1190"/>
    </row>
    <row r="1191" spans="1:89">
      <c r="A1191" s="9">
        <v>1019</v>
      </c>
      <c r="B1191" s="9" t="s">
        <v>383</v>
      </c>
      <c r="C1191" s="9">
        <v>292</v>
      </c>
      <c r="D1191" s="9">
        <v>0.8</v>
      </c>
      <c r="E1191" s="9">
        <v>1.4</v>
      </c>
      <c r="F1191" s="9">
        <v>525.27200000000005</v>
      </c>
      <c r="G1191" s="9">
        <v>0</v>
      </c>
      <c r="H1191" s="9">
        <v>0</v>
      </c>
      <c r="I1191" s="9">
        <v>9.8000000000000007</v>
      </c>
      <c r="J1191" s="9">
        <v>60</v>
      </c>
      <c r="K1191" s="158">
        <v>0.82083333333333297</v>
      </c>
      <c r="L1191" s="9"/>
      <c r="M1191" s="9"/>
      <c r="N1191" s="9"/>
      <c r="O1191" s="9"/>
      <c r="P1191" s="278">
        <f t="shared" si="39"/>
        <v>60</v>
      </c>
      <c r="Q1191" s="276" t="str">
        <f t="shared" si="40"/>
        <v/>
      </c>
      <c r="R1191" s="9"/>
      <c r="S1191" s="9"/>
      <c r="U1191" s="367"/>
      <c r="AS1191" s="9"/>
      <c r="AT1191" s="9"/>
      <c r="AU1191" s="426"/>
      <c r="AW1191" s="9"/>
      <c r="AX1191" s="470"/>
      <c r="AY1191" s="467"/>
      <c r="BG1191" s="373"/>
      <c r="BH1191" s="373"/>
      <c r="BI1191" s="9"/>
      <c r="BJ1191" s="9"/>
      <c r="CJ1191"/>
      <c r="CK1191"/>
    </row>
    <row r="1192" spans="1:89">
      <c r="A1192" s="9">
        <v>1019</v>
      </c>
      <c r="B1192" s="9" t="s">
        <v>383</v>
      </c>
      <c r="C1192" s="9">
        <v>292</v>
      </c>
      <c r="D1192" s="9">
        <v>1.8</v>
      </c>
      <c r="E1192" s="9">
        <v>2.4</v>
      </c>
      <c r="F1192" s="9">
        <v>525.27200000000005</v>
      </c>
      <c r="G1192" s="9">
        <v>0</v>
      </c>
      <c r="H1192" s="9">
        <v>0</v>
      </c>
      <c r="I1192" s="9">
        <v>9.8000000000000007</v>
      </c>
      <c r="J1192" s="9">
        <v>60</v>
      </c>
      <c r="K1192" s="158">
        <v>0.82152777777777797</v>
      </c>
      <c r="L1192" s="9"/>
      <c r="M1192" s="9"/>
      <c r="N1192" s="9"/>
      <c r="O1192" s="9"/>
      <c r="P1192" s="278" t="str">
        <f t="shared" si="39"/>
        <v/>
      </c>
      <c r="Q1192" s="276" t="str">
        <f t="shared" si="40"/>
        <v/>
      </c>
      <c r="R1192" s="9"/>
      <c r="S1192" s="9"/>
      <c r="U1192" s="367"/>
      <c r="AS1192" s="9"/>
      <c r="AT1192" s="9"/>
      <c r="AU1192" s="426"/>
      <c r="AW1192" s="9"/>
      <c r="AX1192" s="470"/>
      <c r="AY1192" s="467"/>
      <c r="BG1192" s="373"/>
      <c r="BH1192" s="373"/>
      <c r="BI1192" s="9"/>
      <c r="BJ1192" s="9"/>
      <c r="CJ1192"/>
      <c r="CK1192"/>
    </row>
    <row r="1193" spans="1:89">
      <c r="A1193" s="9">
        <v>1019</v>
      </c>
      <c r="B1193" s="9" t="s">
        <v>383</v>
      </c>
      <c r="C1193" s="9">
        <v>292</v>
      </c>
      <c r="D1193" s="9">
        <v>1.7</v>
      </c>
      <c r="E1193" s="9">
        <v>1.7</v>
      </c>
      <c r="F1193" s="9">
        <v>525.27200000000005</v>
      </c>
      <c r="G1193" s="9">
        <v>0</v>
      </c>
      <c r="H1193" s="9">
        <v>0</v>
      </c>
      <c r="I1193" s="9">
        <v>9.8000000000000007</v>
      </c>
      <c r="J1193" s="9">
        <v>60</v>
      </c>
      <c r="K1193" s="158">
        <v>0.82222222222222197</v>
      </c>
      <c r="L1193" s="9"/>
      <c r="M1193" s="9"/>
      <c r="N1193" s="9"/>
      <c r="O1193" s="9"/>
      <c r="P1193" s="278" t="str">
        <f t="shared" si="39"/>
        <v/>
      </c>
      <c r="Q1193" s="276" t="str">
        <f t="shared" si="40"/>
        <v/>
      </c>
      <c r="R1193" s="9"/>
      <c r="S1193" s="9"/>
      <c r="U1193" s="367"/>
      <c r="AS1193" s="9"/>
      <c r="AT1193" s="9"/>
      <c r="AU1193" s="426"/>
      <c r="AW1193" s="9"/>
      <c r="AX1193" s="470"/>
      <c r="AY1193" s="467"/>
      <c r="BG1193" s="373"/>
      <c r="BH1193" s="373"/>
      <c r="BI1193" s="9"/>
      <c r="BJ1193" s="9"/>
      <c r="CJ1193"/>
      <c r="CK1193"/>
    </row>
    <row r="1194" spans="1:89">
      <c r="A1194" s="9">
        <v>1019</v>
      </c>
      <c r="B1194" s="9" t="s">
        <v>383</v>
      </c>
      <c r="C1194" s="9">
        <v>292</v>
      </c>
      <c r="D1194" s="9">
        <v>1.5</v>
      </c>
      <c r="E1194" s="9">
        <v>1.4</v>
      </c>
      <c r="F1194" s="9">
        <v>525.27200000000005</v>
      </c>
      <c r="G1194" s="9">
        <v>0</v>
      </c>
      <c r="H1194" s="9">
        <v>0</v>
      </c>
      <c r="I1194" s="9">
        <v>9.8000000000000007</v>
      </c>
      <c r="J1194" s="9">
        <v>61</v>
      </c>
      <c r="K1194" s="158">
        <v>0.82291666666666696</v>
      </c>
      <c r="L1194" s="9"/>
      <c r="M1194" s="9"/>
      <c r="N1194" s="9"/>
      <c r="O1194" s="9"/>
      <c r="P1194" s="278" t="str">
        <f t="shared" si="39"/>
        <v/>
      </c>
      <c r="Q1194" s="276" t="str">
        <f t="shared" si="40"/>
        <v/>
      </c>
      <c r="R1194" s="9"/>
      <c r="S1194" s="9"/>
      <c r="U1194" s="367"/>
      <c r="AS1194" s="9"/>
      <c r="AT1194" s="9"/>
      <c r="AU1194" s="426"/>
      <c r="AW1194" s="9"/>
      <c r="AX1194" s="470"/>
      <c r="AY1194" s="467"/>
      <c r="BG1194" s="373"/>
      <c r="BH1194" s="373"/>
      <c r="BI1194" s="9"/>
      <c r="BJ1194" s="9"/>
      <c r="CJ1194"/>
      <c r="CK1194"/>
    </row>
    <row r="1195" spans="1:89">
      <c r="A1195" s="9">
        <v>1019</v>
      </c>
      <c r="B1195" s="9" t="s">
        <v>383</v>
      </c>
      <c r="C1195" s="9">
        <v>315</v>
      </c>
      <c r="D1195" s="9">
        <v>1.9</v>
      </c>
      <c r="E1195" s="9">
        <v>1.5</v>
      </c>
      <c r="F1195" s="9">
        <v>525.27200000000005</v>
      </c>
      <c r="G1195" s="9">
        <v>0</v>
      </c>
      <c r="H1195" s="9">
        <v>0</v>
      </c>
      <c r="I1195" s="9">
        <v>9.8000000000000007</v>
      </c>
      <c r="J1195" s="9">
        <v>61</v>
      </c>
      <c r="K1195" s="158">
        <v>0.82361111111111096</v>
      </c>
      <c r="L1195" s="9"/>
      <c r="M1195" s="9"/>
      <c r="N1195" s="9"/>
      <c r="O1195" s="9"/>
      <c r="P1195" s="278" t="str">
        <f t="shared" si="39"/>
        <v/>
      </c>
      <c r="Q1195" s="276" t="str">
        <f t="shared" si="40"/>
        <v/>
      </c>
      <c r="R1195" s="9"/>
      <c r="S1195" s="9"/>
      <c r="U1195" s="367"/>
      <c r="AS1195" s="9"/>
      <c r="AT1195" s="9"/>
      <c r="AU1195" s="426"/>
      <c r="AW1195" s="9"/>
      <c r="AX1195" s="470"/>
      <c r="AY1195" s="467"/>
      <c r="BG1195" s="373"/>
      <c r="BH1195" s="373"/>
      <c r="BI1195" s="9"/>
      <c r="BJ1195" s="9"/>
      <c r="CJ1195"/>
      <c r="CK1195"/>
    </row>
    <row r="1196" spans="1:89">
      <c r="A1196" s="9">
        <v>1019</v>
      </c>
      <c r="B1196" s="9" t="s">
        <v>383</v>
      </c>
      <c r="C1196" s="9">
        <v>292</v>
      </c>
      <c r="D1196" s="9">
        <v>1.9</v>
      </c>
      <c r="E1196" s="9">
        <v>2.2999999999999998</v>
      </c>
      <c r="F1196" s="9">
        <v>525.27200000000005</v>
      </c>
      <c r="G1196" s="9">
        <v>0</v>
      </c>
      <c r="H1196" s="9">
        <v>0</v>
      </c>
      <c r="I1196" s="9">
        <v>9.8000000000000007</v>
      </c>
      <c r="J1196" s="9">
        <v>61</v>
      </c>
      <c r="K1196" s="158">
        <v>0.82430555555555596</v>
      </c>
      <c r="L1196" s="9"/>
      <c r="M1196" s="9"/>
      <c r="N1196" s="9"/>
      <c r="O1196" s="9"/>
      <c r="P1196" s="278" t="str">
        <f t="shared" si="39"/>
        <v/>
      </c>
      <c r="Q1196" s="276" t="str">
        <f t="shared" si="40"/>
        <v/>
      </c>
      <c r="R1196" s="9"/>
      <c r="S1196" s="9"/>
      <c r="U1196" s="367"/>
      <c r="AS1196" s="9"/>
      <c r="AT1196" s="9"/>
      <c r="AU1196" s="426"/>
      <c r="AW1196" s="9"/>
      <c r="AX1196" s="470"/>
      <c r="AY1196" s="467"/>
      <c r="BG1196" s="373"/>
      <c r="BH1196" s="373"/>
      <c r="BI1196" s="9"/>
      <c r="BJ1196" s="9"/>
      <c r="CJ1196"/>
      <c r="CK1196"/>
    </row>
    <row r="1197" spans="1:89">
      <c r="A1197" s="9">
        <v>1019</v>
      </c>
      <c r="B1197" s="9" t="s">
        <v>383</v>
      </c>
      <c r="C1197" s="9">
        <v>315</v>
      </c>
      <c r="D1197" s="9">
        <v>1.4</v>
      </c>
      <c r="E1197" s="9">
        <v>1.5</v>
      </c>
      <c r="F1197" s="9">
        <v>525.27200000000005</v>
      </c>
      <c r="G1197" s="9">
        <v>0</v>
      </c>
      <c r="H1197" s="9">
        <v>0</v>
      </c>
      <c r="I1197" s="9">
        <v>9.8000000000000007</v>
      </c>
      <c r="J1197" s="9">
        <v>61</v>
      </c>
      <c r="K1197" s="158">
        <v>0.82499999999999996</v>
      </c>
      <c r="L1197" s="9"/>
      <c r="M1197" s="9"/>
      <c r="N1197" s="9"/>
      <c r="O1197" s="9"/>
      <c r="P1197" s="278" t="str">
        <f t="shared" si="39"/>
        <v/>
      </c>
      <c r="Q1197" s="276" t="str">
        <f t="shared" si="40"/>
        <v/>
      </c>
      <c r="R1197" s="9"/>
      <c r="S1197" s="9"/>
      <c r="U1197" s="367"/>
      <c r="AS1197" s="9"/>
      <c r="AT1197" s="9"/>
      <c r="AU1197" s="426"/>
      <c r="AW1197" s="9"/>
      <c r="AX1197" s="470"/>
      <c r="AY1197" s="467"/>
      <c r="BG1197" s="373"/>
      <c r="BH1197" s="373"/>
      <c r="BI1197" s="9"/>
      <c r="BJ1197" s="9"/>
      <c r="CJ1197"/>
      <c r="CK1197"/>
    </row>
    <row r="1198" spans="1:89">
      <c r="A1198" s="9">
        <v>1019</v>
      </c>
      <c r="B1198" s="9" t="s">
        <v>383</v>
      </c>
      <c r="C1198" s="9">
        <v>315</v>
      </c>
      <c r="D1198" s="9">
        <v>1.4</v>
      </c>
      <c r="E1198" s="9">
        <v>1.5</v>
      </c>
      <c r="F1198" s="9">
        <v>525.27200000000005</v>
      </c>
      <c r="G1198" s="9">
        <v>0</v>
      </c>
      <c r="H1198" s="9">
        <v>0</v>
      </c>
      <c r="I1198" s="9">
        <v>9.8000000000000007</v>
      </c>
      <c r="J1198" s="9">
        <v>61</v>
      </c>
      <c r="K1198" s="158">
        <v>0.82569444444444495</v>
      </c>
      <c r="L1198" s="9"/>
      <c r="M1198" s="9"/>
      <c r="N1198" s="9"/>
      <c r="O1198" s="9"/>
      <c r="P1198" s="278" t="str">
        <f t="shared" si="39"/>
        <v/>
      </c>
      <c r="Q1198" s="276" t="str">
        <f t="shared" si="40"/>
        <v/>
      </c>
      <c r="R1198" s="9"/>
      <c r="S1198" s="9"/>
      <c r="U1198" s="367"/>
      <c r="AS1198" s="9"/>
      <c r="AT1198" s="9"/>
      <c r="AU1198" s="426"/>
      <c r="AW1198" s="9"/>
      <c r="AX1198" s="470"/>
      <c r="AY1198" s="467"/>
      <c r="BG1198" s="373"/>
      <c r="BH1198" s="373"/>
      <c r="BI1198" s="9"/>
      <c r="BJ1198" s="9"/>
      <c r="CJ1198"/>
      <c r="CK1198"/>
    </row>
    <row r="1199" spans="1:89">
      <c r="A1199" s="9">
        <v>1019</v>
      </c>
      <c r="B1199" s="9" t="s">
        <v>383</v>
      </c>
      <c r="C1199" s="9">
        <v>315</v>
      </c>
      <c r="D1199" s="9">
        <v>1.4</v>
      </c>
      <c r="E1199" s="9">
        <v>1.5</v>
      </c>
      <c r="F1199" s="9">
        <v>525.27200000000005</v>
      </c>
      <c r="G1199" s="9">
        <v>0</v>
      </c>
      <c r="H1199" s="9">
        <v>0</v>
      </c>
      <c r="I1199" s="9">
        <v>9.8000000000000007</v>
      </c>
      <c r="J1199" s="9">
        <v>61</v>
      </c>
      <c r="K1199" s="158">
        <v>0.82638888888888895</v>
      </c>
      <c r="L1199" s="9"/>
      <c r="M1199" s="9"/>
      <c r="N1199" s="9"/>
      <c r="O1199" s="9"/>
      <c r="P1199" s="278" t="str">
        <f t="shared" si="39"/>
        <v/>
      </c>
      <c r="Q1199" s="276" t="str">
        <f t="shared" si="40"/>
        <v/>
      </c>
      <c r="R1199" s="9"/>
      <c r="S1199" s="9"/>
      <c r="U1199" s="367"/>
      <c r="AS1199" s="9"/>
      <c r="AT1199" s="9"/>
      <c r="AU1199" s="426"/>
      <c r="AW1199" s="9"/>
      <c r="AX1199" s="470"/>
      <c r="AY1199" s="467"/>
      <c r="BG1199" s="373"/>
      <c r="BH1199" s="373"/>
      <c r="BI1199" s="9"/>
      <c r="BJ1199" s="9"/>
      <c r="CJ1199"/>
      <c r="CK1199"/>
    </row>
    <row r="1200" spans="1:89">
      <c r="A1200" s="9">
        <v>1019</v>
      </c>
      <c r="B1200" s="9" t="s">
        <v>383</v>
      </c>
      <c r="C1200" s="9">
        <v>292</v>
      </c>
      <c r="D1200" s="9">
        <v>2.7</v>
      </c>
      <c r="E1200" s="9">
        <v>1.7</v>
      </c>
      <c r="F1200" s="9">
        <v>525.27200000000005</v>
      </c>
      <c r="G1200" s="9">
        <v>0</v>
      </c>
      <c r="H1200" s="9">
        <v>0</v>
      </c>
      <c r="I1200" s="9">
        <v>9.8000000000000007</v>
      </c>
      <c r="J1200" s="9">
        <v>61</v>
      </c>
      <c r="K1200" s="158">
        <v>0.82708333333333295</v>
      </c>
      <c r="L1200" s="9"/>
      <c r="M1200" s="9"/>
      <c r="N1200" s="9"/>
      <c r="O1200" s="9"/>
      <c r="P1200" s="278" t="str">
        <f t="shared" si="39"/>
        <v/>
      </c>
      <c r="Q1200" s="276" t="str">
        <f t="shared" si="40"/>
        <v/>
      </c>
      <c r="R1200" s="9"/>
      <c r="S1200" s="9"/>
      <c r="U1200" s="367"/>
      <c r="AS1200" s="9"/>
      <c r="AT1200" s="9"/>
      <c r="AU1200" s="426"/>
      <c r="AW1200" s="9"/>
      <c r="AX1200" s="470"/>
      <c r="AY1200" s="467"/>
      <c r="BG1200" s="373"/>
      <c r="BH1200" s="373"/>
      <c r="BI1200" s="9"/>
      <c r="BJ1200" s="9"/>
      <c r="CJ1200"/>
      <c r="CK1200"/>
    </row>
    <row r="1201" spans="1:89">
      <c r="A1201" s="9">
        <v>1019</v>
      </c>
      <c r="B1201" s="9" t="s">
        <v>383</v>
      </c>
      <c r="C1201" s="9">
        <v>292</v>
      </c>
      <c r="D1201" s="9">
        <v>2.7</v>
      </c>
      <c r="E1201" s="9">
        <v>1.7</v>
      </c>
      <c r="F1201" s="9">
        <v>525.27200000000005</v>
      </c>
      <c r="G1201" s="9">
        <v>0</v>
      </c>
      <c r="H1201" s="9">
        <v>0</v>
      </c>
      <c r="I1201" s="9">
        <v>9.8000000000000007</v>
      </c>
      <c r="J1201" s="9">
        <v>61</v>
      </c>
      <c r="K1201" s="158">
        <v>0.82777777777777795</v>
      </c>
      <c r="L1201" s="9"/>
      <c r="M1201" s="9"/>
      <c r="N1201" s="9"/>
      <c r="O1201" s="9"/>
      <c r="P1201" s="278" t="str">
        <f t="shared" si="39"/>
        <v/>
      </c>
      <c r="Q1201" s="276" t="str">
        <f t="shared" si="40"/>
        <v/>
      </c>
      <c r="R1201" s="9"/>
      <c r="S1201" s="9"/>
      <c r="U1201" s="367"/>
      <c r="AS1201" s="9"/>
      <c r="AT1201" s="9"/>
      <c r="AU1201" s="426"/>
      <c r="AW1201" s="9"/>
      <c r="AX1201" s="470"/>
      <c r="AY1201" s="467"/>
      <c r="BG1201" s="373"/>
      <c r="BH1201" s="373"/>
      <c r="BI1201" s="9"/>
      <c r="BJ1201" s="9"/>
      <c r="CJ1201"/>
      <c r="CK1201"/>
    </row>
    <row r="1202" spans="1:89">
      <c r="A1202" s="9">
        <v>1019</v>
      </c>
      <c r="B1202" s="9" t="s">
        <v>383</v>
      </c>
      <c r="C1202" s="9">
        <v>270</v>
      </c>
      <c r="D1202" s="9">
        <v>1.7</v>
      </c>
      <c r="E1202" s="9">
        <v>1.2</v>
      </c>
      <c r="F1202" s="9">
        <v>525.27200000000005</v>
      </c>
      <c r="G1202" s="9">
        <v>0</v>
      </c>
      <c r="H1202" s="9">
        <v>0</v>
      </c>
      <c r="I1202" s="9">
        <v>9.8000000000000007</v>
      </c>
      <c r="J1202" s="9">
        <v>61</v>
      </c>
      <c r="K1202" s="158">
        <v>0.82847222222222205</v>
      </c>
      <c r="L1202" s="9"/>
      <c r="M1202" s="9"/>
      <c r="N1202" s="9"/>
      <c r="O1202" s="9"/>
      <c r="P1202" s="278" t="str">
        <f t="shared" si="39"/>
        <v/>
      </c>
      <c r="Q1202" s="276" t="str">
        <f t="shared" si="40"/>
        <v/>
      </c>
      <c r="R1202" s="9"/>
      <c r="S1202" s="9"/>
      <c r="U1202" s="367"/>
      <c r="AS1202" s="9"/>
      <c r="AT1202" s="9"/>
      <c r="AU1202" s="426"/>
      <c r="AW1202" s="9"/>
      <c r="AX1202" s="470"/>
      <c r="AY1202" s="467"/>
      <c r="BG1202" s="373"/>
      <c r="BH1202" s="373"/>
      <c r="BI1202" s="9"/>
      <c r="BJ1202" s="9"/>
      <c r="CJ1202"/>
      <c r="CK1202"/>
    </row>
    <row r="1203" spans="1:89">
      <c r="A1203" s="9">
        <v>1019</v>
      </c>
      <c r="B1203" s="9" t="s">
        <v>383</v>
      </c>
      <c r="C1203" s="9">
        <v>270</v>
      </c>
      <c r="D1203" s="9">
        <v>1.7</v>
      </c>
      <c r="E1203" s="9">
        <v>1.3</v>
      </c>
      <c r="F1203" s="9">
        <v>525.27200000000005</v>
      </c>
      <c r="G1203" s="9">
        <v>0</v>
      </c>
      <c r="H1203" s="9">
        <v>0</v>
      </c>
      <c r="I1203" s="9">
        <v>9.8000000000000007</v>
      </c>
      <c r="J1203" s="9">
        <v>61</v>
      </c>
      <c r="K1203" s="158">
        <v>0.82916666666666705</v>
      </c>
      <c r="L1203" s="9"/>
      <c r="M1203" s="9"/>
      <c r="N1203" s="9"/>
      <c r="O1203" s="9"/>
      <c r="P1203" s="278" t="str">
        <f t="shared" si="39"/>
        <v/>
      </c>
      <c r="Q1203" s="276" t="str">
        <f t="shared" si="40"/>
        <v/>
      </c>
      <c r="R1203" s="9"/>
      <c r="S1203" s="9"/>
      <c r="U1203" s="367"/>
      <c r="AS1203" s="9"/>
      <c r="AT1203" s="9"/>
      <c r="AU1203" s="426"/>
      <c r="AW1203" s="9"/>
      <c r="AX1203" s="470"/>
      <c r="AY1203" s="467"/>
      <c r="BG1203" s="373"/>
      <c r="BH1203" s="373"/>
      <c r="BI1203" s="9"/>
      <c r="BJ1203" s="9"/>
      <c r="CJ1203"/>
      <c r="CK1203"/>
    </row>
    <row r="1204" spans="1:89">
      <c r="A1204" s="9">
        <v>1019</v>
      </c>
      <c r="B1204" s="9" t="s">
        <v>383</v>
      </c>
      <c r="C1204" s="9">
        <v>337</v>
      </c>
      <c r="D1204" s="9">
        <v>1.5</v>
      </c>
      <c r="E1204" s="9">
        <v>1.3</v>
      </c>
      <c r="F1204" s="9">
        <v>525.27200000000005</v>
      </c>
      <c r="G1204" s="9">
        <v>0</v>
      </c>
      <c r="H1204" s="9">
        <v>0</v>
      </c>
      <c r="I1204" s="9">
        <v>9.8000000000000007</v>
      </c>
      <c r="J1204" s="9">
        <v>61</v>
      </c>
      <c r="K1204" s="158">
        <v>0.82986111111111105</v>
      </c>
      <c r="L1204" s="9"/>
      <c r="M1204" s="9"/>
      <c r="N1204" s="9"/>
      <c r="O1204" s="9"/>
      <c r="P1204" s="278" t="str">
        <f t="shared" si="39"/>
        <v/>
      </c>
      <c r="Q1204" s="276" t="str">
        <f t="shared" si="40"/>
        <v/>
      </c>
      <c r="R1204" s="9"/>
      <c r="S1204" s="9"/>
      <c r="U1204" s="367"/>
      <c r="AS1204" s="9"/>
      <c r="AT1204" s="9"/>
      <c r="AU1204" s="426"/>
      <c r="AW1204" s="9"/>
      <c r="AX1204" s="470"/>
      <c r="AY1204" s="467"/>
      <c r="BG1204" s="373"/>
      <c r="BH1204" s="373"/>
      <c r="BI1204" s="9"/>
      <c r="BJ1204" s="9"/>
      <c r="CJ1204"/>
      <c r="CK1204"/>
    </row>
    <row r="1205" spans="1:89">
      <c r="A1205" s="9">
        <v>1019</v>
      </c>
      <c r="B1205" s="9" t="s">
        <v>383</v>
      </c>
      <c r="C1205" s="9">
        <v>337</v>
      </c>
      <c r="D1205" s="9">
        <v>2</v>
      </c>
      <c r="E1205" s="9">
        <v>1.5</v>
      </c>
      <c r="F1205" s="9">
        <v>525.27200000000005</v>
      </c>
      <c r="G1205" s="9">
        <v>0</v>
      </c>
      <c r="H1205" s="9">
        <v>0</v>
      </c>
      <c r="I1205" s="9">
        <v>9.6999999999999993</v>
      </c>
      <c r="J1205" s="9">
        <v>61</v>
      </c>
      <c r="K1205" s="158">
        <v>0.83055555555555605</v>
      </c>
      <c r="L1205" s="9"/>
      <c r="M1205" s="9"/>
      <c r="N1205" s="9"/>
      <c r="O1205" s="9"/>
      <c r="P1205" s="278" t="str">
        <f t="shared" si="39"/>
        <v/>
      </c>
      <c r="Q1205" s="276" t="str">
        <f t="shared" si="40"/>
        <v/>
      </c>
      <c r="R1205" s="9"/>
      <c r="S1205" s="9"/>
      <c r="U1205" s="367"/>
      <c r="AS1205" s="9"/>
      <c r="AT1205" s="9"/>
      <c r="AU1205" s="426"/>
      <c r="AW1205" s="9"/>
      <c r="AX1205" s="470"/>
      <c r="AY1205" s="467"/>
      <c r="BG1205" s="373"/>
      <c r="BH1205" s="373"/>
      <c r="BI1205" s="9"/>
      <c r="BJ1205" s="9"/>
      <c r="CJ1205"/>
      <c r="CK1205"/>
    </row>
    <row r="1206" spans="1:89">
      <c r="A1206" s="9">
        <v>1019</v>
      </c>
      <c r="B1206" s="9" t="s">
        <v>383</v>
      </c>
      <c r="C1206" s="9">
        <v>315</v>
      </c>
      <c r="D1206" s="9">
        <v>2</v>
      </c>
      <c r="E1206" s="9">
        <v>1.4</v>
      </c>
      <c r="F1206" s="9">
        <v>525.27200000000005</v>
      </c>
      <c r="G1206" s="9">
        <v>0</v>
      </c>
      <c r="H1206" s="9">
        <v>0</v>
      </c>
      <c r="I1206" s="9">
        <v>9.6999999999999993</v>
      </c>
      <c r="J1206" s="9">
        <v>61</v>
      </c>
      <c r="K1206" s="158">
        <v>0.83125000000000004</v>
      </c>
      <c r="L1206" s="9"/>
      <c r="M1206" s="9"/>
      <c r="N1206" s="9"/>
      <c r="O1206" s="9"/>
      <c r="P1206" s="278" t="str">
        <f t="shared" si="39"/>
        <v/>
      </c>
      <c r="Q1206" s="276" t="str">
        <f t="shared" si="40"/>
        <v/>
      </c>
      <c r="R1206" s="9"/>
      <c r="S1206" s="9"/>
      <c r="U1206" s="367"/>
      <c r="AS1206" s="9"/>
      <c r="AT1206" s="9"/>
      <c r="AU1206" s="426"/>
      <c r="AW1206" s="9"/>
      <c r="AX1206" s="470"/>
      <c r="AY1206" s="467"/>
      <c r="BG1206" s="373"/>
      <c r="BH1206" s="373"/>
      <c r="BI1206" s="9"/>
      <c r="BJ1206" s="9"/>
      <c r="CJ1206"/>
      <c r="CK1206"/>
    </row>
    <row r="1207" spans="1:89">
      <c r="A1207" s="9">
        <v>1019</v>
      </c>
      <c r="B1207" s="9" t="s">
        <v>383</v>
      </c>
      <c r="C1207" s="9">
        <v>292</v>
      </c>
      <c r="D1207" s="9">
        <v>3</v>
      </c>
      <c r="E1207" s="9">
        <v>1.7</v>
      </c>
      <c r="F1207" s="9">
        <v>525.27200000000005</v>
      </c>
      <c r="G1207" s="9">
        <v>0</v>
      </c>
      <c r="H1207" s="9">
        <v>0</v>
      </c>
      <c r="I1207" s="9">
        <v>9.6999999999999993</v>
      </c>
      <c r="J1207" s="9">
        <v>61</v>
      </c>
      <c r="K1207" s="158">
        <v>0.83194444444444404</v>
      </c>
      <c r="L1207" s="9"/>
      <c r="M1207" s="9"/>
      <c r="N1207" s="9"/>
      <c r="O1207" s="9"/>
      <c r="P1207" s="278" t="str">
        <f t="shared" si="39"/>
        <v/>
      </c>
      <c r="Q1207" s="276" t="str">
        <f t="shared" si="40"/>
        <v/>
      </c>
      <c r="R1207" s="9"/>
      <c r="S1207" s="9"/>
      <c r="U1207" s="367"/>
      <c r="AS1207" s="9"/>
      <c r="AT1207" s="9"/>
      <c r="AU1207" s="426"/>
      <c r="AW1207" s="9"/>
      <c r="AX1207" s="470"/>
      <c r="AY1207" s="467"/>
      <c r="BG1207" s="373"/>
      <c r="BH1207" s="373"/>
      <c r="BI1207" s="9"/>
      <c r="BJ1207" s="9"/>
      <c r="CJ1207"/>
      <c r="CK1207"/>
    </row>
    <row r="1208" spans="1:89">
      <c r="A1208" s="9">
        <v>1019</v>
      </c>
      <c r="B1208" s="9" t="s">
        <v>383</v>
      </c>
      <c r="C1208" s="9">
        <v>315</v>
      </c>
      <c r="D1208" s="9">
        <v>2.7</v>
      </c>
      <c r="E1208" s="9">
        <v>1.5</v>
      </c>
      <c r="F1208" s="9">
        <v>525.27200000000005</v>
      </c>
      <c r="G1208" s="9">
        <v>0</v>
      </c>
      <c r="H1208" s="9">
        <v>0</v>
      </c>
      <c r="I1208" s="9">
        <v>9.6</v>
      </c>
      <c r="J1208" s="9">
        <v>61</v>
      </c>
      <c r="K1208" s="158">
        <v>0.83263888888888904</v>
      </c>
      <c r="L1208" s="9"/>
      <c r="M1208" s="9"/>
      <c r="N1208" s="9"/>
      <c r="O1208" s="9"/>
      <c r="P1208" s="278" t="str">
        <f t="shared" si="39"/>
        <v/>
      </c>
      <c r="Q1208" s="276" t="str">
        <f t="shared" si="40"/>
        <v/>
      </c>
      <c r="R1208" s="9"/>
      <c r="S1208" s="9"/>
      <c r="U1208" s="367"/>
      <c r="AS1208" s="9"/>
      <c r="AT1208" s="9"/>
      <c r="AU1208" s="426"/>
      <c r="AW1208" s="9"/>
      <c r="AX1208" s="470"/>
      <c r="AY1208" s="467"/>
      <c r="BG1208" s="373"/>
      <c r="BH1208" s="373"/>
      <c r="BI1208" s="9"/>
      <c r="BJ1208" s="9"/>
      <c r="CJ1208"/>
      <c r="CK1208"/>
    </row>
    <row r="1209" spans="1:89">
      <c r="A1209" s="9">
        <v>1019</v>
      </c>
      <c r="B1209" s="9" t="s">
        <v>383</v>
      </c>
      <c r="C1209" s="9">
        <v>315</v>
      </c>
      <c r="D1209" s="9">
        <v>2.5</v>
      </c>
      <c r="E1209" s="9">
        <v>1.5</v>
      </c>
      <c r="F1209" s="9">
        <v>525.27200000000005</v>
      </c>
      <c r="G1209" s="9">
        <v>0</v>
      </c>
      <c r="H1209" s="9">
        <v>0</v>
      </c>
      <c r="I1209" s="9">
        <v>9.6</v>
      </c>
      <c r="J1209" s="9">
        <v>61</v>
      </c>
      <c r="K1209" s="158">
        <v>0.83333333333333304</v>
      </c>
      <c r="L1209" s="9"/>
      <c r="M1209" s="9"/>
      <c r="N1209" s="9"/>
      <c r="O1209" s="9"/>
      <c r="P1209" s="278" t="str">
        <f t="shared" si="39"/>
        <v/>
      </c>
      <c r="Q1209" s="276" t="str">
        <f t="shared" si="40"/>
        <v/>
      </c>
      <c r="R1209" s="9"/>
      <c r="S1209" s="9"/>
      <c r="U1209" s="367"/>
      <c r="AS1209" s="9"/>
      <c r="AT1209" s="9"/>
      <c r="AU1209" s="426"/>
      <c r="AW1209" s="9"/>
      <c r="AX1209" s="470"/>
      <c r="AY1209" s="467"/>
      <c r="BG1209" s="373"/>
      <c r="BH1209" s="373"/>
      <c r="BI1209" s="9"/>
      <c r="BJ1209" s="9"/>
      <c r="CJ1209"/>
      <c r="CK1209"/>
    </row>
    <row r="1210" spans="1:89">
      <c r="A1210" s="9">
        <v>1019</v>
      </c>
      <c r="B1210" s="9" t="s">
        <v>383</v>
      </c>
      <c r="C1210" s="9">
        <v>292</v>
      </c>
      <c r="D1210" s="9">
        <v>1.7</v>
      </c>
      <c r="E1210" s="9">
        <v>1.5</v>
      </c>
      <c r="F1210" s="9">
        <v>525.27200000000005</v>
      </c>
      <c r="G1210" s="9">
        <v>0</v>
      </c>
      <c r="H1210" s="9">
        <v>0</v>
      </c>
      <c r="I1210" s="9">
        <v>9.6</v>
      </c>
      <c r="J1210" s="9">
        <v>61</v>
      </c>
      <c r="K1210" s="158">
        <v>0.83402777777777803</v>
      </c>
      <c r="L1210" s="9"/>
      <c r="M1210" s="9"/>
      <c r="N1210" s="9"/>
      <c r="O1210" s="9"/>
      <c r="P1210" s="278" t="str">
        <f t="shared" si="39"/>
        <v/>
      </c>
      <c r="Q1210" s="276" t="str">
        <f t="shared" si="40"/>
        <v/>
      </c>
      <c r="R1210" s="9"/>
      <c r="S1210" s="9"/>
      <c r="U1210" s="367"/>
      <c r="AS1210" s="9"/>
      <c r="AT1210" s="9"/>
      <c r="AU1210" s="426"/>
      <c r="AW1210" s="9"/>
      <c r="AX1210" s="470"/>
      <c r="AY1210" s="467"/>
      <c r="BG1210" s="373"/>
      <c r="BH1210" s="373"/>
      <c r="BI1210" s="9"/>
      <c r="BJ1210" s="9"/>
      <c r="CJ1210"/>
      <c r="CK1210"/>
    </row>
    <row r="1211" spans="1:89">
      <c r="A1211" s="9">
        <v>1019</v>
      </c>
      <c r="B1211" s="9" t="s">
        <v>383</v>
      </c>
      <c r="C1211" s="9">
        <v>292</v>
      </c>
      <c r="D1211" s="9">
        <v>1.8</v>
      </c>
      <c r="E1211" s="9">
        <v>1.4</v>
      </c>
      <c r="F1211" s="9">
        <v>525.27200000000005</v>
      </c>
      <c r="G1211" s="9">
        <v>0</v>
      </c>
      <c r="H1211" s="9">
        <v>0</v>
      </c>
      <c r="I1211" s="9">
        <v>9.6</v>
      </c>
      <c r="J1211" s="9">
        <v>61</v>
      </c>
      <c r="K1211" s="158">
        <v>0.83472222222222203</v>
      </c>
      <c r="L1211" s="9"/>
      <c r="M1211" s="9"/>
      <c r="N1211" s="9"/>
      <c r="O1211" s="9"/>
      <c r="P1211" s="278" t="str">
        <f t="shared" si="39"/>
        <v/>
      </c>
      <c r="Q1211" s="276" t="str">
        <f t="shared" si="40"/>
        <v/>
      </c>
      <c r="R1211" s="9"/>
      <c r="S1211" s="9"/>
      <c r="U1211" s="367"/>
      <c r="AS1211" s="9"/>
      <c r="AT1211" s="9"/>
      <c r="AU1211" s="426"/>
      <c r="AW1211" s="9"/>
      <c r="AX1211" s="470"/>
      <c r="AY1211" s="467"/>
      <c r="BG1211" s="373"/>
      <c r="BH1211" s="373"/>
      <c r="BI1211" s="9"/>
      <c r="BJ1211" s="9"/>
      <c r="CJ1211"/>
      <c r="CK1211"/>
    </row>
    <row r="1212" spans="1:89">
      <c r="A1212" s="9">
        <v>1020</v>
      </c>
      <c r="B1212" s="9" t="s">
        <v>383</v>
      </c>
      <c r="C1212" s="9">
        <v>292</v>
      </c>
      <c r="D1212" s="9">
        <v>1.4</v>
      </c>
      <c r="E1212" s="9">
        <v>1.2</v>
      </c>
      <c r="F1212" s="9">
        <v>525.27200000000005</v>
      </c>
      <c r="G1212" s="9">
        <v>0</v>
      </c>
      <c r="H1212" s="9">
        <v>0</v>
      </c>
      <c r="I1212" s="9">
        <v>9.6</v>
      </c>
      <c r="J1212" s="9">
        <v>61</v>
      </c>
      <c r="K1212" s="158">
        <v>0.83541666666666703</v>
      </c>
      <c r="L1212" s="9"/>
      <c r="M1212" s="9"/>
      <c r="N1212" s="9"/>
      <c r="O1212" s="9"/>
      <c r="P1212" s="278" t="str">
        <f t="shared" si="39"/>
        <v/>
      </c>
      <c r="Q1212" s="276" t="str">
        <f t="shared" si="40"/>
        <v/>
      </c>
      <c r="R1212" s="9"/>
      <c r="S1212" s="9"/>
      <c r="U1212" s="367"/>
      <c r="AS1212" s="9"/>
      <c r="AT1212" s="9"/>
      <c r="AU1212" s="426"/>
      <c r="AW1212" s="9"/>
      <c r="AX1212" s="470"/>
      <c r="AY1212" s="467"/>
      <c r="BG1212" s="373"/>
      <c r="BH1212" s="373"/>
      <c r="BI1212" s="9"/>
      <c r="BJ1212" s="9"/>
      <c r="CJ1212"/>
      <c r="CK1212"/>
    </row>
    <row r="1213" spans="1:89">
      <c r="A1213" s="9">
        <v>1020</v>
      </c>
      <c r="B1213" s="9" t="s">
        <v>383</v>
      </c>
      <c r="C1213" s="9">
        <v>292</v>
      </c>
      <c r="D1213" s="9">
        <v>1.6</v>
      </c>
      <c r="E1213" s="9">
        <v>1.3</v>
      </c>
      <c r="F1213" s="9">
        <v>525.27200000000005</v>
      </c>
      <c r="G1213" s="9">
        <v>0</v>
      </c>
      <c r="H1213" s="9">
        <v>0</v>
      </c>
      <c r="I1213" s="9">
        <v>9.5</v>
      </c>
      <c r="J1213" s="9">
        <v>61</v>
      </c>
      <c r="K1213" s="158">
        <v>0.83611111111111103</v>
      </c>
      <c r="L1213" s="9"/>
      <c r="M1213" s="9"/>
      <c r="N1213" s="9"/>
      <c r="O1213" s="9"/>
      <c r="P1213" s="278" t="str">
        <f t="shared" si="39"/>
        <v/>
      </c>
      <c r="Q1213" s="276" t="str">
        <f t="shared" si="40"/>
        <v/>
      </c>
      <c r="R1213" s="9"/>
      <c r="S1213" s="9"/>
      <c r="U1213" s="367"/>
      <c r="AS1213" s="9"/>
      <c r="AT1213" s="9"/>
      <c r="AU1213" s="426"/>
      <c r="AW1213" s="9"/>
      <c r="AX1213" s="470"/>
      <c r="AY1213" s="467"/>
      <c r="BG1213" s="373"/>
      <c r="BH1213" s="373"/>
      <c r="BI1213" s="9"/>
      <c r="BJ1213" s="9"/>
      <c r="CJ1213"/>
      <c r="CK1213"/>
    </row>
    <row r="1214" spans="1:89">
      <c r="A1214" s="9">
        <v>1020</v>
      </c>
      <c r="B1214" s="9" t="s">
        <v>383</v>
      </c>
      <c r="C1214" s="9">
        <v>292</v>
      </c>
      <c r="D1214" s="9">
        <v>1.3</v>
      </c>
      <c r="E1214" s="9">
        <v>1.1000000000000001</v>
      </c>
      <c r="F1214" s="9">
        <v>525.27200000000005</v>
      </c>
      <c r="G1214" s="9">
        <v>0</v>
      </c>
      <c r="H1214" s="9">
        <v>0</v>
      </c>
      <c r="I1214" s="9">
        <v>9.5</v>
      </c>
      <c r="J1214" s="9">
        <v>61</v>
      </c>
      <c r="K1214" s="158">
        <v>0.83680555555555602</v>
      </c>
      <c r="L1214" s="9"/>
      <c r="M1214" s="9"/>
      <c r="N1214" s="9"/>
      <c r="O1214" s="9"/>
      <c r="P1214" s="278" t="str">
        <f t="shared" si="39"/>
        <v/>
      </c>
      <c r="Q1214" s="276" t="str">
        <f t="shared" si="40"/>
        <v/>
      </c>
      <c r="R1214" s="9"/>
      <c r="S1214" s="9"/>
      <c r="U1214" s="367"/>
      <c r="AS1214" s="9"/>
      <c r="AT1214" s="9"/>
      <c r="AU1214" s="426"/>
      <c r="AW1214" s="9"/>
      <c r="AX1214" s="470"/>
      <c r="AY1214" s="467"/>
      <c r="BG1214" s="373"/>
      <c r="BH1214" s="373"/>
      <c r="BI1214" s="9"/>
      <c r="BJ1214" s="9"/>
      <c r="CJ1214"/>
      <c r="CK1214"/>
    </row>
    <row r="1215" spans="1:89">
      <c r="A1215" s="9">
        <v>1020</v>
      </c>
      <c r="B1215" s="9" t="s">
        <v>383</v>
      </c>
      <c r="C1215" s="9">
        <v>292</v>
      </c>
      <c r="D1215" s="9">
        <v>1.4</v>
      </c>
      <c r="E1215" s="9">
        <v>1.1000000000000001</v>
      </c>
      <c r="F1215" s="9">
        <v>525.27200000000005</v>
      </c>
      <c r="G1215" s="9">
        <v>0</v>
      </c>
      <c r="H1215" s="9">
        <v>0</v>
      </c>
      <c r="I1215" s="9">
        <v>9.5</v>
      </c>
      <c r="J1215" s="9">
        <v>62</v>
      </c>
      <c r="K1215" s="158">
        <v>0.83750000000000002</v>
      </c>
      <c r="L1215" s="9"/>
      <c r="M1215" s="9"/>
      <c r="N1215" s="9"/>
      <c r="O1215" s="9"/>
      <c r="P1215" s="278" t="str">
        <f t="shared" si="39"/>
        <v/>
      </c>
      <c r="Q1215" s="276" t="str">
        <f t="shared" si="40"/>
        <v/>
      </c>
      <c r="R1215" s="9"/>
      <c r="S1215" s="9"/>
      <c r="U1215" s="367"/>
      <c r="AS1215" s="9"/>
      <c r="AT1215" s="9"/>
      <c r="AU1215" s="426"/>
      <c r="AW1215" s="9"/>
      <c r="AX1215" s="470"/>
      <c r="AY1215" s="467"/>
      <c r="BG1215" s="373"/>
      <c r="BH1215" s="373"/>
      <c r="BI1215" s="9"/>
      <c r="BJ1215" s="9"/>
      <c r="CJ1215"/>
      <c r="CK1215"/>
    </row>
    <row r="1216" spans="1:89">
      <c r="A1216" s="9">
        <v>1020</v>
      </c>
      <c r="B1216" s="9" t="s">
        <v>383</v>
      </c>
      <c r="C1216" s="9">
        <v>292</v>
      </c>
      <c r="D1216" s="9">
        <v>1.4</v>
      </c>
      <c r="E1216" s="9">
        <v>1</v>
      </c>
      <c r="F1216" s="9">
        <v>525.27200000000005</v>
      </c>
      <c r="G1216" s="9">
        <v>0</v>
      </c>
      <c r="H1216" s="9">
        <v>0</v>
      </c>
      <c r="I1216" s="9">
        <v>9.4</v>
      </c>
      <c r="J1216" s="9">
        <v>62</v>
      </c>
      <c r="K1216" s="158">
        <v>0.83819444444444402</v>
      </c>
      <c r="L1216" s="9"/>
      <c r="M1216" s="9"/>
      <c r="N1216" s="9"/>
      <c r="O1216" s="9"/>
      <c r="P1216" s="278" t="str">
        <f t="shared" si="39"/>
        <v/>
      </c>
      <c r="Q1216" s="276" t="str">
        <f t="shared" si="40"/>
        <v/>
      </c>
      <c r="R1216" s="9"/>
      <c r="S1216" s="9"/>
      <c r="U1216" s="367"/>
      <c r="AS1216" s="9"/>
      <c r="AT1216" s="9"/>
      <c r="AU1216" s="426"/>
      <c r="AW1216" s="9"/>
      <c r="AX1216" s="470"/>
      <c r="AY1216" s="467"/>
      <c r="BG1216" s="373"/>
      <c r="BH1216" s="373"/>
      <c r="BI1216" s="9"/>
      <c r="BJ1216" s="9"/>
      <c r="CJ1216"/>
      <c r="CK1216"/>
    </row>
    <row r="1217" spans="1:89">
      <c r="A1217" s="9">
        <v>1020</v>
      </c>
      <c r="B1217" s="9" t="s">
        <v>383</v>
      </c>
      <c r="C1217" s="9">
        <v>292</v>
      </c>
      <c r="D1217" s="9">
        <v>1.9</v>
      </c>
      <c r="E1217" s="9">
        <v>1.5</v>
      </c>
      <c r="F1217" s="9">
        <v>525.27200000000005</v>
      </c>
      <c r="G1217" s="9">
        <v>0</v>
      </c>
      <c r="H1217" s="9">
        <v>0</v>
      </c>
      <c r="I1217" s="9">
        <v>9.4</v>
      </c>
      <c r="J1217" s="9">
        <v>62</v>
      </c>
      <c r="K1217" s="158">
        <v>0.83888888888888902</v>
      </c>
      <c r="L1217" s="9"/>
      <c r="M1217" s="9"/>
      <c r="N1217" s="9"/>
      <c r="O1217" s="9"/>
      <c r="P1217" s="278" t="str">
        <f t="shared" si="39"/>
        <v/>
      </c>
      <c r="Q1217" s="276" t="str">
        <f t="shared" si="40"/>
        <v/>
      </c>
      <c r="R1217" s="9"/>
      <c r="S1217" s="9"/>
      <c r="U1217" s="367"/>
      <c r="AS1217" s="9"/>
      <c r="AT1217" s="9"/>
      <c r="AU1217" s="426"/>
      <c r="AW1217" s="9"/>
      <c r="AX1217" s="470"/>
      <c r="AY1217" s="467"/>
      <c r="BG1217" s="373"/>
      <c r="BH1217" s="373"/>
      <c r="BI1217" s="9"/>
      <c r="BJ1217" s="9"/>
      <c r="CJ1217"/>
      <c r="CK1217"/>
    </row>
    <row r="1218" spans="1:89">
      <c r="A1218" s="9">
        <v>1020</v>
      </c>
      <c r="B1218" s="9" t="s">
        <v>383</v>
      </c>
      <c r="C1218" s="9">
        <v>292</v>
      </c>
      <c r="D1218" s="9">
        <v>1.9</v>
      </c>
      <c r="E1218" s="9">
        <v>1.4</v>
      </c>
      <c r="F1218" s="9">
        <v>525.27200000000005</v>
      </c>
      <c r="G1218" s="9">
        <v>0</v>
      </c>
      <c r="H1218" s="9">
        <v>0</v>
      </c>
      <c r="I1218" s="9">
        <v>9.4</v>
      </c>
      <c r="J1218" s="9">
        <v>62</v>
      </c>
      <c r="K1218" s="158">
        <v>0.83958333333333302</v>
      </c>
      <c r="L1218" s="9"/>
      <c r="M1218" s="9"/>
      <c r="N1218" s="9"/>
      <c r="O1218" s="9"/>
      <c r="P1218" s="278" t="str">
        <f t="shared" si="39"/>
        <v/>
      </c>
      <c r="Q1218" s="276" t="str">
        <f t="shared" si="40"/>
        <v/>
      </c>
      <c r="R1218" s="9"/>
      <c r="S1218" s="9"/>
      <c r="U1218" s="367"/>
      <c r="AS1218" s="9"/>
      <c r="AT1218" s="9"/>
      <c r="AU1218" s="426"/>
      <c r="AW1218" s="9"/>
      <c r="AX1218" s="470"/>
      <c r="AY1218" s="467"/>
      <c r="BG1218" s="373"/>
      <c r="BH1218" s="373"/>
      <c r="BI1218" s="9"/>
      <c r="BJ1218" s="9"/>
      <c r="CJ1218"/>
      <c r="CK1218"/>
    </row>
    <row r="1219" spans="1:89">
      <c r="A1219" s="9">
        <v>1020</v>
      </c>
      <c r="B1219" s="9" t="s">
        <v>383</v>
      </c>
      <c r="C1219" s="9">
        <v>292</v>
      </c>
      <c r="D1219" s="9">
        <v>2.2999999999999998</v>
      </c>
      <c r="E1219" s="9">
        <v>1.6</v>
      </c>
      <c r="F1219" s="9">
        <v>525.27200000000005</v>
      </c>
      <c r="G1219" s="9">
        <v>0</v>
      </c>
      <c r="H1219" s="9">
        <v>0</v>
      </c>
      <c r="I1219" s="9">
        <v>9.4</v>
      </c>
      <c r="J1219" s="9">
        <v>62</v>
      </c>
      <c r="K1219" s="158">
        <v>0.84027777777777801</v>
      </c>
      <c r="L1219" s="9"/>
      <c r="M1219" s="9"/>
      <c r="N1219" s="9"/>
      <c r="O1219" s="9"/>
      <c r="P1219" s="278" t="str">
        <f t="shared" si="39"/>
        <v/>
      </c>
      <c r="Q1219" s="276" t="str">
        <f t="shared" si="40"/>
        <v/>
      </c>
      <c r="R1219" s="9"/>
      <c r="S1219" s="9"/>
      <c r="U1219" s="367"/>
      <c r="AS1219" s="9"/>
      <c r="AT1219" s="9"/>
      <c r="AU1219" s="426"/>
      <c r="AW1219" s="9"/>
      <c r="AX1219" s="470"/>
      <c r="AY1219" s="467"/>
      <c r="BG1219" s="373"/>
      <c r="BH1219" s="373"/>
      <c r="BI1219" s="9"/>
      <c r="BJ1219" s="9"/>
      <c r="CJ1219"/>
      <c r="CK1219"/>
    </row>
    <row r="1220" spans="1:89">
      <c r="A1220" s="9">
        <v>1020</v>
      </c>
      <c r="B1220" s="9" t="s">
        <v>383</v>
      </c>
      <c r="C1220" s="9">
        <v>292</v>
      </c>
      <c r="D1220" s="9">
        <v>1.6</v>
      </c>
      <c r="E1220" s="9">
        <v>1.2</v>
      </c>
      <c r="F1220" s="9">
        <v>525.27200000000005</v>
      </c>
      <c r="G1220" s="9">
        <v>0</v>
      </c>
      <c r="H1220" s="9">
        <v>0</v>
      </c>
      <c r="I1220" s="9">
        <v>9.4</v>
      </c>
      <c r="J1220" s="9">
        <v>62</v>
      </c>
      <c r="K1220" s="158">
        <v>0.84097222222222201</v>
      </c>
      <c r="L1220" s="9"/>
      <c r="M1220" s="9"/>
      <c r="N1220" s="9"/>
      <c r="O1220" s="9"/>
      <c r="P1220" s="278" t="str">
        <f t="shared" si="39"/>
        <v/>
      </c>
      <c r="Q1220" s="276" t="str">
        <f t="shared" si="40"/>
        <v/>
      </c>
      <c r="R1220" s="9"/>
      <c r="S1220" s="9"/>
      <c r="U1220" s="367"/>
      <c r="AS1220" s="9"/>
      <c r="AT1220" s="9"/>
      <c r="AU1220" s="426"/>
      <c r="AW1220" s="9"/>
      <c r="AX1220" s="470"/>
      <c r="AY1220" s="467"/>
      <c r="BG1220" s="373"/>
      <c r="BH1220" s="373"/>
      <c r="BI1220" s="9"/>
      <c r="BJ1220" s="9"/>
      <c r="CJ1220"/>
      <c r="CK1220"/>
    </row>
    <row r="1221" spans="1:89">
      <c r="A1221" s="9">
        <v>1020</v>
      </c>
      <c r="B1221" s="9" t="s">
        <v>383</v>
      </c>
      <c r="C1221" s="9">
        <v>315</v>
      </c>
      <c r="D1221" s="9">
        <v>2</v>
      </c>
      <c r="E1221" s="9">
        <v>1.4</v>
      </c>
      <c r="F1221" s="9">
        <v>525.27200000000005</v>
      </c>
      <c r="G1221" s="9">
        <v>0</v>
      </c>
      <c r="H1221" s="9">
        <v>0</v>
      </c>
      <c r="I1221" s="9">
        <v>9.4</v>
      </c>
      <c r="J1221" s="9">
        <v>62</v>
      </c>
      <c r="K1221" s="158">
        <v>0.84166666666666701</v>
      </c>
      <c r="L1221" s="9"/>
      <c r="M1221" s="9"/>
      <c r="N1221" s="9"/>
      <c r="O1221" s="9"/>
      <c r="P1221" s="278" t="str">
        <f t="shared" si="39"/>
        <v/>
      </c>
      <c r="Q1221" s="276" t="str">
        <f t="shared" si="40"/>
        <v/>
      </c>
      <c r="R1221" s="9"/>
      <c r="S1221" s="9"/>
      <c r="U1221" s="367"/>
      <c r="AS1221" s="9"/>
      <c r="AT1221" s="9"/>
      <c r="AU1221" s="426"/>
      <c r="AW1221" s="9"/>
      <c r="AX1221" s="470"/>
      <c r="AY1221" s="467"/>
      <c r="BG1221" s="373"/>
      <c r="BH1221" s="373"/>
      <c r="BI1221" s="9"/>
      <c r="BJ1221" s="9"/>
      <c r="CJ1221"/>
      <c r="CK1221"/>
    </row>
    <row r="1222" spans="1:89">
      <c r="A1222" s="9">
        <v>1020</v>
      </c>
      <c r="B1222" s="9" t="s">
        <v>383</v>
      </c>
      <c r="C1222" s="9">
        <v>292</v>
      </c>
      <c r="D1222" s="9">
        <v>3.5</v>
      </c>
      <c r="E1222" s="9">
        <v>1.6</v>
      </c>
      <c r="F1222" s="9">
        <v>525.27200000000005</v>
      </c>
      <c r="G1222" s="9">
        <v>0</v>
      </c>
      <c r="H1222" s="9">
        <v>0</v>
      </c>
      <c r="I1222" s="9">
        <v>9.3000000000000007</v>
      </c>
      <c r="J1222" s="9">
        <v>62</v>
      </c>
      <c r="K1222" s="158">
        <v>0.84236111111111101</v>
      </c>
      <c r="L1222" s="9"/>
      <c r="M1222" s="9"/>
      <c r="N1222" s="9"/>
      <c r="O1222" s="9"/>
      <c r="P1222" s="278" t="str">
        <f t="shared" si="39"/>
        <v/>
      </c>
      <c r="Q1222" s="276" t="str">
        <f t="shared" si="40"/>
        <v/>
      </c>
      <c r="R1222" s="9"/>
      <c r="S1222" s="9"/>
      <c r="U1222" s="367"/>
      <c r="AS1222" s="9"/>
      <c r="AT1222" s="9"/>
      <c r="AU1222" s="426"/>
      <c r="AW1222" s="9"/>
      <c r="AX1222" s="470"/>
      <c r="AY1222" s="467"/>
      <c r="BG1222" s="373"/>
      <c r="BH1222" s="373"/>
      <c r="BI1222" s="9"/>
      <c r="BJ1222" s="9"/>
      <c r="CJ1222"/>
      <c r="CK1222"/>
    </row>
    <row r="1223" spans="1:89">
      <c r="A1223" s="9">
        <v>1020</v>
      </c>
      <c r="B1223" s="9" t="s">
        <v>383</v>
      </c>
      <c r="C1223" s="9">
        <v>247</v>
      </c>
      <c r="D1223" s="9">
        <v>1.7</v>
      </c>
      <c r="E1223" s="9">
        <v>1.4</v>
      </c>
      <c r="F1223" s="9">
        <v>525.27200000000005</v>
      </c>
      <c r="G1223" s="9">
        <v>0</v>
      </c>
      <c r="H1223" s="9">
        <v>0</v>
      </c>
      <c r="I1223" s="9">
        <v>9.3000000000000007</v>
      </c>
      <c r="J1223" s="9">
        <v>62</v>
      </c>
      <c r="K1223" s="158">
        <v>0.843055555555556</v>
      </c>
      <c r="L1223" s="9"/>
      <c r="M1223" s="9"/>
      <c r="N1223" s="9"/>
      <c r="O1223" s="9"/>
      <c r="P1223" s="278" t="str">
        <f t="shared" si="39"/>
        <v/>
      </c>
      <c r="Q1223" s="276" t="str">
        <f t="shared" si="40"/>
        <v/>
      </c>
      <c r="R1223" s="9"/>
      <c r="S1223" s="9"/>
      <c r="U1223" s="367"/>
      <c r="AS1223" s="9"/>
      <c r="AT1223" s="9"/>
      <c r="AU1223" s="426"/>
      <c r="AW1223" s="9"/>
      <c r="AX1223" s="470"/>
      <c r="AY1223" s="467"/>
      <c r="BG1223" s="373"/>
      <c r="BH1223" s="373"/>
      <c r="BI1223" s="9"/>
      <c r="BJ1223" s="9"/>
      <c r="CJ1223"/>
      <c r="CK1223"/>
    </row>
    <row r="1224" spans="1:89">
      <c r="A1224" s="9">
        <v>1020</v>
      </c>
      <c r="B1224" s="9" t="s">
        <v>383</v>
      </c>
      <c r="C1224" s="9">
        <v>292</v>
      </c>
      <c r="D1224" s="9">
        <v>1.9</v>
      </c>
      <c r="E1224" s="9">
        <v>1.6</v>
      </c>
      <c r="F1224" s="9">
        <v>525.27200000000005</v>
      </c>
      <c r="G1224" s="9">
        <v>0</v>
      </c>
      <c r="H1224" s="9">
        <v>0</v>
      </c>
      <c r="I1224" s="9">
        <v>9.3000000000000007</v>
      </c>
      <c r="J1224" s="9">
        <v>62</v>
      </c>
      <c r="K1224" s="158">
        <v>0.84375</v>
      </c>
      <c r="L1224" s="9"/>
      <c r="M1224" s="9"/>
      <c r="N1224" s="9"/>
      <c r="O1224" s="9"/>
      <c r="P1224" s="278" t="str">
        <f t="shared" si="39"/>
        <v/>
      </c>
      <c r="Q1224" s="276" t="str">
        <f t="shared" si="40"/>
        <v/>
      </c>
      <c r="R1224" s="9"/>
      <c r="S1224" s="9"/>
      <c r="U1224" s="367"/>
      <c r="AS1224" s="9"/>
      <c r="AT1224" s="9"/>
      <c r="AU1224" s="426"/>
      <c r="AW1224" s="9"/>
      <c r="AX1224" s="470"/>
      <c r="AY1224" s="467"/>
      <c r="BG1224" s="373"/>
      <c r="BH1224" s="373"/>
      <c r="BI1224" s="9"/>
      <c r="BJ1224" s="9"/>
      <c r="CJ1224"/>
      <c r="CK1224"/>
    </row>
    <row r="1225" spans="1:89">
      <c r="A1225" s="9">
        <v>1020</v>
      </c>
      <c r="B1225" s="9" t="s">
        <v>383</v>
      </c>
      <c r="C1225" s="9">
        <v>292</v>
      </c>
      <c r="D1225" s="9">
        <v>1.7</v>
      </c>
      <c r="E1225" s="9">
        <v>1.4</v>
      </c>
      <c r="F1225" s="9">
        <v>525.27200000000005</v>
      </c>
      <c r="G1225" s="9">
        <v>0</v>
      </c>
      <c r="H1225" s="9">
        <v>0</v>
      </c>
      <c r="I1225" s="9">
        <v>9.3000000000000007</v>
      </c>
      <c r="J1225" s="9">
        <v>62</v>
      </c>
      <c r="K1225" s="158">
        <v>0.844444444444444</v>
      </c>
      <c r="L1225" s="9"/>
      <c r="M1225" s="9"/>
      <c r="N1225" s="9"/>
      <c r="O1225" s="9"/>
      <c r="P1225" s="278" t="str">
        <f t="shared" si="39"/>
        <v/>
      </c>
      <c r="Q1225" s="276" t="str">
        <f t="shared" si="40"/>
        <v/>
      </c>
      <c r="R1225" s="9"/>
      <c r="S1225" s="9"/>
      <c r="U1225" s="367"/>
      <c r="AS1225" s="9"/>
      <c r="AT1225" s="9"/>
      <c r="AU1225" s="426"/>
      <c r="AW1225" s="9"/>
      <c r="AX1225" s="470"/>
      <c r="AY1225" s="467"/>
      <c r="BG1225" s="373"/>
      <c r="BH1225" s="373"/>
      <c r="BI1225" s="9"/>
      <c r="BJ1225" s="9"/>
      <c r="CJ1225"/>
      <c r="CK1225"/>
    </row>
    <row r="1226" spans="1:89">
      <c r="A1226" s="9">
        <v>1020</v>
      </c>
      <c r="B1226" s="9" t="s">
        <v>383</v>
      </c>
      <c r="C1226" s="9">
        <v>292</v>
      </c>
      <c r="D1226" s="9">
        <v>1.3</v>
      </c>
      <c r="E1226" s="9">
        <v>1</v>
      </c>
      <c r="F1226" s="9">
        <v>525.27200000000005</v>
      </c>
      <c r="G1226" s="9">
        <v>0</v>
      </c>
      <c r="H1226" s="9">
        <v>0</v>
      </c>
      <c r="I1226" s="9">
        <v>9.3000000000000007</v>
      </c>
      <c r="J1226" s="9">
        <v>62</v>
      </c>
      <c r="K1226" s="158">
        <v>0.84513888888888899</v>
      </c>
      <c r="L1226" s="9"/>
      <c r="M1226" s="9"/>
      <c r="N1226" s="9"/>
      <c r="O1226" s="9"/>
      <c r="P1226" s="278" t="str">
        <f t="shared" si="39"/>
        <v/>
      </c>
      <c r="Q1226" s="276" t="str">
        <f t="shared" si="40"/>
        <v/>
      </c>
      <c r="R1226" s="9"/>
      <c r="S1226" s="9"/>
      <c r="U1226" s="367"/>
      <c r="AS1226" s="9"/>
      <c r="AT1226" s="9"/>
      <c r="AU1226" s="426"/>
      <c r="AW1226" s="9"/>
      <c r="AX1226" s="470"/>
      <c r="AY1226" s="467"/>
      <c r="BG1226" s="373"/>
      <c r="BH1226" s="373"/>
      <c r="BI1226" s="9"/>
      <c r="BJ1226" s="9"/>
      <c r="CJ1226"/>
      <c r="CK1226"/>
    </row>
    <row r="1227" spans="1:89">
      <c r="A1227" s="9">
        <v>1020</v>
      </c>
      <c r="B1227" s="9" t="s">
        <v>383</v>
      </c>
      <c r="C1227" s="9">
        <v>22</v>
      </c>
      <c r="D1227" s="9">
        <v>2.5</v>
      </c>
      <c r="E1227" s="9">
        <v>1.4</v>
      </c>
      <c r="F1227" s="9">
        <v>525.27200000000005</v>
      </c>
      <c r="G1227" s="9">
        <v>0</v>
      </c>
      <c r="H1227" s="9">
        <v>0</v>
      </c>
      <c r="I1227" s="9">
        <v>9.3000000000000007</v>
      </c>
      <c r="J1227" s="9">
        <v>62</v>
      </c>
      <c r="K1227" s="158">
        <v>0.84583333333333299</v>
      </c>
      <c r="L1227" s="9"/>
      <c r="M1227" s="9"/>
      <c r="N1227" s="9"/>
      <c r="O1227" s="9"/>
      <c r="P1227" s="278" t="str">
        <f t="shared" ref="P1227:P1290" si="41">IF(D1227&lt;1.1,60,"")</f>
        <v/>
      </c>
      <c r="Q1227" s="276" t="str">
        <f t="shared" ref="Q1227:Q1290" si="42">IF(H1227&gt;0,60,"")</f>
        <v/>
      </c>
      <c r="R1227" s="9"/>
      <c r="S1227" s="9"/>
      <c r="U1227" s="367"/>
      <c r="AS1227" s="9"/>
      <c r="AT1227" s="9"/>
      <c r="AU1227" s="426"/>
      <c r="AW1227" s="9"/>
      <c r="AX1227" s="470"/>
      <c r="AY1227" s="467"/>
      <c r="BG1227" s="373"/>
      <c r="BH1227" s="373"/>
      <c r="BI1227" s="9"/>
      <c r="BJ1227" s="9"/>
      <c r="CJ1227"/>
      <c r="CK1227"/>
    </row>
    <row r="1228" spans="1:89">
      <c r="A1228" s="9">
        <v>1020</v>
      </c>
      <c r="B1228" s="9" t="s">
        <v>383</v>
      </c>
      <c r="C1228" s="9">
        <v>337</v>
      </c>
      <c r="D1228" s="9">
        <v>1.9</v>
      </c>
      <c r="E1228" s="9">
        <v>1.5</v>
      </c>
      <c r="F1228" s="9">
        <v>525.27200000000005</v>
      </c>
      <c r="G1228" s="9">
        <v>0</v>
      </c>
      <c r="H1228" s="9">
        <v>0</v>
      </c>
      <c r="I1228" s="9">
        <v>9.3000000000000007</v>
      </c>
      <c r="J1228" s="9">
        <v>62</v>
      </c>
      <c r="K1228" s="158">
        <v>0.84652777777777799</v>
      </c>
      <c r="L1228" s="9"/>
      <c r="M1228" s="9"/>
      <c r="N1228" s="9"/>
      <c r="O1228" s="9"/>
      <c r="P1228" s="278" t="str">
        <f t="shared" si="41"/>
        <v/>
      </c>
      <c r="Q1228" s="276" t="str">
        <f t="shared" si="42"/>
        <v/>
      </c>
      <c r="R1228" s="9"/>
      <c r="S1228" s="9"/>
      <c r="U1228" s="367"/>
      <c r="AS1228" s="9"/>
      <c r="AT1228" s="9"/>
      <c r="AU1228" s="426"/>
      <c r="AW1228" s="9"/>
      <c r="AX1228" s="470"/>
      <c r="AY1228" s="467"/>
      <c r="BG1228" s="373"/>
      <c r="BH1228" s="373"/>
      <c r="BI1228" s="9"/>
      <c r="BJ1228" s="9"/>
      <c r="CJ1228"/>
      <c r="CK1228"/>
    </row>
    <row r="1229" spans="1:89">
      <c r="A1229" s="9">
        <v>1020</v>
      </c>
      <c r="B1229" s="9" t="s">
        <v>383</v>
      </c>
      <c r="C1229" s="9">
        <v>292</v>
      </c>
      <c r="D1229" s="9">
        <v>1.6</v>
      </c>
      <c r="E1229" s="9">
        <v>1</v>
      </c>
      <c r="F1229" s="9">
        <v>525.27200000000005</v>
      </c>
      <c r="G1229" s="9">
        <v>0</v>
      </c>
      <c r="H1229" s="9">
        <v>0</v>
      </c>
      <c r="I1229" s="9">
        <v>9.3000000000000007</v>
      </c>
      <c r="J1229" s="9">
        <v>62</v>
      </c>
      <c r="K1229" s="158">
        <v>0.84722222222222199</v>
      </c>
      <c r="L1229" s="9"/>
      <c r="M1229" s="9"/>
      <c r="N1229" s="9"/>
      <c r="O1229" s="9"/>
      <c r="P1229" s="278" t="str">
        <f t="shared" si="41"/>
        <v/>
      </c>
      <c r="Q1229" s="276" t="str">
        <f t="shared" si="42"/>
        <v/>
      </c>
      <c r="R1229" s="9"/>
      <c r="S1229" s="9"/>
      <c r="U1229" s="367"/>
      <c r="AS1229" s="9"/>
      <c r="AT1229" s="9"/>
      <c r="AU1229" s="426"/>
      <c r="AW1229" s="9"/>
      <c r="AX1229" s="470"/>
      <c r="AY1229" s="467"/>
      <c r="BG1229" s="373"/>
      <c r="BH1229" s="373"/>
      <c r="BI1229" s="9"/>
      <c r="BJ1229" s="9"/>
      <c r="CJ1229"/>
      <c r="CK1229"/>
    </row>
    <row r="1230" spans="1:89">
      <c r="A1230" s="9">
        <v>1020</v>
      </c>
      <c r="B1230" s="9" t="s">
        <v>383</v>
      </c>
      <c r="C1230" s="9">
        <v>292</v>
      </c>
      <c r="D1230" s="9">
        <v>1.6</v>
      </c>
      <c r="E1230" s="9">
        <v>1.2</v>
      </c>
      <c r="F1230" s="9">
        <v>525.27200000000005</v>
      </c>
      <c r="G1230" s="9">
        <v>0</v>
      </c>
      <c r="H1230" s="9">
        <v>0</v>
      </c>
      <c r="I1230" s="9">
        <v>9.3000000000000007</v>
      </c>
      <c r="J1230" s="9">
        <v>62</v>
      </c>
      <c r="K1230" s="158">
        <v>0.84791666666666698</v>
      </c>
      <c r="L1230" s="9"/>
      <c r="M1230" s="9"/>
      <c r="N1230" s="9"/>
      <c r="O1230" s="9"/>
      <c r="P1230" s="278" t="str">
        <f t="shared" si="41"/>
        <v/>
      </c>
      <c r="Q1230" s="276" t="str">
        <f t="shared" si="42"/>
        <v/>
      </c>
      <c r="R1230" s="9"/>
      <c r="S1230" s="9"/>
      <c r="U1230" s="367"/>
      <c r="AS1230" s="9"/>
      <c r="AT1230" s="9"/>
      <c r="AU1230" s="426"/>
      <c r="AW1230" s="9"/>
      <c r="AX1230" s="470"/>
      <c r="AY1230" s="467"/>
      <c r="BG1230" s="373"/>
      <c r="BH1230" s="373"/>
      <c r="BI1230" s="9"/>
      <c r="BJ1230" s="9"/>
      <c r="CJ1230"/>
      <c r="CK1230"/>
    </row>
    <row r="1231" spans="1:89">
      <c r="A1231" s="9">
        <v>1020</v>
      </c>
      <c r="B1231" s="9" t="s">
        <v>383</v>
      </c>
      <c r="C1231" s="9">
        <v>292</v>
      </c>
      <c r="D1231" s="9">
        <v>1.7</v>
      </c>
      <c r="E1231" s="9">
        <v>1.2</v>
      </c>
      <c r="F1231" s="9">
        <v>525.27200000000005</v>
      </c>
      <c r="G1231" s="9">
        <v>0</v>
      </c>
      <c r="H1231" s="9">
        <v>0</v>
      </c>
      <c r="I1231" s="9">
        <v>9.1999999999999993</v>
      </c>
      <c r="J1231" s="9">
        <v>62</v>
      </c>
      <c r="K1231" s="158">
        <v>0.84861111111111098</v>
      </c>
      <c r="L1231" s="9"/>
      <c r="M1231" s="9"/>
      <c r="N1231" s="9"/>
      <c r="O1231" s="9"/>
      <c r="P1231" s="278" t="str">
        <f t="shared" si="41"/>
        <v/>
      </c>
      <c r="Q1231" s="276" t="str">
        <f t="shared" si="42"/>
        <v/>
      </c>
      <c r="R1231" s="9"/>
      <c r="S1231" s="9"/>
      <c r="U1231" s="367"/>
      <c r="AS1231" s="9"/>
      <c r="AT1231" s="9"/>
      <c r="AU1231" s="426"/>
      <c r="AW1231" s="9"/>
      <c r="AX1231" s="470"/>
      <c r="AY1231" s="467"/>
      <c r="BG1231" s="373"/>
      <c r="BH1231" s="373"/>
      <c r="BI1231" s="9"/>
      <c r="BJ1231" s="9"/>
      <c r="CJ1231"/>
      <c r="CK1231"/>
    </row>
    <row r="1232" spans="1:89">
      <c r="A1232" s="9">
        <v>1020</v>
      </c>
      <c r="B1232" s="9" t="s">
        <v>383</v>
      </c>
      <c r="C1232" s="9">
        <v>292</v>
      </c>
      <c r="D1232" s="9">
        <v>2.5</v>
      </c>
      <c r="E1232" s="9">
        <v>1.5</v>
      </c>
      <c r="F1232" s="9">
        <v>525.27200000000005</v>
      </c>
      <c r="G1232" s="9">
        <v>0</v>
      </c>
      <c r="H1232" s="9">
        <v>0</v>
      </c>
      <c r="I1232" s="9">
        <v>9.1999999999999993</v>
      </c>
      <c r="J1232" s="9">
        <v>62</v>
      </c>
      <c r="K1232" s="158">
        <v>0.84930555555555598</v>
      </c>
      <c r="L1232" s="9"/>
      <c r="M1232" s="9"/>
      <c r="N1232" s="9"/>
      <c r="O1232" s="9"/>
      <c r="P1232" s="278" t="str">
        <f t="shared" si="41"/>
        <v/>
      </c>
      <c r="Q1232" s="276" t="str">
        <f t="shared" si="42"/>
        <v/>
      </c>
      <c r="R1232" s="9"/>
      <c r="S1232" s="9"/>
      <c r="U1232" s="367"/>
      <c r="AS1232" s="9"/>
      <c r="AT1232" s="9"/>
      <c r="AU1232" s="426"/>
      <c r="AW1232" s="9"/>
      <c r="AX1232" s="470"/>
      <c r="AY1232" s="467"/>
      <c r="BG1232" s="373"/>
      <c r="BH1232" s="373"/>
      <c r="BI1232" s="9"/>
      <c r="BJ1232" s="9"/>
      <c r="CJ1232"/>
      <c r="CK1232"/>
    </row>
    <row r="1233" spans="1:89">
      <c r="A1233" s="9">
        <v>1020</v>
      </c>
      <c r="B1233" s="9" t="s">
        <v>383</v>
      </c>
      <c r="C1233" s="9">
        <v>292</v>
      </c>
      <c r="D1233" s="9">
        <v>1.6</v>
      </c>
      <c r="E1233" s="9">
        <v>1.2</v>
      </c>
      <c r="F1233" s="9">
        <v>525.27200000000005</v>
      </c>
      <c r="G1233" s="9">
        <v>0</v>
      </c>
      <c r="H1233" s="9">
        <v>0</v>
      </c>
      <c r="I1233" s="9">
        <v>9.1999999999999993</v>
      </c>
      <c r="J1233" s="9">
        <v>62</v>
      </c>
      <c r="K1233" s="158">
        <v>0.85</v>
      </c>
      <c r="L1233" s="9"/>
      <c r="M1233" s="9"/>
      <c r="N1233" s="9"/>
      <c r="O1233" s="9"/>
      <c r="P1233" s="278" t="str">
        <f t="shared" si="41"/>
        <v/>
      </c>
      <c r="Q1233" s="276" t="str">
        <f t="shared" si="42"/>
        <v/>
      </c>
      <c r="R1233" s="9"/>
      <c r="S1233" s="9"/>
      <c r="U1233" s="367"/>
      <c r="AS1233" s="9"/>
      <c r="AT1233" s="9"/>
      <c r="AU1233" s="426"/>
      <c r="AW1233" s="9"/>
      <c r="AX1233" s="470"/>
      <c r="AY1233" s="467"/>
      <c r="BG1233" s="373"/>
      <c r="BH1233" s="373"/>
      <c r="BI1233" s="9"/>
      <c r="BJ1233" s="9"/>
      <c r="CJ1233"/>
      <c r="CK1233"/>
    </row>
    <row r="1234" spans="1:89">
      <c r="A1234" s="9">
        <v>1020</v>
      </c>
      <c r="B1234" s="9" t="s">
        <v>383</v>
      </c>
      <c r="C1234" s="9">
        <v>292</v>
      </c>
      <c r="D1234" s="9">
        <v>1.5</v>
      </c>
      <c r="E1234" s="9">
        <v>1.2</v>
      </c>
      <c r="F1234" s="9">
        <v>525.27200000000005</v>
      </c>
      <c r="G1234" s="9">
        <v>0</v>
      </c>
      <c r="H1234" s="9">
        <v>0</v>
      </c>
      <c r="I1234" s="9">
        <v>9.1999999999999993</v>
      </c>
      <c r="J1234" s="9">
        <v>62</v>
      </c>
      <c r="K1234" s="158">
        <v>0.85069444444444497</v>
      </c>
      <c r="L1234" s="9"/>
      <c r="M1234" s="9"/>
      <c r="N1234" s="9"/>
      <c r="O1234" s="9"/>
      <c r="P1234" s="278" t="str">
        <f t="shared" si="41"/>
        <v/>
      </c>
      <c r="Q1234" s="276" t="str">
        <f t="shared" si="42"/>
        <v/>
      </c>
      <c r="R1234" s="9"/>
      <c r="S1234" s="9"/>
      <c r="U1234" s="367"/>
      <c r="AS1234" s="9"/>
      <c r="AT1234" s="9"/>
      <c r="AU1234" s="426"/>
      <c r="AW1234" s="9"/>
      <c r="AX1234" s="470"/>
      <c r="AY1234" s="467"/>
      <c r="BG1234" s="373"/>
      <c r="BH1234" s="373"/>
      <c r="BI1234" s="9"/>
      <c r="BJ1234" s="9"/>
      <c r="CJ1234"/>
      <c r="CK1234"/>
    </row>
    <row r="1235" spans="1:89">
      <c r="A1235" s="9">
        <v>1020</v>
      </c>
      <c r="B1235" s="9" t="s">
        <v>383</v>
      </c>
      <c r="C1235" s="9">
        <v>292</v>
      </c>
      <c r="D1235" s="9">
        <v>1.4</v>
      </c>
      <c r="E1235" s="9">
        <v>1</v>
      </c>
      <c r="F1235" s="9">
        <v>525.27200000000005</v>
      </c>
      <c r="G1235" s="9">
        <v>0</v>
      </c>
      <c r="H1235" s="9">
        <v>0</v>
      </c>
      <c r="I1235" s="9">
        <v>9.1999999999999993</v>
      </c>
      <c r="J1235" s="9">
        <v>62</v>
      </c>
      <c r="K1235" s="158">
        <v>0.85138888888888897</v>
      </c>
      <c r="L1235" s="9"/>
      <c r="M1235" s="9"/>
      <c r="N1235" s="9"/>
      <c r="O1235" s="9"/>
      <c r="P1235" s="278" t="str">
        <f t="shared" si="41"/>
        <v/>
      </c>
      <c r="Q1235" s="276" t="str">
        <f t="shared" si="42"/>
        <v/>
      </c>
      <c r="R1235" s="9"/>
      <c r="S1235" s="9"/>
      <c r="U1235" s="367"/>
      <c r="AS1235" s="9"/>
      <c r="AT1235" s="9"/>
      <c r="AU1235" s="426"/>
      <c r="AW1235" s="9"/>
      <c r="AX1235" s="470"/>
      <c r="AY1235" s="467"/>
      <c r="BG1235" s="373"/>
      <c r="BH1235" s="373"/>
      <c r="BI1235" s="9"/>
      <c r="BJ1235" s="9"/>
      <c r="CJ1235"/>
      <c r="CK1235"/>
    </row>
    <row r="1236" spans="1:89">
      <c r="A1236" s="9">
        <v>1020</v>
      </c>
      <c r="B1236" s="9" t="s">
        <v>383</v>
      </c>
      <c r="C1236" s="9">
        <v>292</v>
      </c>
      <c r="D1236" s="9">
        <v>1.6</v>
      </c>
      <c r="E1236" s="9">
        <v>1.2</v>
      </c>
      <c r="F1236" s="9">
        <v>525.27200000000005</v>
      </c>
      <c r="G1236" s="9">
        <v>0</v>
      </c>
      <c r="H1236" s="9">
        <v>0</v>
      </c>
      <c r="I1236" s="9">
        <v>9.1999999999999993</v>
      </c>
      <c r="J1236" s="9">
        <v>62</v>
      </c>
      <c r="K1236" s="158">
        <v>0.85208333333333297</v>
      </c>
      <c r="L1236" s="9"/>
      <c r="M1236" s="9"/>
      <c r="N1236" s="9"/>
      <c r="O1236" s="9"/>
      <c r="P1236" s="278" t="str">
        <f t="shared" si="41"/>
        <v/>
      </c>
      <c r="Q1236" s="276" t="str">
        <f t="shared" si="42"/>
        <v/>
      </c>
      <c r="R1236" s="9"/>
      <c r="S1236" s="9"/>
      <c r="U1236" s="367"/>
      <c r="AS1236" s="9"/>
      <c r="AT1236" s="9"/>
      <c r="AU1236" s="426"/>
      <c r="AW1236" s="9"/>
      <c r="AX1236" s="470"/>
      <c r="AY1236" s="467"/>
      <c r="BG1236" s="373"/>
      <c r="BH1236" s="373"/>
      <c r="BI1236" s="9"/>
      <c r="BJ1236" s="9"/>
      <c r="CJ1236"/>
      <c r="CK1236"/>
    </row>
    <row r="1237" spans="1:89">
      <c r="A1237" s="9">
        <v>1020</v>
      </c>
      <c r="B1237" s="9" t="s">
        <v>383</v>
      </c>
      <c r="C1237" s="9">
        <v>270</v>
      </c>
      <c r="D1237" s="9">
        <v>1.9</v>
      </c>
      <c r="E1237" s="9">
        <v>1.3</v>
      </c>
      <c r="F1237" s="9">
        <v>525.27200000000005</v>
      </c>
      <c r="G1237" s="9">
        <v>0</v>
      </c>
      <c r="H1237" s="9">
        <v>0</v>
      </c>
      <c r="I1237" s="9">
        <v>9.1999999999999993</v>
      </c>
      <c r="J1237" s="9">
        <v>62</v>
      </c>
      <c r="K1237" s="158">
        <v>0.85277777777777797</v>
      </c>
      <c r="L1237" s="9"/>
      <c r="M1237" s="9"/>
      <c r="N1237" s="9"/>
      <c r="O1237" s="9"/>
      <c r="P1237" s="278" t="str">
        <f t="shared" si="41"/>
        <v/>
      </c>
      <c r="Q1237" s="276" t="str">
        <f t="shared" si="42"/>
        <v/>
      </c>
      <c r="R1237" s="9"/>
      <c r="S1237" s="9"/>
      <c r="U1237" s="367"/>
      <c r="AS1237" s="9"/>
      <c r="AT1237" s="9"/>
      <c r="AU1237" s="426"/>
      <c r="AW1237" s="9"/>
      <c r="AX1237" s="470"/>
      <c r="AY1237" s="467"/>
      <c r="BG1237" s="373"/>
      <c r="BH1237" s="373"/>
      <c r="BI1237" s="9"/>
      <c r="BJ1237" s="9"/>
      <c r="CJ1237"/>
      <c r="CK1237"/>
    </row>
    <row r="1238" spans="1:89">
      <c r="A1238" s="9">
        <v>1020</v>
      </c>
      <c r="B1238" s="9" t="s">
        <v>383</v>
      </c>
      <c r="C1238" s="9">
        <v>270</v>
      </c>
      <c r="D1238" s="9">
        <v>1.7</v>
      </c>
      <c r="E1238" s="9">
        <v>1.3</v>
      </c>
      <c r="F1238" s="9">
        <v>525.27200000000005</v>
      </c>
      <c r="G1238" s="9">
        <v>0</v>
      </c>
      <c r="H1238" s="9">
        <v>0</v>
      </c>
      <c r="I1238" s="9">
        <v>9.1999999999999993</v>
      </c>
      <c r="J1238" s="9">
        <v>62</v>
      </c>
      <c r="K1238" s="158">
        <v>0.85347222222222197</v>
      </c>
      <c r="L1238" s="9"/>
      <c r="M1238" s="9"/>
      <c r="N1238" s="9"/>
      <c r="O1238" s="9"/>
      <c r="P1238" s="278" t="str">
        <f t="shared" si="41"/>
        <v/>
      </c>
      <c r="Q1238" s="276" t="str">
        <f t="shared" si="42"/>
        <v/>
      </c>
      <c r="R1238" s="9"/>
      <c r="S1238" s="9"/>
      <c r="U1238" s="367"/>
      <c r="AS1238" s="9"/>
      <c r="AT1238" s="9"/>
      <c r="AU1238" s="426"/>
      <c r="AW1238" s="9"/>
      <c r="AX1238" s="470"/>
      <c r="AY1238" s="467"/>
      <c r="BG1238" s="373"/>
      <c r="BH1238" s="373"/>
      <c r="BI1238" s="9"/>
      <c r="BJ1238" s="9"/>
      <c r="CJ1238"/>
      <c r="CK1238"/>
    </row>
    <row r="1239" spans="1:89">
      <c r="A1239" s="9">
        <v>1020</v>
      </c>
      <c r="B1239" s="9" t="s">
        <v>383</v>
      </c>
      <c r="C1239" s="9">
        <v>315</v>
      </c>
      <c r="D1239" s="9">
        <v>1.9</v>
      </c>
      <c r="E1239" s="9">
        <v>1.2</v>
      </c>
      <c r="F1239" s="9">
        <v>525.27200000000005</v>
      </c>
      <c r="G1239" s="9">
        <v>0</v>
      </c>
      <c r="H1239" s="9">
        <v>0</v>
      </c>
      <c r="I1239" s="9">
        <v>9.1999999999999993</v>
      </c>
      <c r="J1239" s="9">
        <v>63</v>
      </c>
      <c r="K1239" s="158">
        <v>0.85416666666666696</v>
      </c>
      <c r="L1239" s="9"/>
      <c r="M1239" s="9"/>
      <c r="N1239" s="9"/>
      <c r="O1239" s="9"/>
      <c r="P1239" s="278" t="str">
        <f t="shared" si="41"/>
        <v/>
      </c>
      <c r="Q1239" s="276" t="str">
        <f t="shared" si="42"/>
        <v/>
      </c>
      <c r="R1239" s="9"/>
      <c r="S1239" s="9"/>
      <c r="U1239" s="367"/>
      <c r="AS1239" s="9"/>
      <c r="AT1239" s="9"/>
      <c r="AU1239" s="426"/>
      <c r="AW1239" s="9"/>
      <c r="AX1239" s="470"/>
      <c r="AY1239" s="467"/>
      <c r="BG1239" s="373"/>
      <c r="BH1239" s="373"/>
      <c r="BI1239" s="9"/>
      <c r="BJ1239" s="9"/>
      <c r="CJ1239"/>
      <c r="CK1239"/>
    </row>
    <row r="1240" spans="1:89">
      <c r="A1240" s="9">
        <v>1020</v>
      </c>
      <c r="B1240" s="9" t="s">
        <v>383</v>
      </c>
      <c r="C1240" s="9">
        <v>292</v>
      </c>
      <c r="D1240" s="9">
        <v>1.4</v>
      </c>
      <c r="E1240" s="9">
        <v>1</v>
      </c>
      <c r="F1240" s="9">
        <v>525.27200000000005</v>
      </c>
      <c r="G1240" s="9">
        <v>0</v>
      </c>
      <c r="H1240" s="9">
        <v>0</v>
      </c>
      <c r="I1240" s="9">
        <v>9.1</v>
      </c>
      <c r="J1240" s="9">
        <v>63</v>
      </c>
      <c r="K1240" s="158">
        <v>0.85486111111111096</v>
      </c>
      <c r="L1240" s="9"/>
      <c r="M1240" s="9"/>
      <c r="N1240" s="9"/>
      <c r="O1240" s="9"/>
      <c r="P1240" s="278" t="str">
        <f t="shared" si="41"/>
        <v/>
      </c>
      <c r="Q1240" s="276" t="str">
        <f t="shared" si="42"/>
        <v/>
      </c>
      <c r="R1240" s="9"/>
      <c r="S1240" s="9"/>
      <c r="U1240" s="367"/>
      <c r="AS1240" s="9"/>
      <c r="AT1240" s="9"/>
      <c r="AU1240" s="426"/>
      <c r="AW1240" s="9"/>
      <c r="AX1240" s="470"/>
      <c r="AY1240" s="467"/>
      <c r="BG1240" s="373"/>
      <c r="BH1240" s="373"/>
      <c r="BI1240" s="9"/>
      <c r="BJ1240" s="9"/>
      <c r="CJ1240"/>
      <c r="CK1240"/>
    </row>
    <row r="1241" spans="1:89">
      <c r="A1241" s="9">
        <v>1020</v>
      </c>
      <c r="B1241" s="9" t="s">
        <v>383</v>
      </c>
      <c r="C1241" s="9">
        <v>292</v>
      </c>
      <c r="D1241" s="9">
        <v>1.1000000000000001</v>
      </c>
      <c r="E1241" s="9">
        <v>0.8</v>
      </c>
      <c r="F1241" s="9">
        <v>525.27200000000005</v>
      </c>
      <c r="G1241" s="9">
        <v>0</v>
      </c>
      <c r="H1241" s="9">
        <v>0</v>
      </c>
      <c r="I1241" s="9">
        <v>9.1</v>
      </c>
      <c r="J1241" s="9">
        <v>63</v>
      </c>
      <c r="K1241" s="158">
        <v>0.85555555555555596</v>
      </c>
      <c r="L1241" s="9"/>
      <c r="M1241" s="9"/>
      <c r="N1241" s="9"/>
      <c r="O1241" s="9"/>
      <c r="P1241" s="278" t="str">
        <f t="shared" si="41"/>
        <v/>
      </c>
      <c r="Q1241" s="276" t="str">
        <f t="shared" si="42"/>
        <v/>
      </c>
      <c r="R1241" s="9"/>
      <c r="S1241" s="9"/>
      <c r="U1241" s="367"/>
      <c r="AS1241" s="9"/>
      <c r="AT1241" s="9"/>
      <c r="AU1241" s="426"/>
      <c r="AW1241" s="9"/>
      <c r="AX1241" s="470"/>
      <c r="AY1241" s="467"/>
      <c r="BG1241" s="373"/>
      <c r="BH1241" s="373"/>
      <c r="BI1241" s="9"/>
      <c r="BJ1241" s="9"/>
      <c r="CJ1241"/>
      <c r="CK1241"/>
    </row>
    <row r="1242" spans="1:89">
      <c r="A1242" s="9">
        <v>1020</v>
      </c>
      <c r="B1242" s="9" t="s">
        <v>383</v>
      </c>
      <c r="C1242" s="9">
        <v>292</v>
      </c>
      <c r="D1242" s="9">
        <v>1.4</v>
      </c>
      <c r="E1242" s="9">
        <v>1</v>
      </c>
      <c r="F1242" s="9">
        <v>525.27200000000005</v>
      </c>
      <c r="G1242" s="9">
        <v>0</v>
      </c>
      <c r="H1242" s="9">
        <v>0</v>
      </c>
      <c r="I1242" s="9">
        <v>9.1</v>
      </c>
      <c r="J1242" s="9">
        <v>63</v>
      </c>
      <c r="K1242" s="158">
        <v>0.85624999999999996</v>
      </c>
      <c r="L1242" s="9"/>
      <c r="M1242" s="9"/>
      <c r="N1242" s="9"/>
      <c r="O1242" s="9"/>
      <c r="P1242" s="278" t="str">
        <f t="shared" si="41"/>
        <v/>
      </c>
      <c r="Q1242" s="276" t="str">
        <f t="shared" si="42"/>
        <v/>
      </c>
      <c r="R1242" s="9"/>
      <c r="S1242" s="9"/>
      <c r="U1242" s="367"/>
      <c r="AS1242" s="9"/>
      <c r="AT1242" s="9"/>
      <c r="AU1242" s="426"/>
      <c r="AW1242" s="9"/>
      <c r="AX1242" s="470"/>
      <c r="AY1242" s="467"/>
      <c r="BG1242" s="373"/>
      <c r="BH1242" s="373"/>
      <c r="BI1242" s="9"/>
      <c r="BJ1242" s="9"/>
      <c r="CJ1242"/>
      <c r="CK1242"/>
    </row>
    <row r="1243" spans="1:89">
      <c r="A1243" s="9">
        <v>1020</v>
      </c>
      <c r="B1243" s="9" t="s">
        <v>383</v>
      </c>
      <c r="C1243" s="9">
        <v>337</v>
      </c>
      <c r="D1243" s="9">
        <v>1.7</v>
      </c>
      <c r="E1243" s="9">
        <v>1.3</v>
      </c>
      <c r="F1243" s="9">
        <v>525.27200000000005</v>
      </c>
      <c r="G1243" s="9">
        <v>0</v>
      </c>
      <c r="H1243" s="9">
        <v>0</v>
      </c>
      <c r="I1243" s="9">
        <v>9.1</v>
      </c>
      <c r="J1243" s="9">
        <v>63</v>
      </c>
      <c r="K1243" s="158">
        <v>0.85694444444444495</v>
      </c>
      <c r="L1243" s="9"/>
      <c r="M1243" s="9"/>
      <c r="N1243" s="9"/>
      <c r="O1243" s="9"/>
      <c r="P1243" s="278" t="str">
        <f t="shared" si="41"/>
        <v/>
      </c>
      <c r="Q1243" s="276" t="str">
        <f t="shared" si="42"/>
        <v/>
      </c>
      <c r="R1243" s="9"/>
      <c r="S1243" s="9"/>
      <c r="U1243" s="367"/>
      <c r="AS1243" s="9"/>
      <c r="AT1243" s="9"/>
      <c r="AU1243" s="426"/>
      <c r="AW1243" s="9"/>
      <c r="AX1243" s="470"/>
      <c r="AY1243" s="467"/>
      <c r="BG1243" s="373"/>
      <c r="BH1243" s="373"/>
      <c r="BI1243" s="9"/>
      <c r="BJ1243" s="9"/>
      <c r="CJ1243"/>
      <c r="CK1243"/>
    </row>
    <row r="1244" spans="1:89">
      <c r="A1244" s="9">
        <v>1020</v>
      </c>
      <c r="B1244" s="9" t="s">
        <v>383</v>
      </c>
      <c r="C1244" s="9">
        <v>292</v>
      </c>
      <c r="D1244" s="9">
        <v>1.6</v>
      </c>
      <c r="E1244" s="9">
        <v>1.2</v>
      </c>
      <c r="F1244" s="9">
        <v>525.27200000000005</v>
      </c>
      <c r="G1244" s="9">
        <v>0</v>
      </c>
      <c r="H1244" s="9">
        <v>0</v>
      </c>
      <c r="I1244" s="9">
        <v>9.1</v>
      </c>
      <c r="J1244" s="9">
        <v>63</v>
      </c>
      <c r="K1244" s="158">
        <v>0.85763888888888895</v>
      </c>
      <c r="L1244" s="9"/>
      <c r="M1244" s="9"/>
      <c r="N1244" s="9"/>
      <c r="O1244" s="9"/>
      <c r="P1244" s="278" t="str">
        <f t="shared" si="41"/>
        <v/>
      </c>
      <c r="Q1244" s="276" t="str">
        <f t="shared" si="42"/>
        <v/>
      </c>
      <c r="R1244" s="9"/>
      <c r="S1244" s="9"/>
      <c r="U1244" s="367"/>
      <c r="AS1244" s="9"/>
      <c r="AT1244" s="9"/>
      <c r="AU1244" s="426"/>
      <c r="AW1244" s="9"/>
      <c r="AX1244" s="470"/>
      <c r="AY1244" s="467"/>
      <c r="BG1244" s="373"/>
      <c r="BH1244" s="373"/>
      <c r="BI1244" s="9"/>
      <c r="BJ1244" s="9"/>
      <c r="CJ1244"/>
      <c r="CK1244"/>
    </row>
    <row r="1245" spans="1:89">
      <c r="A1245" s="9">
        <v>1020</v>
      </c>
      <c r="B1245" s="9" t="s">
        <v>383</v>
      </c>
      <c r="C1245" s="9">
        <v>315</v>
      </c>
      <c r="D1245" s="9">
        <v>1.6</v>
      </c>
      <c r="E1245" s="9">
        <v>1.3</v>
      </c>
      <c r="F1245" s="9">
        <v>525.27200000000005</v>
      </c>
      <c r="G1245" s="9">
        <v>0</v>
      </c>
      <c r="H1245" s="9">
        <v>0</v>
      </c>
      <c r="I1245" s="9">
        <v>9</v>
      </c>
      <c r="J1245" s="9">
        <v>63</v>
      </c>
      <c r="K1245" s="158">
        <v>0.85833333333333295</v>
      </c>
      <c r="L1245" s="9"/>
      <c r="M1245" s="9"/>
      <c r="N1245" s="9"/>
      <c r="O1245" s="9"/>
      <c r="P1245" s="278" t="str">
        <f t="shared" si="41"/>
        <v/>
      </c>
      <c r="Q1245" s="276" t="str">
        <f t="shared" si="42"/>
        <v/>
      </c>
      <c r="R1245" s="9"/>
      <c r="S1245" s="9"/>
      <c r="U1245" s="367"/>
      <c r="AS1245" s="9"/>
      <c r="AT1245" s="9"/>
      <c r="AU1245" s="426"/>
      <c r="AW1245" s="9"/>
      <c r="AX1245" s="470"/>
      <c r="AY1245" s="467"/>
      <c r="BG1245" s="373"/>
      <c r="BH1245" s="373"/>
      <c r="BI1245" s="9"/>
      <c r="BJ1245" s="9"/>
      <c r="CJ1245"/>
      <c r="CK1245"/>
    </row>
    <row r="1246" spans="1:89">
      <c r="A1246" s="9">
        <v>1020</v>
      </c>
      <c r="B1246" s="9" t="s">
        <v>383</v>
      </c>
      <c r="C1246" s="9">
        <v>292</v>
      </c>
      <c r="D1246" s="9">
        <v>1.9</v>
      </c>
      <c r="E1246" s="9">
        <v>1.1000000000000001</v>
      </c>
      <c r="F1246" s="9">
        <v>525.27200000000005</v>
      </c>
      <c r="G1246" s="9">
        <v>0</v>
      </c>
      <c r="H1246" s="9">
        <v>0</v>
      </c>
      <c r="I1246" s="9">
        <v>9</v>
      </c>
      <c r="J1246" s="9">
        <v>63</v>
      </c>
      <c r="K1246" s="158">
        <v>0.85902777777777795</v>
      </c>
      <c r="L1246" s="9"/>
      <c r="M1246" s="9"/>
      <c r="N1246" s="9"/>
      <c r="O1246" s="9"/>
      <c r="P1246" s="278" t="str">
        <f t="shared" si="41"/>
        <v/>
      </c>
      <c r="Q1246" s="276" t="str">
        <f t="shared" si="42"/>
        <v/>
      </c>
      <c r="R1246" s="9"/>
      <c r="S1246" s="9"/>
      <c r="U1246" s="367"/>
      <c r="AS1246" s="9"/>
      <c r="AT1246" s="9"/>
      <c r="AU1246" s="426"/>
      <c r="AW1246" s="9"/>
      <c r="AX1246" s="470"/>
      <c r="AY1246" s="467"/>
      <c r="BG1246" s="373"/>
      <c r="BH1246" s="373"/>
      <c r="BI1246" s="9"/>
      <c r="BJ1246" s="9"/>
      <c r="CJ1246"/>
      <c r="CK1246"/>
    </row>
    <row r="1247" spans="1:89">
      <c r="A1247" s="9">
        <v>1020</v>
      </c>
      <c r="B1247" s="9" t="s">
        <v>383</v>
      </c>
      <c r="C1247" s="9">
        <v>292</v>
      </c>
      <c r="D1247" s="9">
        <v>1.6</v>
      </c>
      <c r="E1247" s="9">
        <v>1</v>
      </c>
      <c r="F1247" s="9">
        <v>525.27200000000005</v>
      </c>
      <c r="G1247" s="9">
        <v>0</v>
      </c>
      <c r="H1247" s="9">
        <v>0</v>
      </c>
      <c r="I1247" s="9">
        <v>9</v>
      </c>
      <c r="J1247" s="9">
        <v>63</v>
      </c>
      <c r="K1247" s="158">
        <v>0.85972222222222205</v>
      </c>
      <c r="L1247" s="9"/>
      <c r="M1247" s="9"/>
      <c r="N1247" s="9"/>
      <c r="O1247" s="9"/>
      <c r="P1247" s="278" t="str">
        <f t="shared" si="41"/>
        <v/>
      </c>
      <c r="Q1247" s="276" t="str">
        <f t="shared" si="42"/>
        <v/>
      </c>
      <c r="R1247" s="9"/>
      <c r="S1247" s="9"/>
      <c r="U1247" s="367"/>
      <c r="AS1247" s="9"/>
      <c r="AT1247" s="9"/>
      <c r="AU1247" s="426"/>
      <c r="AW1247" s="9"/>
      <c r="AX1247" s="470"/>
      <c r="AY1247" s="467"/>
      <c r="BG1247" s="373"/>
      <c r="BH1247" s="373"/>
      <c r="BI1247" s="9"/>
      <c r="BJ1247" s="9"/>
      <c r="CJ1247"/>
      <c r="CK1247"/>
    </row>
    <row r="1248" spans="1:89">
      <c r="A1248" s="9">
        <v>1020</v>
      </c>
      <c r="B1248" s="9" t="s">
        <v>383</v>
      </c>
      <c r="C1248" s="9">
        <v>292</v>
      </c>
      <c r="D1248" s="9">
        <v>1.4</v>
      </c>
      <c r="E1248" s="9">
        <v>1.2</v>
      </c>
      <c r="F1248" s="9">
        <v>525.27200000000005</v>
      </c>
      <c r="G1248" s="9">
        <v>0</v>
      </c>
      <c r="H1248" s="9">
        <v>0</v>
      </c>
      <c r="I1248" s="9">
        <v>9</v>
      </c>
      <c r="J1248" s="9">
        <v>63</v>
      </c>
      <c r="K1248" s="158">
        <v>0.86041666666666705</v>
      </c>
      <c r="L1248" s="9"/>
      <c r="M1248" s="9"/>
      <c r="N1248" s="9"/>
      <c r="O1248" s="9"/>
      <c r="P1248" s="278" t="str">
        <f t="shared" si="41"/>
        <v/>
      </c>
      <c r="Q1248" s="276" t="str">
        <f t="shared" si="42"/>
        <v/>
      </c>
      <c r="R1248" s="9"/>
      <c r="S1248" s="9"/>
      <c r="U1248" s="367"/>
      <c r="AS1248" s="9"/>
      <c r="AT1248" s="9"/>
      <c r="AU1248" s="426"/>
      <c r="AW1248" s="9"/>
      <c r="AX1248" s="470"/>
      <c r="AY1248" s="467"/>
      <c r="BG1248" s="373"/>
      <c r="BH1248" s="373"/>
      <c r="BI1248" s="9"/>
      <c r="BJ1248" s="9"/>
      <c r="CJ1248"/>
      <c r="CK1248"/>
    </row>
    <row r="1249" spans="1:89">
      <c r="A1249" s="9">
        <v>1020</v>
      </c>
      <c r="B1249" s="9" t="s">
        <v>383</v>
      </c>
      <c r="C1249" s="9">
        <v>270</v>
      </c>
      <c r="D1249" s="9">
        <v>1.2</v>
      </c>
      <c r="E1249" s="9">
        <v>1</v>
      </c>
      <c r="F1249" s="9">
        <v>525.27200000000005</v>
      </c>
      <c r="G1249" s="9">
        <v>0</v>
      </c>
      <c r="H1249" s="9">
        <v>0</v>
      </c>
      <c r="I1249" s="9">
        <v>8.9</v>
      </c>
      <c r="J1249" s="9">
        <v>63</v>
      </c>
      <c r="K1249" s="158">
        <v>0.86111111111111105</v>
      </c>
      <c r="L1249" s="9"/>
      <c r="M1249" s="9"/>
      <c r="N1249" s="9"/>
      <c r="O1249" s="9"/>
      <c r="P1249" s="278" t="str">
        <f t="shared" si="41"/>
        <v/>
      </c>
      <c r="Q1249" s="276" t="str">
        <f t="shared" si="42"/>
        <v/>
      </c>
      <c r="R1249" s="9"/>
      <c r="S1249" s="9"/>
      <c r="U1249" s="367"/>
      <c r="AS1249" s="9"/>
      <c r="AT1249" s="9"/>
      <c r="AU1249" s="426"/>
      <c r="AW1249" s="9"/>
      <c r="AX1249" s="470"/>
      <c r="AY1249" s="467"/>
      <c r="BG1249" s="373"/>
      <c r="BH1249" s="373"/>
      <c r="BI1249" s="9"/>
      <c r="BJ1249" s="9"/>
      <c r="CJ1249"/>
      <c r="CK1249"/>
    </row>
    <row r="1250" spans="1:89">
      <c r="A1250" s="9">
        <v>1020</v>
      </c>
      <c r="B1250" s="9" t="s">
        <v>383</v>
      </c>
      <c r="C1250" s="9">
        <v>270</v>
      </c>
      <c r="D1250" s="9">
        <v>1.1000000000000001</v>
      </c>
      <c r="E1250" s="9">
        <v>0.8</v>
      </c>
      <c r="F1250" s="9">
        <v>525.27200000000005</v>
      </c>
      <c r="G1250" s="9">
        <v>0</v>
      </c>
      <c r="H1250" s="9">
        <v>0</v>
      </c>
      <c r="I1250" s="9">
        <v>8.9</v>
      </c>
      <c r="J1250" s="9">
        <v>63</v>
      </c>
      <c r="K1250" s="158">
        <v>0.86180555555555605</v>
      </c>
      <c r="L1250" s="9"/>
      <c r="M1250" s="9"/>
      <c r="N1250" s="9"/>
      <c r="O1250" s="9"/>
      <c r="P1250" s="278" t="str">
        <f t="shared" si="41"/>
        <v/>
      </c>
      <c r="Q1250" s="276" t="str">
        <f t="shared" si="42"/>
        <v/>
      </c>
      <c r="R1250" s="9"/>
      <c r="S1250" s="9"/>
      <c r="U1250" s="367"/>
      <c r="AS1250" s="9"/>
      <c r="AT1250" s="9"/>
      <c r="AU1250" s="426"/>
      <c r="AW1250" s="9"/>
      <c r="AX1250" s="470"/>
      <c r="AY1250" s="467"/>
      <c r="BG1250" s="373"/>
      <c r="BH1250" s="373"/>
      <c r="BI1250" s="9"/>
      <c r="BJ1250" s="9"/>
      <c r="CJ1250"/>
      <c r="CK1250"/>
    </row>
    <row r="1251" spans="1:89">
      <c r="A1251" s="9">
        <v>1020</v>
      </c>
      <c r="B1251" s="9" t="s">
        <v>383</v>
      </c>
      <c r="C1251" s="9">
        <v>270</v>
      </c>
      <c r="D1251" s="9">
        <v>1.1000000000000001</v>
      </c>
      <c r="E1251" s="9">
        <v>0.9</v>
      </c>
      <c r="F1251" s="9">
        <v>525.27200000000005</v>
      </c>
      <c r="G1251" s="9">
        <v>0</v>
      </c>
      <c r="H1251" s="9">
        <v>0</v>
      </c>
      <c r="I1251" s="9">
        <v>8.9</v>
      </c>
      <c r="J1251" s="9">
        <v>63</v>
      </c>
      <c r="K1251" s="158">
        <v>0.86250000000000004</v>
      </c>
      <c r="L1251" s="9"/>
      <c r="M1251" s="9"/>
      <c r="N1251" s="9"/>
      <c r="O1251" s="9"/>
      <c r="P1251" s="278" t="str">
        <f t="shared" si="41"/>
        <v/>
      </c>
      <c r="Q1251" s="276" t="str">
        <f t="shared" si="42"/>
        <v/>
      </c>
      <c r="R1251" s="9"/>
      <c r="S1251" s="9"/>
      <c r="U1251" s="367"/>
      <c r="AS1251" s="9"/>
      <c r="AT1251" s="9"/>
      <c r="AU1251" s="426"/>
      <c r="AW1251" s="9"/>
      <c r="AX1251" s="470"/>
      <c r="AY1251" s="467"/>
      <c r="BG1251" s="373"/>
      <c r="BH1251" s="373"/>
      <c r="BI1251" s="9"/>
      <c r="BJ1251" s="9"/>
      <c r="CJ1251"/>
      <c r="CK1251"/>
    </row>
    <row r="1252" spans="1:89">
      <c r="A1252" s="9">
        <v>1020</v>
      </c>
      <c r="B1252" s="9" t="s">
        <v>383</v>
      </c>
      <c r="C1252" s="9">
        <v>270</v>
      </c>
      <c r="D1252" s="9">
        <v>0.9</v>
      </c>
      <c r="E1252" s="9">
        <v>0.7</v>
      </c>
      <c r="F1252" s="9">
        <v>525.27200000000005</v>
      </c>
      <c r="G1252" s="9">
        <v>0</v>
      </c>
      <c r="H1252" s="9">
        <v>0</v>
      </c>
      <c r="I1252" s="9">
        <v>8.9</v>
      </c>
      <c r="J1252" s="9">
        <v>63</v>
      </c>
      <c r="K1252" s="158">
        <v>0.86319444444444404</v>
      </c>
      <c r="L1252" s="9"/>
      <c r="M1252" s="9"/>
      <c r="N1252" s="9"/>
      <c r="O1252" s="9"/>
      <c r="P1252" s="278">
        <f t="shared" si="41"/>
        <v>60</v>
      </c>
      <c r="Q1252" s="276" t="str">
        <f t="shared" si="42"/>
        <v/>
      </c>
      <c r="R1252" s="9"/>
      <c r="S1252" s="9"/>
      <c r="U1252" s="367"/>
      <c r="AS1252" s="9"/>
      <c r="AT1252" s="9"/>
      <c r="AU1252" s="426"/>
      <c r="AW1252" s="9"/>
      <c r="AX1252" s="470"/>
      <c r="AY1252" s="467"/>
      <c r="BG1252" s="373"/>
      <c r="BH1252" s="373"/>
      <c r="BI1252" s="9"/>
      <c r="BJ1252" s="9"/>
      <c r="CJ1252"/>
      <c r="CK1252"/>
    </row>
    <row r="1253" spans="1:89">
      <c r="A1253" s="9">
        <v>1020</v>
      </c>
      <c r="B1253" s="9" t="s">
        <v>383</v>
      </c>
      <c r="C1253" s="9">
        <v>270</v>
      </c>
      <c r="D1253" s="9">
        <v>1.4</v>
      </c>
      <c r="E1253" s="9">
        <v>0.9</v>
      </c>
      <c r="F1253" s="9">
        <v>525.27200000000005</v>
      </c>
      <c r="G1253" s="9">
        <v>0</v>
      </c>
      <c r="H1253" s="9">
        <v>0</v>
      </c>
      <c r="I1253" s="9">
        <v>8.8000000000000007</v>
      </c>
      <c r="J1253" s="9">
        <v>63</v>
      </c>
      <c r="K1253" s="158">
        <v>0.86388888888888904</v>
      </c>
      <c r="L1253" s="9"/>
      <c r="M1253" s="9"/>
      <c r="N1253" s="9"/>
      <c r="O1253" s="9"/>
      <c r="P1253" s="278" t="str">
        <f t="shared" si="41"/>
        <v/>
      </c>
      <c r="Q1253" s="276" t="str">
        <f t="shared" si="42"/>
        <v/>
      </c>
      <c r="R1253" s="9"/>
      <c r="S1253" s="9"/>
      <c r="U1253" s="367"/>
      <c r="AS1253" s="9"/>
      <c r="AT1253" s="9"/>
      <c r="AU1253" s="426"/>
      <c r="AW1253" s="9"/>
      <c r="AX1253" s="470"/>
      <c r="AY1253" s="467"/>
      <c r="BG1253" s="373"/>
      <c r="BH1253" s="373"/>
      <c r="BI1253" s="9"/>
      <c r="BJ1253" s="9"/>
      <c r="CJ1253"/>
      <c r="CK1253"/>
    </row>
    <row r="1254" spans="1:89">
      <c r="A1254" s="9">
        <v>1020</v>
      </c>
      <c r="B1254" s="9" t="s">
        <v>383</v>
      </c>
      <c r="C1254" s="9">
        <v>270</v>
      </c>
      <c r="D1254" s="9">
        <v>1.3</v>
      </c>
      <c r="E1254" s="9">
        <v>1.1000000000000001</v>
      </c>
      <c r="F1254" s="9">
        <v>525.27200000000005</v>
      </c>
      <c r="G1254" s="9">
        <v>0</v>
      </c>
      <c r="H1254" s="9">
        <v>0</v>
      </c>
      <c r="I1254" s="9">
        <v>8.8000000000000007</v>
      </c>
      <c r="J1254" s="9">
        <v>63</v>
      </c>
      <c r="K1254" s="158">
        <v>0.86458333333333304</v>
      </c>
      <c r="L1254" s="9"/>
      <c r="M1254" s="9"/>
      <c r="N1254" s="9"/>
      <c r="O1254" s="9"/>
      <c r="P1254" s="278" t="str">
        <f t="shared" si="41"/>
        <v/>
      </c>
      <c r="Q1254" s="276" t="str">
        <f t="shared" si="42"/>
        <v/>
      </c>
      <c r="R1254" s="9"/>
      <c r="S1254" s="9"/>
      <c r="U1254" s="367"/>
      <c r="AS1254" s="9"/>
      <c r="AT1254" s="9"/>
      <c r="AU1254" s="426"/>
      <c r="AW1254" s="9"/>
      <c r="AX1254" s="470"/>
      <c r="AY1254" s="467"/>
      <c r="BG1254" s="373"/>
      <c r="BH1254" s="373"/>
      <c r="BI1254" s="9"/>
      <c r="BJ1254" s="9"/>
      <c r="CJ1254"/>
      <c r="CK1254"/>
    </row>
    <row r="1255" spans="1:89">
      <c r="A1255" s="9">
        <v>1020</v>
      </c>
      <c r="B1255" s="9" t="s">
        <v>383</v>
      </c>
      <c r="C1255" s="9">
        <v>292</v>
      </c>
      <c r="D1255" s="9">
        <v>1.6</v>
      </c>
      <c r="E1255" s="9">
        <v>1.3</v>
      </c>
      <c r="F1255" s="9">
        <v>525.27200000000005</v>
      </c>
      <c r="G1255" s="9">
        <v>0</v>
      </c>
      <c r="H1255" s="9">
        <v>0</v>
      </c>
      <c r="I1255" s="9">
        <v>8.8000000000000007</v>
      </c>
      <c r="J1255" s="9">
        <v>63</v>
      </c>
      <c r="K1255" s="158">
        <v>0.86527777777777803</v>
      </c>
      <c r="L1255" s="9"/>
      <c r="M1255" s="9"/>
      <c r="N1255" s="9"/>
      <c r="O1255" s="9"/>
      <c r="P1255" s="278" t="str">
        <f t="shared" si="41"/>
        <v/>
      </c>
      <c r="Q1255" s="276" t="str">
        <f t="shared" si="42"/>
        <v/>
      </c>
      <c r="R1255" s="9"/>
      <c r="S1255" s="9"/>
      <c r="U1255" s="367"/>
      <c r="AS1255" s="9"/>
      <c r="AT1255" s="9"/>
      <c r="AU1255" s="426"/>
      <c r="AW1255" s="9"/>
      <c r="AX1255" s="470"/>
      <c r="AY1255" s="467"/>
      <c r="BG1255" s="373"/>
      <c r="BH1255" s="373"/>
      <c r="BI1255" s="9"/>
      <c r="BJ1255" s="9"/>
      <c r="CJ1255"/>
      <c r="CK1255"/>
    </row>
    <row r="1256" spans="1:89">
      <c r="A1256" s="9">
        <v>1020</v>
      </c>
      <c r="B1256" s="9" t="s">
        <v>383</v>
      </c>
      <c r="C1256" s="9">
        <v>292</v>
      </c>
      <c r="D1256" s="9">
        <v>1.2</v>
      </c>
      <c r="E1256" s="9">
        <v>0.9</v>
      </c>
      <c r="F1256" s="9">
        <v>525.27200000000005</v>
      </c>
      <c r="G1256" s="9">
        <v>0</v>
      </c>
      <c r="H1256" s="9">
        <v>0</v>
      </c>
      <c r="I1256" s="9">
        <v>8.8000000000000007</v>
      </c>
      <c r="J1256" s="9">
        <v>63</v>
      </c>
      <c r="K1256" s="158">
        <v>0.86597222222222203</v>
      </c>
      <c r="L1256" s="9"/>
      <c r="M1256" s="9"/>
      <c r="N1256" s="9"/>
      <c r="O1256" s="9"/>
      <c r="P1256" s="278" t="str">
        <f t="shared" si="41"/>
        <v/>
      </c>
      <c r="Q1256" s="276" t="str">
        <f t="shared" si="42"/>
        <v/>
      </c>
      <c r="R1256" s="9"/>
      <c r="S1256" s="9"/>
      <c r="U1256" s="367"/>
      <c r="AS1256" s="9"/>
      <c r="AT1256" s="9"/>
      <c r="AU1256" s="426"/>
      <c r="AW1256" s="9"/>
      <c r="AX1256" s="470"/>
      <c r="AY1256" s="467"/>
      <c r="BG1256" s="373"/>
      <c r="BH1256" s="373"/>
      <c r="BI1256" s="9"/>
      <c r="BJ1256" s="9"/>
      <c r="CJ1256"/>
      <c r="CK1256"/>
    </row>
    <row r="1257" spans="1:89">
      <c r="A1257" s="9">
        <v>1020</v>
      </c>
      <c r="B1257" s="9" t="s">
        <v>383</v>
      </c>
      <c r="C1257" s="9">
        <v>292</v>
      </c>
      <c r="D1257" s="9">
        <v>1.2</v>
      </c>
      <c r="E1257" s="9">
        <v>0.9</v>
      </c>
      <c r="F1257" s="9">
        <v>525.27200000000005</v>
      </c>
      <c r="G1257" s="9">
        <v>0</v>
      </c>
      <c r="H1257" s="9">
        <v>0</v>
      </c>
      <c r="I1257" s="9">
        <v>8.8000000000000007</v>
      </c>
      <c r="J1257" s="9">
        <v>63</v>
      </c>
      <c r="K1257" s="158">
        <v>0.86666666666666703</v>
      </c>
      <c r="L1257" s="9"/>
      <c r="M1257" s="9"/>
      <c r="N1257" s="9"/>
      <c r="O1257" s="9"/>
      <c r="P1257" s="278" t="str">
        <f t="shared" si="41"/>
        <v/>
      </c>
      <c r="Q1257" s="276" t="str">
        <f t="shared" si="42"/>
        <v/>
      </c>
      <c r="R1257" s="9"/>
      <c r="S1257" s="9"/>
      <c r="U1257" s="367"/>
      <c r="AS1257" s="9"/>
      <c r="AT1257" s="9"/>
      <c r="AU1257" s="426"/>
      <c r="AW1257" s="9"/>
      <c r="AX1257" s="470"/>
      <c r="AY1257" s="467"/>
      <c r="BG1257" s="373"/>
      <c r="BH1257" s="373"/>
      <c r="BI1257" s="9"/>
      <c r="BJ1257" s="9"/>
      <c r="CJ1257"/>
      <c r="CK1257"/>
    </row>
    <row r="1258" spans="1:89">
      <c r="A1258" s="9">
        <v>1020</v>
      </c>
      <c r="B1258" s="9" t="s">
        <v>383</v>
      </c>
      <c r="C1258" s="9">
        <v>292</v>
      </c>
      <c r="D1258" s="9">
        <v>1.7</v>
      </c>
      <c r="E1258" s="9">
        <v>1.3</v>
      </c>
      <c r="F1258" s="9">
        <v>525.27200000000005</v>
      </c>
      <c r="G1258" s="9">
        <v>0</v>
      </c>
      <c r="H1258" s="9">
        <v>0</v>
      </c>
      <c r="I1258" s="9">
        <v>8.8000000000000007</v>
      </c>
      <c r="J1258" s="9">
        <v>63</v>
      </c>
      <c r="K1258" s="158">
        <v>0.86736111111111103</v>
      </c>
      <c r="L1258" s="9"/>
      <c r="M1258" s="9"/>
      <c r="N1258" s="9"/>
      <c r="O1258" s="9"/>
      <c r="P1258" s="278" t="str">
        <f t="shared" si="41"/>
        <v/>
      </c>
      <c r="Q1258" s="276" t="str">
        <f t="shared" si="42"/>
        <v/>
      </c>
      <c r="R1258" s="9"/>
      <c r="S1258" s="9"/>
      <c r="U1258" s="367"/>
      <c r="AS1258" s="9"/>
      <c r="AT1258" s="9"/>
      <c r="AU1258" s="426"/>
      <c r="AW1258" s="9"/>
      <c r="AX1258" s="470"/>
      <c r="AY1258" s="467"/>
      <c r="BG1258" s="373"/>
      <c r="BH1258" s="373"/>
      <c r="BI1258" s="9"/>
      <c r="BJ1258" s="9"/>
      <c r="CJ1258"/>
      <c r="CK1258"/>
    </row>
    <row r="1259" spans="1:89">
      <c r="A1259" s="9">
        <v>1020</v>
      </c>
      <c r="B1259" s="9" t="s">
        <v>383</v>
      </c>
      <c r="C1259" s="9">
        <v>292</v>
      </c>
      <c r="D1259" s="9">
        <v>1.6</v>
      </c>
      <c r="E1259" s="9">
        <v>1.7</v>
      </c>
      <c r="F1259" s="9">
        <v>525.27200000000005</v>
      </c>
      <c r="G1259" s="9">
        <v>0</v>
      </c>
      <c r="H1259" s="9">
        <v>0</v>
      </c>
      <c r="I1259" s="9">
        <v>8.6999999999999993</v>
      </c>
      <c r="J1259" s="9">
        <v>63</v>
      </c>
      <c r="K1259" s="158">
        <v>0.86805555555555602</v>
      </c>
      <c r="L1259" s="9"/>
      <c r="M1259" s="9"/>
      <c r="N1259" s="9"/>
      <c r="O1259" s="9"/>
      <c r="P1259" s="278" t="str">
        <f t="shared" si="41"/>
        <v/>
      </c>
      <c r="Q1259" s="276" t="str">
        <f t="shared" si="42"/>
        <v/>
      </c>
      <c r="R1259" s="9"/>
      <c r="S1259" s="9"/>
      <c r="U1259" s="367"/>
      <c r="AS1259" s="9"/>
      <c r="AT1259" s="9"/>
      <c r="AU1259" s="426"/>
      <c r="AW1259" s="9"/>
      <c r="AX1259" s="470"/>
      <c r="AY1259" s="467"/>
      <c r="BG1259" s="373"/>
      <c r="BH1259" s="373"/>
      <c r="BI1259" s="9"/>
      <c r="BJ1259" s="9"/>
      <c r="CJ1259"/>
      <c r="CK1259"/>
    </row>
    <row r="1260" spans="1:89">
      <c r="A1260" s="9">
        <v>1020</v>
      </c>
      <c r="B1260" s="9" t="s">
        <v>383</v>
      </c>
      <c r="C1260" s="9">
        <v>337</v>
      </c>
      <c r="D1260" s="9">
        <v>1.4</v>
      </c>
      <c r="E1260" s="9">
        <v>1.5</v>
      </c>
      <c r="F1260" s="9">
        <v>525.27200000000005</v>
      </c>
      <c r="G1260" s="9">
        <v>0</v>
      </c>
      <c r="H1260" s="9">
        <v>0</v>
      </c>
      <c r="I1260" s="9">
        <v>8.6999999999999993</v>
      </c>
      <c r="J1260" s="9">
        <v>63</v>
      </c>
      <c r="K1260" s="158">
        <v>0.86875000000000002</v>
      </c>
      <c r="L1260" s="9"/>
      <c r="M1260" s="9"/>
      <c r="N1260" s="9"/>
      <c r="O1260" s="9"/>
      <c r="P1260" s="278" t="str">
        <f t="shared" si="41"/>
        <v/>
      </c>
      <c r="Q1260" s="276" t="str">
        <f t="shared" si="42"/>
        <v/>
      </c>
      <c r="R1260" s="9"/>
      <c r="S1260" s="9"/>
      <c r="U1260" s="367"/>
      <c r="AS1260" s="9"/>
      <c r="AT1260" s="9"/>
      <c r="AU1260" s="426"/>
      <c r="AW1260" s="9"/>
      <c r="AX1260" s="470"/>
      <c r="AY1260" s="467"/>
      <c r="BG1260" s="373"/>
      <c r="BH1260" s="373"/>
      <c r="BI1260" s="9"/>
      <c r="BJ1260" s="9"/>
      <c r="CJ1260"/>
      <c r="CK1260"/>
    </row>
    <row r="1261" spans="1:89">
      <c r="A1261" s="9">
        <v>1020</v>
      </c>
      <c r="B1261" s="9" t="s">
        <v>383</v>
      </c>
      <c r="C1261" s="9">
        <v>337</v>
      </c>
      <c r="D1261" s="9">
        <v>0.9</v>
      </c>
      <c r="E1261" s="9">
        <v>1</v>
      </c>
      <c r="F1261" s="9">
        <v>525.27200000000005</v>
      </c>
      <c r="G1261" s="9">
        <v>0</v>
      </c>
      <c r="H1261" s="9">
        <v>0</v>
      </c>
      <c r="I1261" s="9">
        <v>8.6999999999999993</v>
      </c>
      <c r="J1261" s="9">
        <v>63</v>
      </c>
      <c r="K1261" s="158">
        <v>0.86944444444444402</v>
      </c>
      <c r="L1261" s="9"/>
      <c r="M1261" s="9"/>
      <c r="N1261" s="9"/>
      <c r="O1261" s="9"/>
      <c r="P1261" s="278">
        <f t="shared" si="41"/>
        <v>60</v>
      </c>
      <c r="Q1261" s="276" t="str">
        <f t="shared" si="42"/>
        <v/>
      </c>
      <c r="R1261" s="9"/>
      <c r="S1261" s="9"/>
      <c r="U1261" s="367"/>
      <c r="AS1261" s="9"/>
      <c r="AT1261" s="9"/>
      <c r="AU1261" s="426"/>
      <c r="AW1261" s="9"/>
      <c r="AX1261" s="470"/>
      <c r="AY1261" s="467"/>
      <c r="BG1261" s="373"/>
      <c r="BH1261" s="373"/>
      <c r="BI1261" s="9"/>
      <c r="BJ1261" s="9"/>
      <c r="CJ1261"/>
      <c r="CK1261"/>
    </row>
    <row r="1262" spans="1:89">
      <c r="A1262" s="9">
        <v>1020</v>
      </c>
      <c r="B1262" s="9" t="s">
        <v>383</v>
      </c>
      <c r="C1262" s="9">
        <v>247</v>
      </c>
      <c r="D1262" s="9">
        <v>1.7</v>
      </c>
      <c r="E1262" s="9">
        <v>1.3</v>
      </c>
      <c r="F1262" s="9">
        <v>525.27200000000005</v>
      </c>
      <c r="G1262" s="9">
        <v>0</v>
      </c>
      <c r="H1262" s="9">
        <v>0</v>
      </c>
      <c r="I1262" s="9">
        <v>8.6999999999999993</v>
      </c>
      <c r="J1262" s="9">
        <v>63</v>
      </c>
      <c r="K1262" s="158">
        <v>0.87013888888888902</v>
      </c>
      <c r="L1262" s="9"/>
      <c r="M1262" s="9"/>
      <c r="N1262" s="9"/>
      <c r="O1262" s="9"/>
      <c r="P1262" s="278" t="str">
        <f t="shared" si="41"/>
        <v/>
      </c>
      <c r="Q1262" s="276" t="str">
        <f t="shared" si="42"/>
        <v/>
      </c>
      <c r="R1262" s="9"/>
      <c r="S1262" s="9"/>
      <c r="U1262" s="367"/>
      <c r="AS1262" s="9"/>
      <c r="AT1262" s="9"/>
      <c r="AU1262" s="426"/>
      <c r="AW1262" s="9"/>
      <c r="AX1262" s="470"/>
      <c r="AY1262" s="467"/>
      <c r="BG1262" s="373"/>
      <c r="BH1262" s="373"/>
      <c r="BI1262" s="9"/>
      <c r="BJ1262" s="9"/>
      <c r="CJ1262"/>
      <c r="CK1262"/>
    </row>
    <row r="1263" spans="1:89">
      <c r="A1263" s="9">
        <v>1020</v>
      </c>
      <c r="B1263" s="9" t="s">
        <v>383</v>
      </c>
      <c r="C1263" s="9">
        <v>247</v>
      </c>
      <c r="D1263" s="9">
        <v>1.1000000000000001</v>
      </c>
      <c r="E1263" s="9">
        <v>1.3</v>
      </c>
      <c r="F1263" s="9">
        <v>525.27200000000005</v>
      </c>
      <c r="G1263" s="9">
        <v>0</v>
      </c>
      <c r="H1263" s="9">
        <v>0</v>
      </c>
      <c r="I1263" s="9">
        <v>8.6999999999999993</v>
      </c>
      <c r="J1263" s="9">
        <v>63</v>
      </c>
      <c r="K1263" s="158">
        <v>0.87083333333333302</v>
      </c>
      <c r="L1263" s="9"/>
      <c r="M1263" s="9"/>
      <c r="N1263" s="9"/>
      <c r="O1263" s="9"/>
      <c r="P1263" s="278" t="str">
        <f t="shared" si="41"/>
        <v/>
      </c>
      <c r="Q1263" s="276" t="str">
        <f t="shared" si="42"/>
        <v/>
      </c>
      <c r="R1263" s="9"/>
      <c r="S1263" s="9"/>
      <c r="U1263" s="367"/>
      <c r="AS1263" s="9"/>
      <c r="AT1263" s="9"/>
      <c r="AU1263" s="426"/>
      <c r="AW1263" s="9"/>
      <c r="AX1263" s="470"/>
      <c r="AY1263" s="467"/>
      <c r="BG1263" s="373"/>
      <c r="BH1263" s="373"/>
      <c r="BI1263" s="9"/>
      <c r="BJ1263" s="9"/>
      <c r="CJ1263"/>
      <c r="CK1263"/>
    </row>
    <row r="1264" spans="1:89">
      <c r="A1264" s="9">
        <v>1020</v>
      </c>
      <c r="B1264" s="9" t="s">
        <v>383</v>
      </c>
      <c r="C1264" s="9">
        <v>292</v>
      </c>
      <c r="D1264" s="9">
        <v>1.3</v>
      </c>
      <c r="E1264" s="9">
        <v>1.4</v>
      </c>
      <c r="F1264" s="9">
        <v>525.27200000000005</v>
      </c>
      <c r="G1264" s="9">
        <v>0</v>
      </c>
      <c r="H1264" s="9">
        <v>0</v>
      </c>
      <c r="I1264" s="9">
        <v>8.6999999999999993</v>
      </c>
      <c r="J1264" s="9">
        <v>63</v>
      </c>
      <c r="K1264" s="158">
        <v>0.87152777777777801</v>
      </c>
      <c r="L1264" s="9"/>
      <c r="M1264" s="9"/>
      <c r="N1264" s="9"/>
      <c r="O1264" s="9"/>
      <c r="P1264" s="278" t="str">
        <f t="shared" si="41"/>
        <v/>
      </c>
      <c r="Q1264" s="276" t="str">
        <f t="shared" si="42"/>
        <v/>
      </c>
      <c r="R1264" s="9"/>
      <c r="S1264" s="9"/>
      <c r="U1264" s="367"/>
      <c r="AS1264" s="9"/>
      <c r="AT1264" s="9"/>
      <c r="AU1264" s="426"/>
      <c r="AW1264" s="9"/>
      <c r="AX1264" s="470"/>
      <c r="AY1264" s="467"/>
      <c r="BG1264" s="373"/>
      <c r="BH1264" s="373"/>
      <c r="BI1264" s="9"/>
      <c r="BJ1264" s="9"/>
      <c r="CJ1264"/>
      <c r="CK1264"/>
    </row>
    <row r="1265" spans="1:89">
      <c r="A1265" s="9">
        <v>1020</v>
      </c>
      <c r="B1265" s="9" t="s">
        <v>383</v>
      </c>
      <c r="C1265" s="9">
        <v>270</v>
      </c>
      <c r="D1265" s="9">
        <v>1.4</v>
      </c>
      <c r="E1265" s="9">
        <v>1.2</v>
      </c>
      <c r="F1265" s="9">
        <v>525.27200000000005</v>
      </c>
      <c r="G1265" s="9">
        <v>0</v>
      </c>
      <c r="H1265" s="9">
        <v>0</v>
      </c>
      <c r="I1265" s="9">
        <v>8.6999999999999993</v>
      </c>
      <c r="J1265" s="9">
        <v>64</v>
      </c>
      <c r="K1265" s="158">
        <v>0.87222222222222201</v>
      </c>
      <c r="L1265" s="9"/>
      <c r="M1265" s="9"/>
      <c r="N1265" s="9"/>
      <c r="O1265" s="9"/>
      <c r="P1265" s="278" t="str">
        <f t="shared" si="41"/>
        <v/>
      </c>
      <c r="Q1265" s="276" t="str">
        <f t="shared" si="42"/>
        <v/>
      </c>
      <c r="R1265" s="9"/>
      <c r="S1265" s="9"/>
      <c r="U1265" s="367"/>
      <c r="AS1265" s="9"/>
      <c r="AT1265" s="9"/>
      <c r="AU1265" s="426"/>
      <c r="AW1265" s="9"/>
      <c r="AX1265" s="470"/>
      <c r="AY1265" s="467"/>
      <c r="BG1265" s="373"/>
      <c r="BH1265" s="373"/>
      <c r="BI1265" s="9"/>
      <c r="BJ1265" s="9"/>
      <c r="CJ1265"/>
      <c r="CK1265"/>
    </row>
    <row r="1266" spans="1:89">
      <c r="A1266" s="9">
        <v>1020</v>
      </c>
      <c r="B1266" s="9" t="s">
        <v>383</v>
      </c>
      <c r="C1266" s="9">
        <v>247</v>
      </c>
      <c r="D1266" s="9">
        <v>2</v>
      </c>
      <c r="E1266" s="9">
        <v>1.6</v>
      </c>
      <c r="F1266" s="9">
        <v>525.27200000000005</v>
      </c>
      <c r="G1266" s="9">
        <v>0</v>
      </c>
      <c r="H1266" s="9">
        <v>0</v>
      </c>
      <c r="I1266" s="9">
        <v>8.6999999999999993</v>
      </c>
      <c r="J1266" s="9">
        <v>64</v>
      </c>
      <c r="K1266" s="158">
        <v>0.87291666666666701</v>
      </c>
      <c r="L1266" s="9"/>
      <c r="M1266" s="9"/>
      <c r="N1266" s="9"/>
      <c r="O1266" s="9"/>
      <c r="P1266" s="278" t="str">
        <f t="shared" si="41"/>
        <v/>
      </c>
      <c r="Q1266" s="276" t="str">
        <f t="shared" si="42"/>
        <v/>
      </c>
      <c r="R1266" s="9"/>
      <c r="S1266" s="9"/>
      <c r="U1266" s="367"/>
      <c r="AS1266" s="9"/>
      <c r="AT1266" s="9"/>
      <c r="AU1266" s="426"/>
      <c r="AW1266" s="9"/>
      <c r="AX1266" s="470"/>
      <c r="AY1266" s="467"/>
      <c r="BG1266" s="373"/>
      <c r="BH1266" s="373"/>
      <c r="BI1266" s="9"/>
      <c r="BJ1266" s="9"/>
      <c r="CJ1266"/>
      <c r="CK1266"/>
    </row>
    <row r="1267" spans="1:89">
      <c r="A1267" s="9">
        <v>1020</v>
      </c>
      <c r="B1267" s="9" t="s">
        <v>383</v>
      </c>
      <c r="C1267" s="9">
        <v>247</v>
      </c>
      <c r="D1267" s="9">
        <v>0.9</v>
      </c>
      <c r="E1267" s="9">
        <v>1.1000000000000001</v>
      </c>
      <c r="F1267" s="9">
        <v>525.27200000000005</v>
      </c>
      <c r="G1267" s="9">
        <v>0</v>
      </c>
      <c r="H1267" s="9">
        <v>0</v>
      </c>
      <c r="I1267" s="9">
        <v>8.6999999999999993</v>
      </c>
      <c r="J1267" s="9">
        <v>64</v>
      </c>
      <c r="K1267" s="158">
        <v>0.87361111111111101</v>
      </c>
      <c r="L1267" s="9"/>
      <c r="M1267" s="9"/>
      <c r="N1267" s="9"/>
      <c r="O1267" s="9"/>
      <c r="P1267" s="278">
        <f t="shared" si="41"/>
        <v>60</v>
      </c>
      <c r="Q1267" s="276" t="str">
        <f t="shared" si="42"/>
        <v/>
      </c>
      <c r="R1267" s="9"/>
      <c r="S1267" s="9"/>
      <c r="U1267" s="367"/>
      <c r="AS1267" s="9"/>
      <c r="AT1267" s="9"/>
      <c r="AU1267" s="426"/>
      <c r="AW1267" s="9"/>
      <c r="AX1267" s="470"/>
      <c r="AY1267" s="467"/>
      <c r="BG1267" s="373"/>
      <c r="BH1267" s="373"/>
      <c r="BI1267" s="9"/>
      <c r="BJ1267" s="9"/>
      <c r="CJ1267"/>
      <c r="CK1267"/>
    </row>
    <row r="1268" spans="1:89">
      <c r="A1268" s="9">
        <v>1020</v>
      </c>
      <c r="B1268" s="9" t="s">
        <v>383</v>
      </c>
      <c r="C1268" s="9">
        <v>270</v>
      </c>
      <c r="D1268" s="9">
        <v>1.5</v>
      </c>
      <c r="E1268" s="9">
        <v>1.5</v>
      </c>
      <c r="F1268" s="9">
        <v>525.27200000000005</v>
      </c>
      <c r="G1268" s="9">
        <v>0</v>
      </c>
      <c r="H1268" s="9">
        <v>0</v>
      </c>
      <c r="I1268" s="9">
        <v>8.6999999999999993</v>
      </c>
      <c r="J1268" s="9">
        <v>64</v>
      </c>
      <c r="K1268" s="158">
        <v>0.874305555555556</v>
      </c>
      <c r="L1268" s="9"/>
      <c r="M1268" s="9"/>
      <c r="N1268" s="9"/>
      <c r="O1268" s="9"/>
      <c r="P1268" s="278" t="str">
        <f t="shared" si="41"/>
        <v/>
      </c>
      <c r="Q1268" s="276" t="str">
        <f t="shared" si="42"/>
        <v/>
      </c>
      <c r="R1268" s="9"/>
      <c r="S1268" s="9"/>
      <c r="U1268" s="367"/>
      <c r="AS1268" s="9"/>
      <c r="AT1268" s="9"/>
      <c r="AU1268" s="426"/>
      <c r="AW1268" s="9"/>
      <c r="AX1268" s="470"/>
      <c r="AY1268" s="467"/>
      <c r="BG1268" s="373"/>
      <c r="BH1268" s="373"/>
      <c r="BI1268" s="9"/>
      <c r="BJ1268" s="9"/>
      <c r="CJ1268"/>
      <c r="CK1268"/>
    </row>
    <row r="1269" spans="1:89">
      <c r="A1269" s="9">
        <v>1020</v>
      </c>
      <c r="B1269" s="9" t="s">
        <v>383</v>
      </c>
      <c r="C1269" s="9">
        <v>315</v>
      </c>
      <c r="D1269" s="9">
        <v>2</v>
      </c>
      <c r="E1269" s="9">
        <v>1.5</v>
      </c>
      <c r="F1269" s="9">
        <v>525.27200000000005</v>
      </c>
      <c r="G1269" s="9">
        <v>0</v>
      </c>
      <c r="H1269" s="9">
        <v>0</v>
      </c>
      <c r="I1269" s="9">
        <v>8.6999999999999993</v>
      </c>
      <c r="J1269" s="9">
        <v>64</v>
      </c>
      <c r="K1269" s="158">
        <v>0.875</v>
      </c>
      <c r="L1269" s="9"/>
      <c r="M1269" s="9"/>
      <c r="N1269" s="9"/>
      <c r="O1269" s="9"/>
      <c r="P1269" s="278" t="str">
        <f t="shared" si="41"/>
        <v/>
      </c>
      <c r="Q1269" s="276" t="str">
        <f t="shared" si="42"/>
        <v/>
      </c>
      <c r="R1269" s="9"/>
      <c r="S1269" s="9"/>
      <c r="U1269" s="367"/>
      <c r="AS1269" s="9"/>
      <c r="AT1269" s="9"/>
      <c r="AU1269" s="426"/>
      <c r="AW1269" s="9"/>
      <c r="AX1269" s="470"/>
      <c r="AY1269" s="467"/>
      <c r="BG1269" s="373"/>
      <c r="BH1269" s="373"/>
      <c r="BI1269" s="9"/>
      <c r="BJ1269" s="9"/>
      <c r="CJ1269"/>
      <c r="CK1269"/>
    </row>
    <row r="1270" spans="1:89">
      <c r="A1270" s="9">
        <v>1020</v>
      </c>
      <c r="B1270" s="9" t="s">
        <v>383</v>
      </c>
      <c r="C1270" s="9">
        <v>315</v>
      </c>
      <c r="D1270" s="9">
        <v>1.3</v>
      </c>
      <c r="E1270" s="9">
        <v>1</v>
      </c>
      <c r="F1270" s="9">
        <v>525.27200000000005</v>
      </c>
      <c r="G1270" s="9">
        <v>0</v>
      </c>
      <c r="H1270" s="9">
        <v>0</v>
      </c>
      <c r="I1270" s="9">
        <v>8.6999999999999993</v>
      </c>
      <c r="J1270" s="9">
        <v>64</v>
      </c>
      <c r="K1270" s="158">
        <v>0.875694444444444</v>
      </c>
      <c r="L1270" s="9"/>
      <c r="M1270" s="9"/>
      <c r="N1270" s="9"/>
      <c r="O1270" s="9"/>
      <c r="P1270" s="278" t="str">
        <f t="shared" si="41"/>
        <v/>
      </c>
      <c r="Q1270" s="276" t="str">
        <f t="shared" si="42"/>
        <v/>
      </c>
      <c r="R1270" s="9"/>
      <c r="S1270" s="9"/>
      <c r="U1270" s="367"/>
      <c r="AS1270" s="9"/>
      <c r="AT1270" s="9"/>
      <c r="AU1270" s="426"/>
      <c r="AW1270" s="9"/>
      <c r="AX1270" s="470"/>
      <c r="AY1270" s="467"/>
      <c r="BG1270" s="373"/>
      <c r="BH1270" s="373"/>
      <c r="BI1270" s="9"/>
      <c r="BJ1270" s="9"/>
      <c r="CJ1270"/>
      <c r="CK1270"/>
    </row>
    <row r="1271" spans="1:89">
      <c r="A1271" s="9">
        <v>1020</v>
      </c>
      <c r="B1271" s="9" t="s">
        <v>383</v>
      </c>
      <c r="C1271" s="9">
        <v>315</v>
      </c>
      <c r="D1271" s="9">
        <v>1.3</v>
      </c>
      <c r="E1271" s="9">
        <v>1</v>
      </c>
      <c r="F1271" s="9">
        <v>525.27200000000005</v>
      </c>
      <c r="G1271" s="9">
        <v>0</v>
      </c>
      <c r="H1271" s="9">
        <v>0</v>
      </c>
      <c r="I1271" s="9">
        <v>8.6</v>
      </c>
      <c r="J1271" s="9">
        <v>64</v>
      </c>
      <c r="K1271" s="158">
        <v>0.87638888888888899</v>
      </c>
      <c r="L1271" s="9"/>
      <c r="M1271" s="9"/>
      <c r="N1271" s="9"/>
      <c r="O1271" s="9"/>
      <c r="P1271" s="278" t="str">
        <f t="shared" si="41"/>
        <v/>
      </c>
      <c r="Q1271" s="276" t="str">
        <f t="shared" si="42"/>
        <v/>
      </c>
      <c r="R1271" s="9"/>
      <c r="S1271" s="9"/>
      <c r="U1271" s="367"/>
      <c r="AS1271" s="9"/>
      <c r="AT1271" s="9"/>
      <c r="AU1271" s="426"/>
      <c r="AW1271" s="9"/>
      <c r="AX1271" s="470"/>
      <c r="AY1271" s="467"/>
      <c r="BG1271" s="373"/>
      <c r="BH1271" s="373"/>
      <c r="BI1271" s="9"/>
      <c r="BJ1271" s="9"/>
      <c r="CJ1271"/>
      <c r="CK1271"/>
    </row>
    <row r="1272" spans="1:89">
      <c r="A1272" s="9">
        <v>1020</v>
      </c>
      <c r="B1272" s="9" t="s">
        <v>383</v>
      </c>
      <c r="C1272" s="9">
        <v>337</v>
      </c>
      <c r="D1272" s="9">
        <v>1.3</v>
      </c>
      <c r="E1272" s="9">
        <v>1.3</v>
      </c>
      <c r="F1272" s="9">
        <v>525.27200000000005</v>
      </c>
      <c r="G1272" s="9">
        <v>0</v>
      </c>
      <c r="H1272" s="9">
        <v>0</v>
      </c>
      <c r="I1272" s="9">
        <v>8.6</v>
      </c>
      <c r="J1272" s="9">
        <v>64</v>
      </c>
      <c r="K1272" s="158">
        <v>0.87708333333333299</v>
      </c>
      <c r="L1272" s="9"/>
      <c r="M1272" s="9"/>
      <c r="N1272" s="9"/>
      <c r="O1272" s="9"/>
      <c r="P1272" s="278" t="str">
        <f t="shared" si="41"/>
        <v/>
      </c>
      <c r="Q1272" s="276" t="str">
        <f t="shared" si="42"/>
        <v/>
      </c>
      <c r="R1272" s="9"/>
      <c r="S1272" s="9"/>
      <c r="U1272" s="367"/>
      <c r="AS1272" s="9"/>
      <c r="AT1272" s="9"/>
      <c r="AU1272" s="426"/>
      <c r="AW1272" s="9"/>
      <c r="AX1272" s="470"/>
      <c r="AY1272" s="467"/>
      <c r="BG1272" s="373"/>
      <c r="BH1272" s="373"/>
      <c r="BI1272" s="9"/>
      <c r="BJ1272" s="9"/>
      <c r="CJ1272"/>
      <c r="CK1272"/>
    </row>
    <row r="1273" spans="1:89">
      <c r="A1273" s="9">
        <v>1020</v>
      </c>
      <c r="B1273" s="9" t="s">
        <v>383</v>
      </c>
      <c r="C1273" s="9">
        <v>247</v>
      </c>
      <c r="D1273" s="9">
        <v>1.3</v>
      </c>
      <c r="E1273" s="9">
        <v>1.2</v>
      </c>
      <c r="F1273" s="9">
        <v>525.27200000000005</v>
      </c>
      <c r="G1273" s="9">
        <v>0</v>
      </c>
      <c r="H1273" s="9">
        <v>0</v>
      </c>
      <c r="I1273" s="9">
        <v>8.6</v>
      </c>
      <c r="J1273" s="9">
        <v>64</v>
      </c>
      <c r="K1273" s="158">
        <v>0.87777777777777799</v>
      </c>
      <c r="L1273" s="9"/>
      <c r="M1273" s="9"/>
      <c r="N1273" s="9"/>
      <c r="O1273" s="9"/>
      <c r="P1273" s="278" t="str">
        <f t="shared" si="41"/>
        <v/>
      </c>
      <c r="Q1273" s="276" t="str">
        <f t="shared" si="42"/>
        <v/>
      </c>
      <c r="R1273" s="9"/>
      <c r="S1273" s="9"/>
      <c r="U1273" s="367"/>
      <c r="AS1273" s="9"/>
      <c r="AT1273" s="9"/>
      <c r="AU1273" s="426"/>
      <c r="AW1273" s="9"/>
      <c r="AX1273" s="470"/>
      <c r="AY1273" s="467"/>
      <c r="BG1273" s="373"/>
      <c r="BH1273" s="373"/>
      <c r="BI1273" s="9"/>
      <c r="BJ1273" s="9"/>
      <c r="CJ1273"/>
      <c r="CK1273"/>
    </row>
    <row r="1274" spans="1:89">
      <c r="A1274" s="9">
        <v>1020</v>
      </c>
      <c r="B1274" s="9" t="s">
        <v>383</v>
      </c>
      <c r="C1274" s="9">
        <v>270</v>
      </c>
      <c r="D1274" s="9">
        <v>1.5</v>
      </c>
      <c r="E1274" s="9">
        <v>1.3</v>
      </c>
      <c r="F1274" s="9">
        <v>525.27200000000005</v>
      </c>
      <c r="G1274" s="9">
        <v>0</v>
      </c>
      <c r="H1274" s="9">
        <v>0</v>
      </c>
      <c r="I1274" s="9">
        <v>8.6</v>
      </c>
      <c r="J1274" s="9">
        <v>64</v>
      </c>
      <c r="K1274" s="158">
        <v>0.87847222222222199</v>
      </c>
      <c r="L1274" s="9"/>
      <c r="M1274" s="9"/>
      <c r="N1274" s="9"/>
      <c r="O1274" s="9"/>
      <c r="P1274" s="278" t="str">
        <f t="shared" si="41"/>
        <v/>
      </c>
      <c r="Q1274" s="276" t="str">
        <f t="shared" si="42"/>
        <v/>
      </c>
      <c r="R1274" s="9"/>
      <c r="S1274" s="9"/>
      <c r="U1274" s="367"/>
      <c r="AS1274" s="9"/>
      <c r="AT1274" s="9"/>
      <c r="AU1274" s="426"/>
      <c r="AW1274" s="9"/>
      <c r="AX1274" s="470"/>
      <c r="AY1274" s="467"/>
      <c r="BG1274" s="373"/>
      <c r="BH1274" s="373"/>
      <c r="BI1274" s="9"/>
      <c r="BJ1274" s="9"/>
      <c r="CJ1274"/>
      <c r="CK1274"/>
    </row>
    <row r="1275" spans="1:89">
      <c r="A1275" s="9">
        <v>1020</v>
      </c>
      <c r="B1275" s="9" t="s">
        <v>383</v>
      </c>
      <c r="C1275" s="9">
        <v>270</v>
      </c>
      <c r="D1275" s="9">
        <v>1.1000000000000001</v>
      </c>
      <c r="E1275" s="9">
        <v>1.1000000000000001</v>
      </c>
      <c r="F1275" s="9">
        <v>525.27200000000005</v>
      </c>
      <c r="G1275" s="9">
        <v>0</v>
      </c>
      <c r="H1275" s="9">
        <v>0</v>
      </c>
      <c r="I1275" s="9">
        <v>8.6</v>
      </c>
      <c r="J1275" s="9">
        <v>64</v>
      </c>
      <c r="K1275" s="158">
        <v>0.87916666666666698</v>
      </c>
      <c r="L1275" s="9"/>
      <c r="M1275" s="9"/>
      <c r="N1275" s="9"/>
      <c r="O1275" s="9"/>
      <c r="P1275" s="278" t="str">
        <f t="shared" si="41"/>
        <v/>
      </c>
      <c r="Q1275" s="276" t="str">
        <f t="shared" si="42"/>
        <v/>
      </c>
      <c r="R1275" s="9"/>
      <c r="S1275" s="9"/>
      <c r="U1275" s="367"/>
      <c r="AS1275" s="9"/>
      <c r="AT1275" s="9"/>
      <c r="AU1275" s="426"/>
      <c r="AW1275" s="9"/>
      <c r="AX1275" s="470"/>
      <c r="AY1275" s="467"/>
      <c r="BG1275" s="373"/>
      <c r="BH1275" s="373"/>
      <c r="BI1275" s="9"/>
      <c r="BJ1275" s="9"/>
      <c r="CJ1275"/>
      <c r="CK1275"/>
    </row>
    <row r="1276" spans="1:89">
      <c r="A1276" s="9">
        <v>1020</v>
      </c>
      <c r="B1276" s="9" t="s">
        <v>383</v>
      </c>
      <c r="C1276" s="9">
        <v>270</v>
      </c>
      <c r="D1276" s="9">
        <v>0.9</v>
      </c>
      <c r="E1276" s="9">
        <v>1.1000000000000001</v>
      </c>
      <c r="F1276" s="9">
        <v>525.27200000000005</v>
      </c>
      <c r="G1276" s="9">
        <v>0</v>
      </c>
      <c r="H1276" s="9">
        <v>0</v>
      </c>
      <c r="I1276" s="9">
        <v>8.6</v>
      </c>
      <c r="J1276" s="9">
        <v>64</v>
      </c>
      <c r="K1276" s="158">
        <v>0.87986111111111098</v>
      </c>
      <c r="L1276" s="9"/>
      <c r="M1276" s="9"/>
      <c r="N1276" s="9"/>
      <c r="O1276" s="9"/>
      <c r="P1276" s="278">
        <f t="shared" si="41"/>
        <v>60</v>
      </c>
      <c r="Q1276" s="276" t="str">
        <f t="shared" si="42"/>
        <v/>
      </c>
      <c r="R1276" s="9"/>
      <c r="S1276" s="9"/>
      <c r="U1276" s="367"/>
      <c r="AS1276" s="9"/>
      <c r="AT1276" s="9"/>
      <c r="AU1276" s="426"/>
      <c r="AW1276" s="9"/>
      <c r="AX1276" s="470"/>
      <c r="AY1276" s="467"/>
      <c r="BG1276" s="373"/>
      <c r="BH1276" s="373"/>
      <c r="BI1276" s="9"/>
      <c r="BJ1276" s="9"/>
      <c r="CJ1276"/>
      <c r="CK1276"/>
    </row>
    <row r="1277" spans="1:89">
      <c r="A1277" s="9">
        <v>1020</v>
      </c>
      <c r="B1277" s="9" t="s">
        <v>383</v>
      </c>
      <c r="C1277" s="9">
        <v>270</v>
      </c>
      <c r="D1277" s="9">
        <v>1.5</v>
      </c>
      <c r="E1277" s="9">
        <v>1.3</v>
      </c>
      <c r="F1277" s="9">
        <v>525.27200000000005</v>
      </c>
      <c r="G1277" s="9">
        <v>0</v>
      </c>
      <c r="H1277" s="9">
        <v>0</v>
      </c>
      <c r="I1277" s="9">
        <v>8.5</v>
      </c>
      <c r="J1277" s="9">
        <v>64</v>
      </c>
      <c r="K1277" s="158">
        <v>0.88055555555555598</v>
      </c>
      <c r="L1277" s="9"/>
      <c r="M1277" s="9"/>
      <c r="N1277" s="9"/>
      <c r="O1277" s="9"/>
      <c r="P1277" s="278" t="str">
        <f t="shared" si="41"/>
        <v/>
      </c>
      <c r="Q1277" s="276" t="str">
        <f t="shared" si="42"/>
        <v/>
      </c>
      <c r="R1277" s="9"/>
      <c r="S1277" s="9"/>
      <c r="U1277" s="367"/>
      <c r="AS1277" s="9"/>
      <c r="AT1277" s="9"/>
      <c r="AU1277" s="426"/>
      <c r="AW1277" s="9"/>
      <c r="AX1277" s="470"/>
      <c r="AY1277" s="467"/>
      <c r="BG1277" s="373"/>
      <c r="BH1277" s="373"/>
      <c r="BI1277" s="9"/>
      <c r="BJ1277" s="9"/>
      <c r="CJ1277"/>
      <c r="CK1277"/>
    </row>
    <row r="1278" spans="1:89">
      <c r="A1278" s="9">
        <v>1020</v>
      </c>
      <c r="B1278" s="9" t="s">
        <v>383</v>
      </c>
      <c r="C1278" s="9">
        <v>315</v>
      </c>
      <c r="D1278" s="9">
        <v>1.3</v>
      </c>
      <c r="E1278" s="9">
        <v>1.6</v>
      </c>
      <c r="F1278" s="9">
        <v>525.27200000000005</v>
      </c>
      <c r="G1278" s="9">
        <v>0</v>
      </c>
      <c r="H1278" s="9">
        <v>0</v>
      </c>
      <c r="I1278" s="9">
        <v>8.5</v>
      </c>
      <c r="J1278" s="9">
        <v>64</v>
      </c>
      <c r="K1278" s="158">
        <v>0.88124999999999998</v>
      </c>
      <c r="L1278" s="9"/>
      <c r="M1278" s="9"/>
      <c r="N1278" s="9"/>
      <c r="O1278" s="9"/>
      <c r="P1278" s="278" t="str">
        <f t="shared" si="41"/>
        <v/>
      </c>
      <c r="Q1278" s="276" t="str">
        <f t="shared" si="42"/>
        <v/>
      </c>
      <c r="R1278" s="9"/>
      <c r="S1278" s="9"/>
      <c r="U1278" s="367"/>
      <c r="AS1278" s="9"/>
      <c r="AT1278" s="9"/>
      <c r="AU1278" s="426"/>
      <c r="AW1278" s="9"/>
      <c r="AX1278" s="470"/>
      <c r="AY1278" s="467"/>
      <c r="BG1278" s="373"/>
      <c r="BH1278" s="373"/>
      <c r="BI1278" s="9"/>
      <c r="BJ1278" s="9"/>
      <c r="CJ1278"/>
      <c r="CK1278"/>
    </row>
    <row r="1279" spans="1:89">
      <c r="A1279" s="9">
        <v>1020</v>
      </c>
      <c r="B1279" s="9" t="s">
        <v>383</v>
      </c>
      <c r="C1279" s="9">
        <v>315</v>
      </c>
      <c r="D1279" s="9">
        <v>1.1000000000000001</v>
      </c>
      <c r="E1279" s="9">
        <v>1.1000000000000001</v>
      </c>
      <c r="F1279" s="9">
        <v>525.27200000000005</v>
      </c>
      <c r="G1279" s="9">
        <v>0</v>
      </c>
      <c r="H1279" s="9">
        <v>0</v>
      </c>
      <c r="I1279" s="9">
        <v>8.5</v>
      </c>
      <c r="J1279" s="9">
        <v>64</v>
      </c>
      <c r="K1279" s="158">
        <v>0.88194444444444497</v>
      </c>
      <c r="L1279" s="9"/>
      <c r="M1279" s="9"/>
      <c r="N1279" s="9"/>
      <c r="O1279" s="9"/>
      <c r="P1279" s="278" t="str">
        <f t="shared" si="41"/>
        <v/>
      </c>
      <c r="Q1279" s="276" t="str">
        <f t="shared" si="42"/>
        <v/>
      </c>
      <c r="R1279" s="9"/>
      <c r="S1279" s="9"/>
      <c r="U1279" s="367"/>
      <c r="AS1279" s="9"/>
      <c r="AT1279" s="9"/>
      <c r="AU1279" s="426"/>
      <c r="AW1279" s="9"/>
      <c r="AX1279" s="470"/>
      <c r="AY1279" s="467"/>
      <c r="BG1279" s="373"/>
      <c r="BH1279" s="373"/>
      <c r="BI1279" s="9"/>
      <c r="BJ1279" s="9"/>
      <c r="CJ1279"/>
      <c r="CK1279"/>
    </row>
    <row r="1280" spans="1:89">
      <c r="A1280" s="9">
        <v>1020</v>
      </c>
      <c r="B1280" s="9" t="s">
        <v>383</v>
      </c>
      <c r="C1280" s="9">
        <v>315</v>
      </c>
      <c r="D1280" s="9">
        <v>2</v>
      </c>
      <c r="E1280" s="9">
        <v>1.1000000000000001</v>
      </c>
      <c r="F1280" s="9">
        <v>525.27200000000005</v>
      </c>
      <c r="G1280" s="9">
        <v>0</v>
      </c>
      <c r="H1280" s="9">
        <v>0</v>
      </c>
      <c r="I1280" s="9">
        <v>8.5</v>
      </c>
      <c r="J1280" s="9">
        <v>64</v>
      </c>
      <c r="K1280" s="158">
        <v>0.88263888888888897</v>
      </c>
      <c r="L1280" s="9"/>
      <c r="M1280" s="9"/>
      <c r="N1280" s="9"/>
      <c r="O1280" s="9"/>
      <c r="P1280" s="278" t="str">
        <f t="shared" si="41"/>
        <v/>
      </c>
      <c r="Q1280" s="276" t="str">
        <f t="shared" si="42"/>
        <v/>
      </c>
      <c r="R1280" s="9"/>
      <c r="S1280" s="9"/>
      <c r="U1280" s="367"/>
      <c r="AS1280" s="9"/>
      <c r="AT1280" s="9"/>
      <c r="AU1280" s="426"/>
      <c r="AW1280" s="9"/>
      <c r="AX1280" s="470"/>
      <c r="AY1280" s="467"/>
      <c r="BG1280" s="373"/>
      <c r="BH1280" s="373"/>
      <c r="BI1280" s="9"/>
      <c r="BJ1280" s="9"/>
      <c r="CJ1280"/>
      <c r="CK1280"/>
    </row>
    <row r="1281" spans="1:89">
      <c r="A1281" s="9">
        <v>1020</v>
      </c>
      <c r="B1281" s="9" t="s">
        <v>383</v>
      </c>
      <c r="C1281" s="9">
        <v>270</v>
      </c>
      <c r="D1281" s="9">
        <v>0.9</v>
      </c>
      <c r="E1281" s="9">
        <v>1.2</v>
      </c>
      <c r="F1281" s="9">
        <v>525.27200000000005</v>
      </c>
      <c r="G1281" s="9">
        <v>0</v>
      </c>
      <c r="H1281" s="9">
        <v>0</v>
      </c>
      <c r="I1281" s="9">
        <v>8.5</v>
      </c>
      <c r="J1281" s="9">
        <v>64</v>
      </c>
      <c r="K1281" s="158">
        <v>0.88333333333333297</v>
      </c>
      <c r="L1281" s="9"/>
      <c r="M1281" s="9"/>
      <c r="N1281" s="9"/>
      <c r="O1281" s="9"/>
      <c r="P1281" s="278">
        <f t="shared" si="41"/>
        <v>60</v>
      </c>
      <c r="Q1281" s="276" t="str">
        <f t="shared" si="42"/>
        <v/>
      </c>
      <c r="R1281" s="9"/>
      <c r="S1281" s="9"/>
      <c r="U1281" s="367"/>
      <c r="AS1281" s="9"/>
      <c r="AT1281" s="9"/>
      <c r="AU1281" s="426"/>
      <c r="AW1281" s="9"/>
      <c r="AX1281" s="470"/>
      <c r="AY1281" s="467"/>
      <c r="BG1281" s="373"/>
      <c r="BH1281" s="373"/>
      <c r="BI1281" s="9"/>
      <c r="BJ1281" s="9"/>
      <c r="CJ1281"/>
      <c r="CK1281"/>
    </row>
    <row r="1282" spans="1:89">
      <c r="A1282" s="9">
        <v>1020</v>
      </c>
      <c r="B1282" s="9" t="s">
        <v>383</v>
      </c>
      <c r="C1282" s="9">
        <v>270</v>
      </c>
      <c r="D1282" s="9">
        <v>1.1000000000000001</v>
      </c>
      <c r="E1282" s="9">
        <v>1.2</v>
      </c>
      <c r="F1282" s="9">
        <v>525.27200000000005</v>
      </c>
      <c r="G1282" s="9">
        <v>0</v>
      </c>
      <c r="H1282" s="9">
        <v>0</v>
      </c>
      <c r="I1282" s="9">
        <v>8.5</v>
      </c>
      <c r="J1282" s="9">
        <v>64</v>
      </c>
      <c r="K1282" s="158">
        <v>0.88402777777777797</v>
      </c>
      <c r="L1282" s="9"/>
      <c r="M1282" s="9"/>
      <c r="N1282" s="9"/>
      <c r="O1282" s="9"/>
      <c r="P1282" s="278" t="str">
        <f t="shared" si="41"/>
        <v/>
      </c>
      <c r="Q1282" s="276" t="str">
        <f t="shared" si="42"/>
        <v/>
      </c>
      <c r="R1282" s="9"/>
      <c r="S1282" s="9"/>
      <c r="U1282" s="367"/>
      <c r="AS1282" s="9"/>
      <c r="AT1282" s="9"/>
      <c r="AU1282" s="426"/>
      <c r="AW1282" s="9"/>
      <c r="AX1282" s="470"/>
      <c r="AY1282" s="467"/>
      <c r="BG1282" s="373"/>
      <c r="BH1282" s="373"/>
      <c r="BI1282" s="9"/>
      <c r="BJ1282" s="9"/>
      <c r="CJ1282"/>
      <c r="CK1282"/>
    </row>
    <row r="1283" spans="1:89">
      <c r="A1283" s="9">
        <v>1020</v>
      </c>
      <c r="B1283" s="9" t="s">
        <v>383</v>
      </c>
      <c r="C1283" s="9">
        <v>270</v>
      </c>
      <c r="D1283" s="9">
        <v>0.8</v>
      </c>
      <c r="E1283" s="9">
        <v>1</v>
      </c>
      <c r="F1283" s="9">
        <v>525.27200000000005</v>
      </c>
      <c r="G1283" s="9">
        <v>0</v>
      </c>
      <c r="H1283" s="9">
        <v>0</v>
      </c>
      <c r="I1283" s="9">
        <v>8.5</v>
      </c>
      <c r="J1283" s="9">
        <v>64</v>
      </c>
      <c r="K1283" s="158">
        <v>0.88472222222222197</v>
      </c>
      <c r="L1283" s="9"/>
      <c r="M1283" s="9"/>
      <c r="N1283" s="9"/>
      <c r="O1283" s="9"/>
      <c r="P1283" s="278">
        <f t="shared" si="41"/>
        <v>60</v>
      </c>
      <c r="Q1283" s="276" t="str">
        <f t="shared" si="42"/>
        <v/>
      </c>
      <c r="R1283" s="9"/>
      <c r="S1283" s="9"/>
      <c r="U1283" s="367"/>
      <c r="AS1283" s="9"/>
      <c r="AT1283" s="9"/>
      <c r="AU1283" s="426"/>
      <c r="AW1283" s="9"/>
      <c r="AX1283" s="470"/>
      <c r="AY1283" s="467"/>
      <c r="BG1283" s="373"/>
      <c r="BH1283" s="373"/>
      <c r="BI1283" s="9"/>
      <c r="BJ1283" s="9"/>
      <c r="CJ1283"/>
      <c r="CK1283"/>
    </row>
    <row r="1284" spans="1:89">
      <c r="A1284" s="9">
        <v>1020</v>
      </c>
      <c r="B1284" s="9" t="s">
        <v>383</v>
      </c>
      <c r="C1284" s="9">
        <v>270</v>
      </c>
      <c r="D1284" s="9">
        <v>0.8</v>
      </c>
      <c r="E1284" s="9">
        <v>0.7</v>
      </c>
      <c r="F1284" s="9">
        <v>525.27200000000005</v>
      </c>
      <c r="G1284" s="9">
        <v>0</v>
      </c>
      <c r="H1284" s="9">
        <v>0</v>
      </c>
      <c r="I1284" s="9">
        <v>8.4</v>
      </c>
      <c r="J1284" s="9">
        <v>64</v>
      </c>
      <c r="K1284" s="158">
        <v>0.88541666666666696</v>
      </c>
      <c r="L1284" s="9"/>
      <c r="M1284" s="9"/>
      <c r="N1284" s="9"/>
      <c r="O1284" s="9"/>
      <c r="P1284" s="278">
        <f t="shared" si="41"/>
        <v>60</v>
      </c>
      <c r="Q1284" s="276" t="str">
        <f t="shared" si="42"/>
        <v/>
      </c>
      <c r="R1284" s="9"/>
      <c r="S1284" s="9"/>
      <c r="U1284" s="367"/>
      <c r="AS1284" s="9"/>
      <c r="AT1284" s="9"/>
      <c r="AU1284" s="426"/>
      <c r="AW1284" s="9"/>
      <c r="AX1284" s="470"/>
      <c r="AY1284" s="467"/>
      <c r="BG1284" s="373"/>
      <c r="BH1284" s="373"/>
      <c r="BI1284" s="9"/>
      <c r="BJ1284" s="9"/>
      <c r="CJ1284"/>
      <c r="CK1284"/>
    </row>
    <row r="1285" spans="1:89">
      <c r="A1285" s="9">
        <v>1020</v>
      </c>
      <c r="B1285" s="9" t="s">
        <v>383</v>
      </c>
      <c r="C1285" s="9">
        <v>270</v>
      </c>
      <c r="D1285" s="9">
        <v>1.1000000000000001</v>
      </c>
      <c r="E1285" s="9">
        <v>1</v>
      </c>
      <c r="F1285" s="9">
        <v>525.27200000000005</v>
      </c>
      <c r="G1285" s="9">
        <v>0</v>
      </c>
      <c r="H1285" s="9">
        <v>0</v>
      </c>
      <c r="I1285" s="9">
        <v>8.4</v>
      </c>
      <c r="J1285" s="9">
        <v>64</v>
      </c>
      <c r="K1285" s="158">
        <v>0.88611111111111096</v>
      </c>
      <c r="L1285" s="9"/>
      <c r="M1285" s="9"/>
      <c r="N1285" s="9"/>
      <c r="O1285" s="9"/>
      <c r="P1285" s="278" t="str">
        <f t="shared" si="41"/>
        <v/>
      </c>
      <c r="Q1285" s="276" t="str">
        <f t="shared" si="42"/>
        <v/>
      </c>
      <c r="R1285" s="9"/>
      <c r="S1285" s="9"/>
      <c r="U1285" s="367"/>
      <c r="AS1285" s="9"/>
      <c r="AT1285" s="9"/>
      <c r="AU1285" s="426"/>
      <c r="AW1285" s="9"/>
      <c r="AX1285" s="470"/>
      <c r="AY1285" s="467"/>
      <c r="BG1285" s="373"/>
      <c r="BH1285" s="373"/>
      <c r="BI1285" s="9"/>
      <c r="BJ1285" s="9"/>
      <c r="CJ1285"/>
      <c r="CK1285"/>
    </row>
    <row r="1286" spans="1:89">
      <c r="A1286" s="9">
        <v>1020</v>
      </c>
      <c r="B1286" s="9" t="s">
        <v>383</v>
      </c>
      <c r="C1286" s="9">
        <v>292</v>
      </c>
      <c r="D1286" s="9">
        <v>1.4</v>
      </c>
      <c r="E1286" s="9">
        <v>1.4</v>
      </c>
      <c r="F1286" s="9">
        <v>525.27200000000005</v>
      </c>
      <c r="G1286" s="9">
        <v>0</v>
      </c>
      <c r="H1286" s="9">
        <v>0</v>
      </c>
      <c r="I1286" s="9">
        <v>8.4</v>
      </c>
      <c r="J1286" s="9">
        <v>64</v>
      </c>
      <c r="K1286" s="158">
        <v>0.88680555555555596</v>
      </c>
      <c r="L1286" s="9"/>
      <c r="M1286" s="9"/>
      <c r="N1286" s="9"/>
      <c r="O1286" s="9"/>
      <c r="P1286" s="278" t="str">
        <f t="shared" si="41"/>
        <v/>
      </c>
      <c r="Q1286" s="276" t="str">
        <f t="shared" si="42"/>
        <v/>
      </c>
      <c r="R1286" s="9"/>
      <c r="S1286" s="9"/>
      <c r="U1286" s="367"/>
      <c r="AS1286" s="9"/>
      <c r="AT1286" s="9"/>
      <c r="AU1286" s="426"/>
      <c r="AW1286" s="9"/>
      <c r="AX1286" s="470"/>
      <c r="AY1286" s="467"/>
      <c r="BG1286" s="373"/>
      <c r="BH1286" s="373"/>
      <c r="BI1286" s="9"/>
      <c r="BJ1286" s="9"/>
      <c r="CJ1286"/>
      <c r="CK1286"/>
    </row>
    <row r="1287" spans="1:89">
      <c r="A1287" s="9">
        <v>1020</v>
      </c>
      <c r="B1287" s="9" t="s">
        <v>383</v>
      </c>
      <c r="C1287" s="9">
        <v>292</v>
      </c>
      <c r="D1287" s="9">
        <v>1.3</v>
      </c>
      <c r="E1287" s="9">
        <v>1</v>
      </c>
      <c r="F1287" s="9">
        <v>525.27200000000005</v>
      </c>
      <c r="G1287" s="9">
        <v>0</v>
      </c>
      <c r="H1287" s="9">
        <v>0</v>
      </c>
      <c r="I1287" s="9">
        <v>8.4</v>
      </c>
      <c r="J1287" s="9">
        <v>64</v>
      </c>
      <c r="K1287" s="158">
        <v>0.88749999999999996</v>
      </c>
      <c r="L1287" s="9"/>
      <c r="M1287" s="9"/>
      <c r="N1287" s="9"/>
      <c r="O1287" s="9"/>
      <c r="P1287" s="278" t="str">
        <f t="shared" si="41"/>
        <v/>
      </c>
      <c r="Q1287" s="276" t="str">
        <f t="shared" si="42"/>
        <v/>
      </c>
      <c r="R1287" s="9"/>
      <c r="S1287" s="9"/>
      <c r="U1287" s="367"/>
      <c r="AS1287" s="9"/>
      <c r="AT1287" s="9"/>
      <c r="AU1287" s="426"/>
      <c r="AW1287" s="9"/>
      <c r="AX1287" s="470"/>
      <c r="AY1287" s="467"/>
      <c r="BG1287" s="373"/>
      <c r="BH1287" s="373"/>
      <c r="BI1287" s="9"/>
      <c r="BJ1287" s="9"/>
      <c r="CJ1287"/>
      <c r="CK1287"/>
    </row>
    <row r="1288" spans="1:89">
      <c r="A1288" s="9">
        <v>1020</v>
      </c>
      <c r="B1288" s="9" t="s">
        <v>383</v>
      </c>
      <c r="C1288" s="9">
        <v>315</v>
      </c>
      <c r="D1288" s="9">
        <v>1.7</v>
      </c>
      <c r="E1288" s="9">
        <v>1.1000000000000001</v>
      </c>
      <c r="F1288" s="9">
        <v>525.27200000000005</v>
      </c>
      <c r="G1288" s="9">
        <v>0</v>
      </c>
      <c r="H1288" s="9">
        <v>0</v>
      </c>
      <c r="I1288" s="9">
        <v>8.4</v>
      </c>
      <c r="J1288" s="9">
        <v>64</v>
      </c>
      <c r="K1288" s="158">
        <v>0.88819444444444495</v>
      </c>
      <c r="L1288" s="9"/>
      <c r="M1288" s="9"/>
      <c r="N1288" s="9"/>
      <c r="O1288" s="9"/>
      <c r="P1288" s="278" t="str">
        <f t="shared" si="41"/>
        <v/>
      </c>
      <c r="Q1288" s="276" t="str">
        <f t="shared" si="42"/>
        <v/>
      </c>
      <c r="R1288" s="9"/>
      <c r="S1288" s="9"/>
      <c r="U1288" s="367"/>
      <c r="AS1288" s="9"/>
      <c r="AT1288" s="9"/>
      <c r="AU1288" s="426"/>
      <c r="AW1288" s="9"/>
      <c r="AX1288" s="470"/>
      <c r="BG1288" s="373"/>
      <c r="BH1288" s="373"/>
      <c r="BI1288" s="9"/>
      <c r="BJ1288" s="9"/>
      <c r="CJ1288"/>
      <c r="CK1288"/>
    </row>
    <row r="1289" spans="1:89">
      <c r="A1289" s="9">
        <v>1020</v>
      </c>
      <c r="B1289" s="9" t="s">
        <v>383</v>
      </c>
      <c r="C1289" s="9">
        <v>247</v>
      </c>
      <c r="D1289" s="9">
        <v>1.2</v>
      </c>
      <c r="E1289" s="9">
        <v>1.7</v>
      </c>
      <c r="F1289" s="9">
        <v>525.27200000000005</v>
      </c>
      <c r="G1289" s="9">
        <v>0</v>
      </c>
      <c r="H1289" s="9">
        <v>0</v>
      </c>
      <c r="I1289" s="9">
        <v>8.3000000000000007</v>
      </c>
      <c r="J1289" s="9">
        <v>64</v>
      </c>
      <c r="K1289" s="158">
        <v>0.88888888888888895</v>
      </c>
      <c r="L1289" s="9"/>
      <c r="M1289" s="9"/>
      <c r="N1289" s="9"/>
      <c r="O1289" s="9"/>
      <c r="P1289" s="278" t="str">
        <f t="shared" si="41"/>
        <v/>
      </c>
      <c r="Q1289" s="276" t="str">
        <f t="shared" si="42"/>
        <v/>
      </c>
      <c r="R1289" s="9"/>
      <c r="S1289" s="9"/>
      <c r="U1289" s="367"/>
      <c r="AS1289" s="9"/>
      <c r="AT1289" s="9"/>
      <c r="AU1289" s="426"/>
      <c r="AW1289" s="9"/>
      <c r="AX1289" s="470"/>
      <c r="BG1289" s="373"/>
      <c r="BH1289" s="373"/>
      <c r="BI1289" s="9"/>
      <c r="BJ1289" s="9"/>
      <c r="CJ1289"/>
      <c r="CK1289"/>
    </row>
    <row r="1290" spans="1:89">
      <c r="A1290" s="9">
        <v>1020</v>
      </c>
      <c r="B1290" s="9" t="s">
        <v>383</v>
      </c>
      <c r="C1290" s="9">
        <v>247</v>
      </c>
      <c r="D1290" s="9">
        <v>1.2</v>
      </c>
      <c r="E1290" s="9">
        <v>1.1000000000000001</v>
      </c>
      <c r="F1290" s="9">
        <v>525.27200000000005</v>
      </c>
      <c r="G1290" s="9">
        <v>0</v>
      </c>
      <c r="H1290" s="9">
        <v>0</v>
      </c>
      <c r="I1290" s="9">
        <v>8.3000000000000007</v>
      </c>
      <c r="J1290" s="9">
        <v>64</v>
      </c>
      <c r="K1290" s="158">
        <v>0.88958333333333295</v>
      </c>
      <c r="L1290" s="9"/>
      <c r="M1290" s="9"/>
      <c r="N1290" s="9"/>
      <c r="O1290" s="9"/>
      <c r="P1290" s="278" t="str">
        <f t="shared" si="41"/>
        <v/>
      </c>
      <c r="Q1290" s="276" t="str">
        <f t="shared" si="42"/>
        <v/>
      </c>
      <c r="R1290" s="9"/>
      <c r="S1290" s="9"/>
      <c r="U1290" s="367"/>
      <c r="AS1290" s="9"/>
      <c r="AT1290" s="9"/>
      <c r="AU1290" s="426"/>
      <c r="AW1290" s="9"/>
      <c r="AX1290" s="470"/>
      <c r="BG1290" s="373"/>
      <c r="BH1290" s="373"/>
      <c r="BI1290" s="9"/>
      <c r="BJ1290" s="9"/>
      <c r="CJ1290"/>
      <c r="CK1290"/>
    </row>
    <row r="1291" spans="1:89">
      <c r="A1291" s="9">
        <v>1020</v>
      </c>
      <c r="B1291" s="9" t="s">
        <v>383</v>
      </c>
      <c r="C1291" s="9">
        <v>315</v>
      </c>
      <c r="D1291" s="9">
        <v>1.7</v>
      </c>
      <c r="E1291" s="9">
        <v>1</v>
      </c>
      <c r="F1291" s="9">
        <v>525.27200000000005</v>
      </c>
      <c r="G1291" s="9">
        <v>0</v>
      </c>
      <c r="H1291" s="9">
        <v>0</v>
      </c>
      <c r="I1291" s="9">
        <v>8.3000000000000007</v>
      </c>
      <c r="J1291" s="9">
        <v>64</v>
      </c>
      <c r="K1291" s="158">
        <v>0.89027777777777795</v>
      </c>
      <c r="L1291" s="9"/>
      <c r="M1291" s="9"/>
      <c r="N1291" s="9"/>
      <c r="O1291" s="9"/>
      <c r="P1291" s="278" t="str">
        <f t="shared" ref="P1291:P1354" si="43">IF(D1291&lt;1.1,60,"")</f>
        <v/>
      </c>
      <c r="Q1291" s="276" t="str">
        <f t="shared" ref="Q1291:Q1354" si="44">IF(H1291&gt;0,60,"")</f>
        <v/>
      </c>
      <c r="R1291" s="9"/>
      <c r="S1291" s="9"/>
      <c r="U1291" s="367"/>
      <c r="AS1291" s="9"/>
      <c r="AT1291" s="9"/>
      <c r="AU1291" s="426"/>
      <c r="AW1291" s="9"/>
      <c r="AX1291" s="470"/>
      <c r="BG1291" s="373"/>
      <c r="BH1291" s="373"/>
      <c r="BI1291" s="9"/>
      <c r="BJ1291" s="9"/>
      <c r="CJ1291"/>
      <c r="CK1291"/>
    </row>
    <row r="1292" spans="1:89">
      <c r="A1292" s="9">
        <v>1020</v>
      </c>
      <c r="B1292" s="9" t="s">
        <v>383</v>
      </c>
      <c r="C1292" s="9">
        <v>315</v>
      </c>
      <c r="D1292" s="9">
        <v>0.9</v>
      </c>
      <c r="E1292" s="9">
        <v>0.9</v>
      </c>
      <c r="F1292" s="9">
        <v>525.27200000000005</v>
      </c>
      <c r="G1292" s="9">
        <v>0</v>
      </c>
      <c r="H1292" s="9">
        <v>0</v>
      </c>
      <c r="I1292" s="9">
        <v>8.3000000000000007</v>
      </c>
      <c r="J1292" s="9">
        <v>64</v>
      </c>
      <c r="K1292" s="158">
        <v>0.89097222222222205</v>
      </c>
      <c r="L1292" s="9"/>
      <c r="M1292" s="9"/>
      <c r="N1292" s="9"/>
      <c r="O1292" s="9"/>
      <c r="P1292" s="278">
        <f t="shared" si="43"/>
        <v>60</v>
      </c>
      <c r="Q1292" s="276" t="str">
        <f t="shared" si="44"/>
        <v/>
      </c>
      <c r="R1292" s="9"/>
      <c r="S1292" s="9"/>
      <c r="U1292" s="367"/>
      <c r="AS1292" s="9"/>
      <c r="AT1292" s="9"/>
      <c r="AU1292" s="426"/>
      <c r="AW1292" s="9"/>
      <c r="AX1292" s="470"/>
      <c r="BG1292" s="373"/>
      <c r="BH1292" s="373"/>
      <c r="BI1292" s="9"/>
      <c r="BJ1292" s="9"/>
      <c r="CJ1292"/>
      <c r="CK1292"/>
    </row>
    <row r="1293" spans="1:89">
      <c r="A1293" s="9">
        <v>1020</v>
      </c>
      <c r="B1293" s="9" t="s">
        <v>383</v>
      </c>
      <c r="C1293" s="9">
        <v>292</v>
      </c>
      <c r="D1293" s="9">
        <v>2</v>
      </c>
      <c r="E1293" s="9">
        <v>1.1000000000000001</v>
      </c>
      <c r="F1293" s="9">
        <v>525.27200000000005</v>
      </c>
      <c r="G1293" s="9">
        <v>0</v>
      </c>
      <c r="H1293" s="9">
        <v>0</v>
      </c>
      <c r="I1293" s="9">
        <v>8.3000000000000007</v>
      </c>
      <c r="J1293" s="9">
        <v>64</v>
      </c>
      <c r="K1293" s="158">
        <v>0.89166666666666705</v>
      </c>
      <c r="L1293" s="9"/>
      <c r="M1293" s="9"/>
      <c r="N1293" s="9"/>
      <c r="O1293" s="9"/>
      <c r="P1293" s="278" t="str">
        <f t="shared" si="43"/>
        <v/>
      </c>
      <c r="Q1293" s="276" t="str">
        <f t="shared" si="44"/>
        <v/>
      </c>
      <c r="R1293" s="9"/>
      <c r="S1293" s="9"/>
      <c r="U1293" s="367"/>
      <c r="AS1293" s="9"/>
      <c r="AT1293" s="9"/>
      <c r="AU1293" s="426"/>
      <c r="AW1293" s="9"/>
      <c r="AX1293" s="470"/>
      <c r="BG1293" s="373"/>
      <c r="BH1293" s="373"/>
      <c r="BI1293" s="9"/>
      <c r="BJ1293" s="9"/>
      <c r="CJ1293"/>
      <c r="CK1293"/>
    </row>
    <row r="1294" spans="1:89">
      <c r="A1294" s="9">
        <v>1020</v>
      </c>
      <c r="B1294" s="9" t="s">
        <v>383</v>
      </c>
      <c r="C1294" s="9">
        <v>292</v>
      </c>
      <c r="D1294" s="9">
        <v>1.2</v>
      </c>
      <c r="E1294" s="9">
        <v>1.2</v>
      </c>
      <c r="F1294" s="9">
        <v>525.27200000000005</v>
      </c>
      <c r="G1294" s="9">
        <v>0</v>
      </c>
      <c r="H1294" s="9">
        <v>0</v>
      </c>
      <c r="I1294" s="9">
        <v>8.1999999999999993</v>
      </c>
      <c r="J1294" s="9">
        <v>64</v>
      </c>
      <c r="K1294" s="158">
        <v>0.89236111111111105</v>
      </c>
      <c r="L1294" s="9"/>
      <c r="M1294" s="9"/>
      <c r="N1294" s="9"/>
      <c r="O1294" s="9"/>
      <c r="P1294" s="278" t="str">
        <f t="shared" si="43"/>
        <v/>
      </c>
      <c r="Q1294" s="276" t="str">
        <f t="shared" si="44"/>
        <v/>
      </c>
      <c r="R1294" s="9"/>
      <c r="S1294" s="9"/>
      <c r="U1294" s="367"/>
      <c r="AS1294" s="9"/>
      <c r="AT1294" s="9"/>
      <c r="AU1294" s="426"/>
      <c r="AW1294" s="9"/>
      <c r="AX1294" s="470"/>
      <c r="BG1294" s="373"/>
      <c r="BH1294" s="373"/>
      <c r="BI1294" s="9"/>
      <c r="BJ1294" s="9"/>
      <c r="CJ1294"/>
      <c r="CK1294"/>
    </row>
    <row r="1295" spans="1:89">
      <c r="A1295" s="9">
        <v>1020</v>
      </c>
      <c r="B1295" s="9" t="s">
        <v>383</v>
      </c>
      <c r="C1295" s="9">
        <v>315</v>
      </c>
      <c r="D1295" s="9">
        <v>1.9</v>
      </c>
      <c r="E1295" s="9">
        <v>1.3</v>
      </c>
      <c r="F1295" s="9">
        <v>525.27200000000005</v>
      </c>
      <c r="G1295" s="9">
        <v>0</v>
      </c>
      <c r="H1295" s="9">
        <v>0</v>
      </c>
      <c r="I1295" s="9">
        <v>8.1999999999999993</v>
      </c>
      <c r="J1295" s="9">
        <v>64</v>
      </c>
      <c r="K1295" s="158">
        <v>0.89305555555555605</v>
      </c>
      <c r="L1295" s="9"/>
      <c r="M1295" s="9"/>
      <c r="N1295" s="9"/>
      <c r="O1295" s="9"/>
      <c r="P1295" s="278" t="str">
        <f t="shared" si="43"/>
        <v/>
      </c>
      <c r="Q1295" s="276" t="str">
        <f t="shared" si="44"/>
        <v/>
      </c>
      <c r="R1295" s="9"/>
      <c r="S1295" s="9"/>
      <c r="U1295" s="367"/>
      <c r="AS1295" s="9"/>
      <c r="AT1295" s="9"/>
      <c r="AU1295" s="426"/>
      <c r="AW1295" s="9"/>
      <c r="AX1295" s="470"/>
      <c r="BG1295" s="373"/>
      <c r="BH1295" s="373"/>
      <c r="BI1295" s="9"/>
      <c r="BJ1295" s="9"/>
      <c r="CJ1295"/>
      <c r="CK1295"/>
    </row>
    <row r="1296" spans="1:89">
      <c r="A1296" s="9">
        <v>1020</v>
      </c>
      <c r="B1296" s="9" t="s">
        <v>383</v>
      </c>
      <c r="C1296" s="9">
        <v>292</v>
      </c>
      <c r="D1296" s="9">
        <v>1.5</v>
      </c>
      <c r="E1296" s="9">
        <v>1.3</v>
      </c>
      <c r="F1296" s="9">
        <v>525.27200000000005</v>
      </c>
      <c r="G1296" s="9">
        <v>0</v>
      </c>
      <c r="H1296" s="9">
        <v>0</v>
      </c>
      <c r="I1296" s="9">
        <v>8.1999999999999993</v>
      </c>
      <c r="J1296" s="9">
        <v>64</v>
      </c>
      <c r="K1296" s="158">
        <v>0.89375000000000004</v>
      </c>
      <c r="L1296" s="9"/>
      <c r="M1296" s="9"/>
      <c r="N1296" s="9"/>
      <c r="O1296" s="9"/>
      <c r="P1296" s="278" t="str">
        <f t="shared" si="43"/>
        <v/>
      </c>
      <c r="Q1296" s="276" t="str">
        <f t="shared" si="44"/>
        <v/>
      </c>
      <c r="R1296" s="9"/>
      <c r="S1296" s="9"/>
      <c r="U1296" s="367"/>
      <c r="AS1296" s="9"/>
      <c r="AT1296" s="9"/>
      <c r="AU1296" s="426"/>
      <c r="AW1296" s="9"/>
      <c r="AX1296" s="470"/>
      <c r="BG1296" s="373"/>
      <c r="BH1296" s="373"/>
      <c r="BI1296" s="9"/>
      <c r="BJ1296" s="9"/>
      <c r="CJ1296"/>
      <c r="CK1296"/>
    </row>
    <row r="1297" spans="1:89">
      <c r="A1297" s="9">
        <v>1020</v>
      </c>
      <c r="B1297" s="9" t="s">
        <v>383</v>
      </c>
      <c r="C1297" s="9">
        <v>292</v>
      </c>
      <c r="D1297" s="9">
        <v>0.6</v>
      </c>
      <c r="E1297" s="9">
        <v>0.9</v>
      </c>
      <c r="F1297" s="9">
        <v>525.27200000000005</v>
      </c>
      <c r="G1297" s="9">
        <v>0</v>
      </c>
      <c r="H1297" s="9">
        <v>0</v>
      </c>
      <c r="I1297" s="9">
        <v>8.1999999999999993</v>
      </c>
      <c r="J1297" s="9">
        <v>64</v>
      </c>
      <c r="K1297" s="158">
        <v>0.89444444444444404</v>
      </c>
      <c r="L1297" s="9"/>
      <c r="M1297" s="9"/>
      <c r="N1297" s="9"/>
      <c r="O1297" s="9"/>
      <c r="P1297" s="278">
        <f t="shared" si="43"/>
        <v>60</v>
      </c>
      <c r="Q1297" s="276" t="str">
        <f t="shared" si="44"/>
        <v/>
      </c>
      <c r="R1297" s="9"/>
      <c r="S1297" s="9"/>
      <c r="U1297" s="367"/>
      <c r="AS1297" s="9"/>
      <c r="AT1297" s="9"/>
      <c r="AU1297" s="426"/>
      <c r="AW1297" s="9"/>
      <c r="AX1297" s="470"/>
      <c r="BG1297" s="373"/>
      <c r="BH1297" s="373"/>
      <c r="BI1297" s="9"/>
      <c r="BJ1297" s="9"/>
      <c r="CJ1297"/>
      <c r="CK1297"/>
    </row>
    <row r="1298" spans="1:89">
      <c r="A1298" s="9">
        <v>1020</v>
      </c>
      <c r="B1298" s="9" t="s">
        <v>383</v>
      </c>
      <c r="C1298" s="9">
        <v>292</v>
      </c>
      <c r="D1298" s="9">
        <v>0.9</v>
      </c>
      <c r="E1298" s="9">
        <v>1.1000000000000001</v>
      </c>
      <c r="F1298" s="9">
        <v>525.27200000000005</v>
      </c>
      <c r="G1298" s="9">
        <v>0</v>
      </c>
      <c r="H1298" s="9">
        <v>0</v>
      </c>
      <c r="I1298" s="9">
        <v>8.1999999999999993</v>
      </c>
      <c r="J1298" s="9">
        <v>64</v>
      </c>
      <c r="K1298" s="158">
        <v>0.89513888888888904</v>
      </c>
      <c r="L1298" s="9"/>
      <c r="M1298" s="9"/>
      <c r="N1298" s="9"/>
      <c r="O1298" s="9"/>
      <c r="P1298" s="278">
        <f t="shared" si="43"/>
        <v>60</v>
      </c>
      <c r="Q1298" s="276" t="str">
        <f t="shared" si="44"/>
        <v/>
      </c>
      <c r="R1298" s="9"/>
      <c r="S1298" s="9"/>
      <c r="U1298" s="367"/>
      <c r="AS1298" s="9"/>
      <c r="AT1298" s="9"/>
      <c r="AU1298" s="426"/>
      <c r="AW1298" s="9"/>
      <c r="AX1298" s="470"/>
      <c r="BG1298" s="373"/>
      <c r="BH1298" s="373"/>
      <c r="BI1298" s="9"/>
      <c r="BJ1298" s="9"/>
      <c r="CJ1298"/>
      <c r="CK1298"/>
    </row>
    <row r="1299" spans="1:89">
      <c r="A1299" s="9">
        <v>1020</v>
      </c>
      <c r="B1299" s="9" t="s">
        <v>383</v>
      </c>
      <c r="C1299" s="9">
        <v>292</v>
      </c>
      <c r="D1299" s="9">
        <v>1.2</v>
      </c>
      <c r="E1299" s="9">
        <v>1</v>
      </c>
      <c r="F1299" s="9">
        <v>525.27200000000005</v>
      </c>
      <c r="G1299" s="9">
        <v>0</v>
      </c>
      <c r="H1299" s="9">
        <v>0</v>
      </c>
      <c r="I1299" s="9">
        <v>8.1999999999999993</v>
      </c>
      <c r="J1299" s="9">
        <v>64</v>
      </c>
      <c r="K1299" s="158">
        <v>0.89583333333333304</v>
      </c>
      <c r="L1299" s="9"/>
      <c r="M1299" s="9"/>
      <c r="N1299" s="9"/>
      <c r="O1299" s="9"/>
      <c r="P1299" s="278" t="str">
        <f t="shared" si="43"/>
        <v/>
      </c>
      <c r="Q1299" s="276" t="str">
        <f t="shared" si="44"/>
        <v/>
      </c>
      <c r="R1299" s="9"/>
      <c r="S1299" s="9"/>
      <c r="U1299" s="367"/>
      <c r="AS1299" s="9"/>
      <c r="AT1299" s="9"/>
      <c r="AU1299" s="426"/>
      <c r="AW1299" s="9"/>
      <c r="AX1299" s="470"/>
      <c r="BG1299" s="373"/>
      <c r="BH1299" s="373"/>
      <c r="BI1299" s="9"/>
      <c r="BJ1299" s="9"/>
      <c r="CJ1299"/>
      <c r="CK1299"/>
    </row>
    <row r="1300" spans="1:89">
      <c r="A1300" s="9">
        <v>1020</v>
      </c>
      <c r="B1300" s="9" t="s">
        <v>383</v>
      </c>
      <c r="C1300" s="9">
        <v>292</v>
      </c>
      <c r="D1300" s="9">
        <v>0.7</v>
      </c>
      <c r="E1300" s="9">
        <v>0.7</v>
      </c>
      <c r="F1300" s="9">
        <v>525.27200000000005</v>
      </c>
      <c r="G1300" s="9">
        <v>0</v>
      </c>
      <c r="H1300" s="9">
        <v>0</v>
      </c>
      <c r="I1300" s="9">
        <v>8.1999999999999993</v>
      </c>
      <c r="J1300" s="9">
        <v>64</v>
      </c>
      <c r="K1300" s="158">
        <v>0.89652777777777803</v>
      </c>
      <c r="L1300" s="9"/>
      <c r="M1300" s="9"/>
      <c r="N1300" s="9"/>
      <c r="O1300" s="9"/>
      <c r="P1300" s="278">
        <f t="shared" si="43"/>
        <v>60</v>
      </c>
      <c r="Q1300" s="276" t="str">
        <f t="shared" si="44"/>
        <v/>
      </c>
      <c r="R1300" s="9"/>
      <c r="S1300" s="9"/>
      <c r="U1300" s="367"/>
      <c r="AS1300" s="9"/>
      <c r="AT1300" s="9"/>
      <c r="AU1300" s="426"/>
      <c r="AW1300" s="9"/>
      <c r="AX1300" s="470"/>
      <c r="BG1300" s="373"/>
      <c r="BH1300" s="373"/>
      <c r="BI1300" s="9"/>
      <c r="BJ1300" s="9"/>
      <c r="CJ1300"/>
      <c r="CK1300"/>
    </row>
    <row r="1301" spans="1:89">
      <c r="A1301" s="9">
        <v>1020</v>
      </c>
      <c r="B1301" s="9" t="s">
        <v>383</v>
      </c>
      <c r="C1301" s="9">
        <v>315</v>
      </c>
      <c r="D1301" s="9">
        <v>1.2</v>
      </c>
      <c r="E1301" s="9">
        <v>0.8</v>
      </c>
      <c r="F1301" s="9">
        <v>525.27200000000005</v>
      </c>
      <c r="G1301" s="9">
        <v>0</v>
      </c>
      <c r="H1301" s="9">
        <v>0</v>
      </c>
      <c r="I1301" s="9">
        <v>8.1999999999999993</v>
      </c>
      <c r="J1301" s="9">
        <v>64</v>
      </c>
      <c r="K1301" s="158">
        <v>0.89722222222222203</v>
      </c>
      <c r="L1301" s="9"/>
      <c r="M1301" s="9"/>
      <c r="N1301" s="9"/>
      <c r="O1301" s="9"/>
      <c r="P1301" s="278" t="str">
        <f t="shared" si="43"/>
        <v/>
      </c>
      <c r="Q1301" s="276" t="str">
        <f t="shared" si="44"/>
        <v/>
      </c>
      <c r="R1301" s="9"/>
      <c r="S1301" s="9"/>
      <c r="U1301" s="367"/>
      <c r="AS1301" s="9"/>
      <c r="AT1301" s="9"/>
      <c r="AU1301" s="426"/>
      <c r="AW1301" s="9"/>
      <c r="AX1301" s="470"/>
      <c r="BG1301" s="373"/>
      <c r="BH1301" s="373"/>
      <c r="BI1301" s="9"/>
      <c r="BJ1301" s="9"/>
      <c r="CJ1301"/>
      <c r="CK1301"/>
    </row>
    <row r="1302" spans="1:89">
      <c r="A1302" s="9">
        <v>1020</v>
      </c>
      <c r="B1302" s="9" t="s">
        <v>383</v>
      </c>
      <c r="C1302" s="9">
        <v>292</v>
      </c>
      <c r="D1302" s="9">
        <v>1.2</v>
      </c>
      <c r="E1302" s="9">
        <v>1.5</v>
      </c>
      <c r="F1302" s="9">
        <v>525.27200000000005</v>
      </c>
      <c r="G1302" s="9">
        <v>0</v>
      </c>
      <c r="H1302" s="9">
        <v>0</v>
      </c>
      <c r="I1302" s="9">
        <v>8.1</v>
      </c>
      <c r="J1302" s="9">
        <v>64</v>
      </c>
      <c r="K1302" s="158">
        <v>0.89791666666666703</v>
      </c>
      <c r="L1302" s="9"/>
      <c r="M1302" s="9"/>
      <c r="N1302" s="9"/>
      <c r="O1302" s="9"/>
      <c r="P1302" s="278" t="str">
        <f t="shared" si="43"/>
        <v/>
      </c>
      <c r="Q1302" s="276" t="str">
        <f t="shared" si="44"/>
        <v/>
      </c>
      <c r="R1302" s="9"/>
      <c r="S1302" s="9"/>
      <c r="U1302" s="367"/>
      <c r="AS1302" s="9"/>
      <c r="AT1302" s="9"/>
      <c r="AU1302" s="426"/>
      <c r="AW1302" s="9"/>
      <c r="AX1302" s="470"/>
      <c r="BG1302" s="373"/>
      <c r="BH1302" s="373"/>
      <c r="BI1302" s="9"/>
      <c r="BJ1302" s="9"/>
      <c r="CJ1302"/>
      <c r="CK1302"/>
    </row>
    <row r="1303" spans="1:89">
      <c r="A1303" s="9">
        <v>1020</v>
      </c>
      <c r="B1303" s="9" t="s">
        <v>383</v>
      </c>
      <c r="C1303" s="9">
        <v>292</v>
      </c>
      <c r="D1303" s="9">
        <v>0.8</v>
      </c>
      <c r="E1303" s="9">
        <v>0.8</v>
      </c>
      <c r="F1303" s="9">
        <v>525.27200000000005</v>
      </c>
      <c r="G1303" s="9">
        <v>0</v>
      </c>
      <c r="H1303" s="9">
        <v>0</v>
      </c>
      <c r="I1303" s="9">
        <v>8.1</v>
      </c>
      <c r="J1303" s="9">
        <v>64</v>
      </c>
      <c r="K1303" s="158">
        <v>0.89861111111111103</v>
      </c>
      <c r="L1303" s="9"/>
      <c r="M1303" s="9"/>
      <c r="N1303" s="9"/>
      <c r="O1303" s="9"/>
      <c r="P1303" s="278">
        <f t="shared" si="43"/>
        <v>60</v>
      </c>
      <c r="Q1303" s="276" t="str">
        <f t="shared" si="44"/>
        <v/>
      </c>
      <c r="R1303" s="9"/>
      <c r="S1303" s="9"/>
      <c r="U1303" s="367"/>
      <c r="AS1303" s="9"/>
      <c r="AT1303" s="9"/>
      <c r="AU1303" s="426"/>
      <c r="AW1303" s="9"/>
      <c r="AX1303" s="470"/>
      <c r="BG1303" s="373"/>
      <c r="BH1303" s="373"/>
      <c r="BI1303" s="9"/>
      <c r="BJ1303" s="9"/>
      <c r="CJ1303"/>
      <c r="CK1303"/>
    </row>
    <row r="1304" spans="1:89">
      <c r="A1304" s="9">
        <v>1020</v>
      </c>
      <c r="B1304" s="9" t="s">
        <v>383</v>
      </c>
      <c r="C1304" s="9">
        <v>292</v>
      </c>
      <c r="D1304" s="9">
        <v>1.3</v>
      </c>
      <c r="E1304" s="9">
        <v>1.2</v>
      </c>
      <c r="F1304" s="9">
        <v>525.27200000000005</v>
      </c>
      <c r="G1304" s="9">
        <v>0</v>
      </c>
      <c r="H1304" s="9">
        <v>0</v>
      </c>
      <c r="I1304" s="9">
        <v>8.1</v>
      </c>
      <c r="J1304" s="9">
        <v>64</v>
      </c>
      <c r="K1304" s="158">
        <v>0.89930555555555602</v>
      </c>
      <c r="L1304" s="9"/>
      <c r="M1304" s="9"/>
      <c r="N1304" s="9"/>
      <c r="O1304" s="9"/>
      <c r="P1304" s="278" t="str">
        <f t="shared" si="43"/>
        <v/>
      </c>
      <c r="Q1304" s="276" t="str">
        <f t="shared" si="44"/>
        <v/>
      </c>
      <c r="R1304" s="9"/>
      <c r="S1304" s="9"/>
      <c r="U1304" s="367"/>
      <c r="AS1304" s="9"/>
      <c r="AT1304" s="9"/>
      <c r="AU1304" s="426"/>
      <c r="AW1304" s="9"/>
      <c r="AX1304" s="470"/>
      <c r="BG1304" s="373"/>
      <c r="BH1304" s="373"/>
      <c r="BI1304" s="9"/>
      <c r="BJ1304" s="9"/>
      <c r="CJ1304"/>
      <c r="CK1304"/>
    </row>
    <row r="1305" spans="1:89">
      <c r="A1305" s="9">
        <v>1020</v>
      </c>
      <c r="B1305" s="9" t="s">
        <v>383</v>
      </c>
      <c r="C1305" s="9">
        <v>292</v>
      </c>
      <c r="D1305" s="9">
        <v>0.7</v>
      </c>
      <c r="E1305" s="9">
        <v>0.7</v>
      </c>
      <c r="F1305" s="9">
        <v>525.27200000000005</v>
      </c>
      <c r="G1305" s="9">
        <v>0</v>
      </c>
      <c r="H1305" s="9">
        <v>0</v>
      </c>
      <c r="I1305" s="9">
        <v>8.1</v>
      </c>
      <c r="J1305" s="9">
        <v>64</v>
      </c>
      <c r="K1305" s="158">
        <v>0.9</v>
      </c>
      <c r="L1305" s="9"/>
      <c r="M1305" s="9"/>
      <c r="N1305" s="9"/>
      <c r="O1305" s="9"/>
      <c r="P1305" s="278">
        <f t="shared" si="43"/>
        <v>60</v>
      </c>
      <c r="Q1305" s="276" t="str">
        <f t="shared" si="44"/>
        <v/>
      </c>
      <c r="R1305" s="9"/>
      <c r="S1305" s="9"/>
      <c r="U1305" s="367"/>
      <c r="AS1305" s="9"/>
      <c r="AT1305" s="9"/>
      <c r="AU1305" s="426"/>
      <c r="AW1305" s="9"/>
      <c r="AX1305" s="470"/>
      <c r="BG1305" s="373"/>
      <c r="BH1305" s="373"/>
      <c r="BI1305" s="9"/>
      <c r="BJ1305" s="9"/>
      <c r="CJ1305"/>
      <c r="CK1305"/>
    </row>
    <row r="1306" spans="1:89">
      <c r="A1306" s="9">
        <v>1020</v>
      </c>
      <c r="B1306" s="9" t="s">
        <v>383</v>
      </c>
      <c r="C1306" s="9">
        <v>292</v>
      </c>
      <c r="D1306" s="9">
        <v>1.2</v>
      </c>
      <c r="E1306" s="9">
        <v>0.9</v>
      </c>
      <c r="F1306" s="9">
        <v>525.27200000000005</v>
      </c>
      <c r="G1306" s="9">
        <v>0</v>
      </c>
      <c r="H1306" s="9">
        <v>0</v>
      </c>
      <c r="I1306" s="9">
        <v>8.1</v>
      </c>
      <c r="J1306" s="9">
        <v>64</v>
      </c>
      <c r="K1306" s="158">
        <v>0.90069444444444402</v>
      </c>
      <c r="L1306" s="9"/>
      <c r="M1306" s="9"/>
      <c r="N1306" s="9"/>
      <c r="O1306" s="9"/>
      <c r="P1306" s="278" t="str">
        <f t="shared" si="43"/>
        <v/>
      </c>
      <c r="Q1306" s="276" t="str">
        <f t="shared" si="44"/>
        <v/>
      </c>
      <c r="R1306" s="9"/>
      <c r="S1306" s="9"/>
      <c r="U1306" s="367"/>
      <c r="AS1306" s="9"/>
      <c r="AT1306" s="9"/>
      <c r="AU1306" s="426"/>
      <c r="AW1306" s="9"/>
      <c r="AX1306" s="470"/>
      <c r="BG1306" s="373"/>
      <c r="BH1306" s="373"/>
      <c r="BI1306" s="9"/>
      <c r="BJ1306" s="9"/>
      <c r="CJ1306"/>
      <c r="CK1306"/>
    </row>
    <row r="1307" spans="1:89">
      <c r="A1307" s="9">
        <v>1020</v>
      </c>
      <c r="B1307" s="9" t="s">
        <v>383</v>
      </c>
      <c r="C1307" s="9">
        <v>292</v>
      </c>
      <c r="D1307" s="9">
        <v>0.9</v>
      </c>
      <c r="E1307" s="9">
        <v>1</v>
      </c>
      <c r="F1307" s="9">
        <v>525.27200000000005</v>
      </c>
      <c r="G1307" s="9">
        <v>0</v>
      </c>
      <c r="H1307" s="9">
        <v>0</v>
      </c>
      <c r="I1307" s="9">
        <v>8.1</v>
      </c>
      <c r="J1307" s="9">
        <v>64</v>
      </c>
      <c r="K1307" s="158">
        <v>0.90138888888888902</v>
      </c>
      <c r="L1307" s="9"/>
      <c r="M1307" s="9"/>
      <c r="N1307" s="9"/>
      <c r="O1307" s="9"/>
      <c r="P1307" s="278">
        <f t="shared" si="43"/>
        <v>60</v>
      </c>
      <c r="Q1307" s="276" t="str">
        <f t="shared" si="44"/>
        <v/>
      </c>
      <c r="R1307" s="9"/>
      <c r="S1307" s="9"/>
      <c r="U1307" s="367"/>
      <c r="AS1307" s="9"/>
      <c r="AT1307" s="9"/>
      <c r="AU1307" s="426"/>
      <c r="AW1307" s="9"/>
      <c r="AX1307" s="470"/>
      <c r="BG1307" s="373"/>
      <c r="BH1307" s="373"/>
      <c r="BI1307" s="9"/>
      <c r="BJ1307" s="9"/>
      <c r="CJ1307"/>
      <c r="CK1307"/>
    </row>
    <row r="1308" spans="1:89">
      <c r="A1308" s="9">
        <v>1020</v>
      </c>
      <c r="B1308" s="9" t="s">
        <v>383</v>
      </c>
      <c r="C1308" s="9">
        <v>292</v>
      </c>
      <c r="D1308" s="9">
        <v>1.2</v>
      </c>
      <c r="E1308" s="9">
        <v>0.8</v>
      </c>
      <c r="F1308" s="9">
        <v>525.27200000000005</v>
      </c>
      <c r="G1308" s="9">
        <v>0</v>
      </c>
      <c r="H1308" s="9">
        <v>0</v>
      </c>
      <c r="I1308" s="9">
        <v>8.1</v>
      </c>
      <c r="J1308" s="9">
        <v>64</v>
      </c>
      <c r="K1308" s="158">
        <v>0.90208333333333302</v>
      </c>
      <c r="L1308" s="9"/>
      <c r="M1308" s="9"/>
      <c r="N1308" s="9"/>
      <c r="O1308" s="9"/>
      <c r="P1308" s="278" t="str">
        <f t="shared" si="43"/>
        <v/>
      </c>
      <c r="Q1308" s="276" t="str">
        <f t="shared" si="44"/>
        <v/>
      </c>
      <c r="R1308" s="9"/>
      <c r="S1308" s="9"/>
      <c r="U1308" s="367"/>
      <c r="AS1308" s="9"/>
      <c r="AT1308" s="9"/>
      <c r="AU1308" s="426"/>
      <c r="AW1308" s="9"/>
      <c r="AX1308" s="470"/>
      <c r="BG1308" s="373"/>
      <c r="BH1308" s="373"/>
      <c r="BI1308" s="9"/>
      <c r="BJ1308" s="9"/>
      <c r="CJ1308"/>
      <c r="CK1308"/>
    </row>
    <row r="1309" spans="1:89">
      <c r="A1309" s="9">
        <v>1020</v>
      </c>
      <c r="B1309" s="9" t="s">
        <v>383</v>
      </c>
      <c r="C1309" s="9">
        <v>292</v>
      </c>
      <c r="D1309" s="9">
        <v>1.2</v>
      </c>
      <c r="E1309" s="9">
        <v>1.1000000000000001</v>
      </c>
      <c r="F1309" s="9">
        <v>525.27200000000005</v>
      </c>
      <c r="G1309" s="9">
        <v>0</v>
      </c>
      <c r="H1309" s="9">
        <v>0</v>
      </c>
      <c r="I1309" s="9">
        <v>8</v>
      </c>
      <c r="J1309" s="9">
        <v>65</v>
      </c>
      <c r="K1309" s="158">
        <v>0.90277777777777801</v>
      </c>
      <c r="L1309" s="9"/>
      <c r="M1309" s="9"/>
      <c r="N1309" s="9"/>
      <c r="O1309" s="9"/>
      <c r="P1309" s="278" t="str">
        <f t="shared" si="43"/>
        <v/>
      </c>
      <c r="Q1309" s="276" t="str">
        <f t="shared" si="44"/>
        <v/>
      </c>
      <c r="R1309" s="9"/>
      <c r="S1309" s="9"/>
      <c r="U1309" s="367"/>
      <c r="AS1309" s="9"/>
      <c r="AT1309" s="9"/>
      <c r="AU1309" s="426"/>
      <c r="AW1309" s="9"/>
      <c r="AX1309" s="470"/>
      <c r="BG1309" s="373"/>
      <c r="BH1309" s="373"/>
      <c r="BI1309" s="9"/>
      <c r="BJ1309" s="9"/>
      <c r="CJ1309"/>
      <c r="CK1309"/>
    </row>
    <row r="1310" spans="1:89">
      <c r="A1310" s="9">
        <v>1020</v>
      </c>
      <c r="B1310" s="9" t="s">
        <v>383</v>
      </c>
      <c r="C1310" s="9">
        <v>292</v>
      </c>
      <c r="D1310" s="9">
        <v>0</v>
      </c>
      <c r="E1310" s="9">
        <v>0.4</v>
      </c>
      <c r="F1310" s="9">
        <v>525.27200000000005</v>
      </c>
      <c r="G1310" s="9">
        <v>0</v>
      </c>
      <c r="H1310" s="9">
        <v>0</v>
      </c>
      <c r="I1310" s="9">
        <v>8</v>
      </c>
      <c r="J1310" s="9">
        <v>65</v>
      </c>
      <c r="K1310" s="158">
        <v>0.90347222222222201</v>
      </c>
      <c r="L1310" s="9"/>
      <c r="M1310" s="9"/>
      <c r="N1310" s="9"/>
      <c r="O1310" s="9"/>
      <c r="P1310" s="278">
        <f t="shared" si="43"/>
        <v>60</v>
      </c>
      <c r="Q1310" s="276" t="str">
        <f t="shared" si="44"/>
        <v/>
      </c>
      <c r="R1310" s="9"/>
      <c r="S1310" s="9"/>
      <c r="U1310" s="367"/>
      <c r="AS1310" s="9"/>
      <c r="AT1310" s="9"/>
      <c r="AU1310" s="426"/>
      <c r="AW1310" s="9"/>
      <c r="AX1310" s="470"/>
      <c r="BG1310" s="373"/>
      <c r="BH1310" s="373"/>
      <c r="BI1310" s="9"/>
      <c r="BJ1310" s="9"/>
      <c r="CJ1310"/>
      <c r="CK1310"/>
    </row>
    <row r="1311" spans="1:89">
      <c r="A1311" s="9">
        <v>1020</v>
      </c>
      <c r="B1311" s="9" t="s">
        <v>383</v>
      </c>
      <c r="C1311" s="9">
        <v>247</v>
      </c>
      <c r="D1311" s="9">
        <v>1.2</v>
      </c>
      <c r="E1311" s="9">
        <v>0.6</v>
      </c>
      <c r="F1311" s="9">
        <v>525.27200000000005</v>
      </c>
      <c r="G1311" s="9">
        <v>0</v>
      </c>
      <c r="H1311" s="9">
        <v>0</v>
      </c>
      <c r="I1311" s="9">
        <v>8</v>
      </c>
      <c r="J1311" s="9">
        <v>65</v>
      </c>
      <c r="K1311" s="158">
        <v>0.90416666666666701</v>
      </c>
      <c r="L1311" s="9"/>
      <c r="M1311" s="9"/>
      <c r="N1311" s="9"/>
      <c r="O1311" s="9"/>
      <c r="P1311" s="278" t="str">
        <f t="shared" si="43"/>
        <v/>
      </c>
      <c r="Q1311" s="276" t="str">
        <f t="shared" si="44"/>
        <v/>
      </c>
      <c r="R1311" s="9"/>
      <c r="S1311" s="9"/>
      <c r="U1311" s="367"/>
      <c r="AS1311" s="9"/>
      <c r="AT1311" s="9"/>
      <c r="AU1311" s="426"/>
      <c r="AW1311" s="9"/>
      <c r="AX1311" s="470"/>
      <c r="BG1311" s="373"/>
      <c r="BH1311" s="373"/>
      <c r="BI1311" s="9"/>
      <c r="BJ1311" s="9"/>
      <c r="CJ1311"/>
      <c r="CK1311"/>
    </row>
    <row r="1312" spans="1:89">
      <c r="A1312" s="9">
        <v>1020</v>
      </c>
      <c r="B1312" s="9" t="s">
        <v>383</v>
      </c>
      <c r="C1312" s="9">
        <v>247</v>
      </c>
      <c r="D1312" s="9">
        <v>1.2</v>
      </c>
      <c r="E1312" s="9">
        <v>1</v>
      </c>
      <c r="F1312" s="9">
        <v>525.27200000000005</v>
      </c>
      <c r="G1312" s="9">
        <v>0</v>
      </c>
      <c r="H1312" s="9">
        <v>0</v>
      </c>
      <c r="I1312" s="9">
        <v>8</v>
      </c>
      <c r="J1312" s="9">
        <v>65</v>
      </c>
      <c r="K1312" s="158">
        <v>0.90486111111111101</v>
      </c>
      <c r="L1312" s="9"/>
      <c r="M1312" s="9"/>
      <c r="N1312" s="9"/>
      <c r="O1312" s="9"/>
      <c r="P1312" s="278" t="str">
        <f t="shared" si="43"/>
        <v/>
      </c>
      <c r="Q1312" s="276" t="str">
        <f t="shared" si="44"/>
        <v/>
      </c>
      <c r="R1312" s="9"/>
      <c r="S1312" s="9"/>
      <c r="U1312" s="367"/>
      <c r="AS1312" s="9"/>
      <c r="AT1312" s="9"/>
      <c r="AU1312" s="426"/>
      <c r="AW1312" s="9"/>
      <c r="AX1312" s="470"/>
      <c r="BG1312" s="373"/>
      <c r="BH1312" s="373"/>
      <c r="BI1312" s="9"/>
      <c r="BJ1312" s="9"/>
      <c r="CJ1312"/>
      <c r="CK1312"/>
    </row>
    <row r="1313" spans="1:89">
      <c r="A1313" s="9">
        <v>1020</v>
      </c>
      <c r="B1313" s="9" t="s">
        <v>383</v>
      </c>
      <c r="C1313" s="9">
        <v>292</v>
      </c>
      <c r="D1313" s="9">
        <v>1.7</v>
      </c>
      <c r="E1313" s="9">
        <v>0.8</v>
      </c>
      <c r="F1313" s="9">
        <v>525.27200000000005</v>
      </c>
      <c r="G1313" s="9">
        <v>0</v>
      </c>
      <c r="H1313" s="9">
        <v>0</v>
      </c>
      <c r="I1313" s="9">
        <v>8</v>
      </c>
      <c r="J1313" s="9">
        <v>65</v>
      </c>
      <c r="K1313" s="158">
        <v>0.905555555555556</v>
      </c>
      <c r="L1313" s="9"/>
      <c r="M1313" s="9"/>
      <c r="N1313" s="9"/>
      <c r="O1313" s="9"/>
      <c r="P1313" s="278" t="str">
        <f t="shared" si="43"/>
        <v/>
      </c>
      <c r="Q1313" s="276" t="str">
        <f t="shared" si="44"/>
        <v/>
      </c>
      <c r="R1313" s="9"/>
      <c r="S1313" s="9"/>
      <c r="U1313" s="367"/>
      <c r="AS1313" s="9"/>
      <c r="AT1313" s="9"/>
      <c r="AU1313" s="426"/>
      <c r="AW1313" s="9"/>
      <c r="AX1313" s="470"/>
      <c r="BG1313" s="373"/>
      <c r="BH1313" s="373"/>
      <c r="BI1313" s="9"/>
      <c r="BJ1313" s="9"/>
      <c r="CJ1313"/>
      <c r="CK1313"/>
    </row>
    <row r="1314" spans="1:89">
      <c r="A1314" s="9">
        <v>1020</v>
      </c>
      <c r="B1314" s="9" t="s">
        <v>383</v>
      </c>
      <c r="C1314" s="9">
        <v>292</v>
      </c>
      <c r="D1314" s="9">
        <v>0.9</v>
      </c>
      <c r="E1314" s="9">
        <v>1.1000000000000001</v>
      </c>
      <c r="F1314" s="9">
        <v>525.27200000000005</v>
      </c>
      <c r="G1314" s="9">
        <v>0</v>
      </c>
      <c r="H1314" s="9">
        <v>0</v>
      </c>
      <c r="I1314" s="9">
        <v>8</v>
      </c>
      <c r="J1314" s="9">
        <v>65</v>
      </c>
      <c r="K1314" s="158">
        <v>0.90625</v>
      </c>
      <c r="L1314" s="9"/>
      <c r="M1314" s="9"/>
      <c r="N1314" s="9"/>
      <c r="O1314" s="9"/>
      <c r="P1314" s="278">
        <f t="shared" si="43"/>
        <v>60</v>
      </c>
      <c r="Q1314" s="276" t="str">
        <f t="shared" si="44"/>
        <v/>
      </c>
      <c r="R1314" s="9"/>
      <c r="S1314" s="9"/>
      <c r="U1314" s="367"/>
      <c r="AS1314" s="9"/>
      <c r="AT1314" s="9"/>
      <c r="AU1314" s="426"/>
      <c r="AW1314" s="9"/>
      <c r="AX1314" s="470"/>
      <c r="BG1314" s="373"/>
      <c r="BH1314" s="373"/>
      <c r="BI1314" s="9"/>
      <c r="BJ1314" s="9"/>
      <c r="CJ1314"/>
      <c r="CK1314"/>
    </row>
    <row r="1315" spans="1:89">
      <c r="A1315" s="9">
        <v>1020</v>
      </c>
      <c r="B1315" s="9" t="s">
        <v>383</v>
      </c>
      <c r="C1315" s="9">
        <v>292</v>
      </c>
      <c r="D1315" s="9">
        <v>1.1000000000000001</v>
      </c>
      <c r="E1315" s="9">
        <v>1.2</v>
      </c>
      <c r="F1315" s="9">
        <v>525.27200000000005</v>
      </c>
      <c r="G1315" s="9">
        <v>0</v>
      </c>
      <c r="H1315" s="9">
        <v>0</v>
      </c>
      <c r="I1315" s="9">
        <v>8</v>
      </c>
      <c r="J1315" s="9">
        <v>65</v>
      </c>
      <c r="K1315" s="158">
        <v>0.906944444444444</v>
      </c>
      <c r="L1315" s="9"/>
      <c r="M1315" s="9"/>
      <c r="N1315" s="9"/>
      <c r="O1315" s="9"/>
      <c r="P1315" s="278" t="str">
        <f t="shared" si="43"/>
        <v/>
      </c>
      <c r="Q1315" s="276" t="str">
        <f t="shared" si="44"/>
        <v/>
      </c>
      <c r="R1315" s="9"/>
      <c r="S1315" s="9"/>
      <c r="U1315" s="367"/>
      <c r="AS1315" s="9"/>
      <c r="AT1315" s="9"/>
      <c r="AU1315" s="426"/>
      <c r="AW1315" s="9"/>
      <c r="AX1315" s="470"/>
      <c r="BG1315" s="373"/>
      <c r="BH1315" s="373"/>
      <c r="BI1315" s="9"/>
      <c r="BJ1315" s="9"/>
      <c r="CJ1315"/>
      <c r="CK1315"/>
    </row>
    <row r="1316" spans="1:89">
      <c r="A1316" s="9">
        <v>1020</v>
      </c>
      <c r="B1316" s="9" t="s">
        <v>383</v>
      </c>
      <c r="C1316" s="9">
        <v>292</v>
      </c>
      <c r="D1316" s="9">
        <v>1.1000000000000001</v>
      </c>
      <c r="E1316" s="9">
        <v>1</v>
      </c>
      <c r="F1316" s="9">
        <v>525.27200000000005</v>
      </c>
      <c r="G1316" s="9">
        <v>0</v>
      </c>
      <c r="H1316" s="9">
        <v>0</v>
      </c>
      <c r="I1316" s="9">
        <v>7.9</v>
      </c>
      <c r="J1316" s="9">
        <v>65</v>
      </c>
      <c r="K1316" s="158">
        <v>0.90763888888888899</v>
      </c>
      <c r="L1316" s="9"/>
      <c r="M1316" s="9"/>
      <c r="N1316" s="9"/>
      <c r="O1316" s="9"/>
      <c r="P1316" s="278" t="str">
        <f t="shared" si="43"/>
        <v/>
      </c>
      <c r="Q1316" s="276" t="str">
        <f t="shared" si="44"/>
        <v/>
      </c>
      <c r="R1316" s="9"/>
      <c r="S1316" s="9"/>
      <c r="U1316" s="367"/>
      <c r="AS1316" s="9"/>
      <c r="AT1316" s="9"/>
      <c r="AU1316" s="426"/>
      <c r="AW1316" s="9"/>
      <c r="AX1316" s="470"/>
      <c r="BG1316" s="373"/>
      <c r="BH1316" s="373"/>
      <c r="BI1316" s="9"/>
      <c r="BJ1316" s="9"/>
      <c r="CJ1316"/>
      <c r="CK1316"/>
    </row>
    <row r="1317" spans="1:89">
      <c r="A1317" s="9">
        <v>1020</v>
      </c>
      <c r="B1317" s="9" t="s">
        <v>383</v>
      </c>
      <c r="C1317" s="9">
        <v>270</v>
      </c>
      <c r="D1317" s="9">
        <v>0.7</v>
      </c>
      <c r="E1317" s="9">
        <v>1</v>
      </c>
      <c r="F1317" s="9">
        <v>525.27200000000005</v>
      </c>
      <c r="G1317" s="9">
        <v>0</v>
      </c>
      <c r="H1317" s="9">
        <v>0</v>
      </c>
      <c r="I1317" s="9">
        <v>7.9</v>
      </c>
      <c r="J1317" s="9">
        <v>65</v>
      </c>
      <c r="K1317" s="158">
        <v>0.90833333333333299</v>
      </c>
      <c r="L1317" s="9"/>
      <c r="M1317" s="9"/>
      <c r="N1317" s="9"/>
      <c r="O1317" s="9"/>
      <c r="P1317" s="278">
        <f t="shared" si="43"/>
        <v>60</v>
      </c>
      <c r="Q1317" s="276" t="str">
        <f t="shared" si="44"/>
        <v/>
      </c>
      <c r="R1317" s="9"/>
      <c r="S1317" s="9"/>
      <c r="U1317" s="367"/>
      <c r="AS1317" s="9"/>
      <c r="AT1317" s="9"/>
      <c r="AU1317" s="426"/>
      <c r="AW1317" s="9"/>
      <c r="AX1317" s="470"/>
      <c r="BG1317" s="373"/>
      <c r="BH1317" s="373"/>
      <c r="BI1317" s="9"/>
      <c r="BJ1317" s="9"/>
      <c r="CJ1317"/>
      <c r="CK1317"/>
    </row>
    <row r="1318" spans="1:89">
      <c r="A1318" s="9">
        <v>1020</v>
      </c>
      <c r="B1318" s="9" t="s">
        <v>383</v>
      </c>
      <c r="C1318" s="9">
        <v>270</v>
      </c>
      <c r="D1318" s="9">
        <v>0.8</v>
      </c>
      <c r="E1318" s="9">
        <v>0.8</v>
      </c>
      <c r="F1318" s="9">
        <v>525.27200000000005</v>
      </c>
      <c r="G1318" s="9">
        <v>0</v>
      </c>
      <c r="H1318" s="9">
        <v>0</v>
      </c>
      <c r="I1318" s="9">
        <v>7.9</v>
      </c>
      <c r="J1318" s="9">
        <v>65</v>
      </c>
      <c r="K1318" s="158">
        <v>0.90902777777777799</v>
      </c>
      <c r="L1318" s="9"/>
      <c r="M1318" s="9"/>
      <c r="N1318" s="9"/>
      <c r="O1318" s="9"/>
      <c r="P1318" s="278">
        <f t="shared" si="43"/>
        <v>60</v>
      </c>
      <c r="Q1318" s="276" t="str">
        <f t="shared" si="44"/>
        <v/>
      </c>
      <c r="R1318" s="9"/>
      <c r="S1318" s="9"/>
      <c r="U1318" s="367"/>
      <c r="AS1318" s="9"/>
      <c r="AT1318" s="9"/>
      <c r="AU1318" s="426"/>
      <c r="AW1318" s="9"/>
      <c r="AX1318" s="470"/>
      <c r="BG1318" s="373"/>
      <c r="BH1318" s="373"/>
      <c r="BI1318" s="9"/>
      <c r="BJ1318" s="9"/>
      <c r="CJ1318"/>
      <c r="CK1318"/>
    </row>
    <row r="1319" spans="1:89">
      <c r="A1319" s="9">
        <v>1020</v>
      </c>
      <c r="B1319" s="9" t="s">
        <v>383</v>
      </c>
      <c r="C1319" s="9">
        <v>270</v>
      </c>
      <c r="D1319" s="9">
        <v>1.2</v>
      </c>
      <c r="E1319" s="9">
        <v>1.1000000000000001</v>
      </c>
      <c r="F1319" s="9">
        <v>525.27200000000005</v>
      </c>
      <c r="G1319" s="9">
        <v>0</v>
      </c>
      <c r="H1319" s="9">
        <v>0</v>
      </c>
      <c r="I1319" s="9">
        <v>7.9</v>
      </c>
      <c r="J1319" s="9">
        <v>65</v>
      </c>
      <c r="K1319" s="158">
        <v>0.90972222222222199</v>
      </c>
      <c r="L1319" s="9"/>
      <c r="M1319" s="9"/>
      <c r="N1319" s="9"/>
      <c r="O1319" s="9"/>
      <c r="P1319" s="278" t="str">
        <f t="shared" si="43"/>
        <v/>
      </c>
      <c r="Q1319" s="276" t="str">
        <f t="shared" si="44"/>
        <v/>
      </c>
      <c r="R1319" s="9"/>
      <c r="S1319" s="9"/>
      <c r="U1319" s="367"/>
      <c r="AS1319" s="9"/>
      <c r="AT1319" s="9"/>
      <c r="AU1319" s="426"/>
      <c r="AW1319" s="9"/>
      <c r="AX1319" s="470"/>
      <c r="BG1319" s="373"/>
      <c r="BH1319" s="373"/>
      <c r="BI1319" s="9"/>
      <c r="BJ1319" s="9"/>
      <c r="CJ1319"/>
      <c r="CK1319"/>
    </row>
    <row r="1320" spans="1:89">
      <c r="A1320" s="9">
        <v>1020</v>
      </c>
      <c r="B1320" s="9" t="s">
        <v>383</v>
      </c>
      <c r="C1320" s="9">
        <v>270</v>
      </c>
      <c r="D1320" s="9">
        <v>1.1000000000000001</v>
      </c>
      <c r="E1320" s="9">
        <v>1</v>
      </c>
      <c r="F1320" s="9">
        <v>525.27200000000005</v>
      </c>
      <c r="G1320" s="9">
        <v>0</v>
      </c>
      <c r="H1320" s="9">
        <v>0</v>
      </c>
      <c r="I1320" s="9">
        <v>7.9</v>
      </c>
      <c r="J1320" s="9">
        <v>65</v>
      </c>
      <c r="K1320" s="158">
        <v>0.91041666666666698</v>
      </c>
      <c r="L1320" s="9"/>
      <c r="M1320" s="9"/>
      <c r="N1320" s="9"/>
      <c r="O1320" s="9"/>
      <c r="P1320" s="278" t="str">
        <f t="shared" si="43"/>
        <v/>
      </c>
      <c r="Q1320" s="276" t="str">
        <f t="shared" si="44"/>
        <v/>
      </c>
      <c r="R1320" s="9"/>
      <c r="S1320" s="9"/>
      <c r="U1320" s="367"/>
      <c r="AS1320" s="9"/>
      <c r="AT1320" s="9"/>
      <c r="AU1320" s="426"/>
      <c r="AW1320" s="9"/>
      <c r="AX1320" s="470"/>
      <c r="BG1320" s="373"/>
      <c r="BH1320" s="373"/>
      <c r="BI1320" s="9"/>
      <c r="BJ1320" s="9"/>
      <c r="CJ1320"/>
      <c r="CK1320"/>
    </row>
    <row r="1321" spans="1:89">
      <c r="A1321" s="9">
        <v>1020</v>
      </c>
      <c r="B1321" s="9" t="s">
        <v>383</v>
      </c>
      <c r="C1321" s="9">
        <v>270</v>
      </c>
      <c r="D1321" s="9">
        <v>1.1000000000000001</v>
      </c>
      <c r="E1321" s="9">
        <v>1</v>
      </c>
      <c r="F1321" s="9">
        <v>525.27200000000005</v>
      </c>
      <c r="G1321" s="9">
        <v>0</v>
      </c>
      <c r="H1321" s="9">
        <v>0</v>
      </c>
      <c r="I1321" s="9">
        <v>7.8</v>
      </c>
      <c r="J1321" s="9">
        <v>65</v>
      </c>
      <c r="K1321" s="158">
        <v>0.91111111111111098</v>
      </c>
      <c r="L1321" s="9"/>
      <c r="M1321" s="9"/>
      <c r="N1321" s="9"/>
      <c r="O1321" s="9"/>
      <c r="P1321" s="278" t="str">
        <f t="shared" si="43"/>
        <v/>
      </c>
      <c r="Q1321" s="276" t="str">
        <f t="shared" si="44"/>
        <v/>
      </c>
      <c r="R1321" s="9"/>
      <c r="S1321" s="9"/>
      <c r="U1321" s="367"/>
      <c r="AS1321" s="9"/>
      <c r="AT1321" s="9"/>
      <c r="AU1321" s="426"/>
      <c r="AW1321" s="9"/>
      <c r="AX1321" s="470"/>
      <c r="BG1321" s="373"/>
      <c r="BH1321" s="373"/>
      <c r="BI1321" s="9"/>
      <c r="BJ1321" s="9"/>
      <c r="CJ1321"/>
      <c r="CK1321"/>
    </row>
    <row r="1322" spans="1:89">
      <c r="A1322" s="9">
        <v>1020</v>
      </c>
      <c r="B1322" s="9" t="s">
        <v>383</v>
      </c>
      <c r="C1322" s="9">
        <v>270</v>
      </c>
      <c r="D1322" s="9">
        <v>0.7</v>
      </c>
      <c r="E1322" s="9">
        <v>0.6</v>
      </c>
      <c r="F1322" s="9">
        <v>525.27200000000005</v>
      </c>
      <c r="G1322" s="9">
        <v>0</v>
      </c>
      <c r="H1322" s="9">
        <v>0</v>
      </c>
      <c r="I1322" s="9">
        <v>7.8</v>
      </c>
      <c r="J1322" s="9">
        <v>65</v>
      </c>
      <c r="K1322" s="158">
        <v>0.91180555555555598</v>
      </c>
      <c r="L1322" s="9"/>
      <c r="M1322" s="9"/>
      <c r="N1322" s="9"/>
      <c r="O1322" s="9"/>
      <c r="P1322" s="278">
        <f t="shared" si="43"/>
        <v>60</v>
      </c>
      <c r="Q1322" s="276" t="str">
        <f t="shared" si="44"/>
        <v/>
      </c>
      <c r="R1322" s="9"/>
      <c r="S1322" s="9"/>
      <c r="U1322" s="367"/>
      <c r="AS1322" s="9"/>
      <c r="AT1322" s="9"/>
      <c r="AU1322" s="426"/>
      <c r="AW1322" s="9"/>
      <c r="AX1322" s="470"/>
      <c r="BG1322" s="373"/>
      <c r="BH1322" s="373"/>
      <c r="BI1322" s="9"/>
      <c r="BJ1322" s="9"/>
      <c r="CJ1322"/>
      <c r="CK1322"/>
    </row>
    <row r="1323" spans="1:89">
      <c r="A1323" s="9">
        <v>1020</v>
      </c>
      <c r="B1323" s="9" t="s">
        <v>383</v>
      </c>
      <c r="C1323" s="9">
        <v>270</v>
      </c>
      <c r="D1323" s="9">
        <v>0.9</v>
      </c>
      <c r="E1323" s="9">
        <v>0.7</v>
      </c>
      <c r="F1323" s="9">
        <v>525.27200000000005</v>
      </c>
      <c r="G1323" s="9">
        <v>0</v>
      </c>
      <c r="H1323" s="9">
        <v>0</v>
      </c>
      <c r="I1323" s="9">
        <v>7.8</v>
      </c>
      <c r="J1323" s="9">
        <v>65</v>
      </c>
      <c r="K1323" s="158">
        <v>0.91249999999999998</v>
      </c>
      <c r="L1323" s="9"/>
      <c r="M1323" s="9"/>
      <c r="N1323" s="9"/>
      <c r="O1323" s="9"/>
      <c r="P1323" s="278">
        <f t="shared" si="43"/>
        <v>60</v>
      </c>
      <c r="Q1323" s="276" t="str">
        <f t="shared" si="44"/>
        <v/>
      </c>
      <c r="R1323" s="9"/>
      <c r="S1323" s="9"/>
      <c r="U1323" s="367"/>
      <c r="AS1323" s="9"/>
      <c r="AT1323" s="9"/>
      <c r="AU1323" s="426"/>
      <c r="AW1323" s="9"/>
      <c r="AX1323" s="470"/>
      <c r="BG1323" s="373"/>
      <c r="BH1323" s="373"/>
      <c r="BI1323" s="9"/>
      <c r="BJ1323" s="9"/>
      <c r="CJ1323"/>
      <c r="CK1323"/>
    </row>
    <row r="1324" spans="1:89">
      <c r="A1324" s="9">
        <v>1020</v>
      </c>
      <c r="B1324" s="9" t="s">
        <v>383</v>
      </c>
      <c r="C1324" s="9">
        <v>315</v>
      </c>
      <c r="D1324" s="9">
        <v>1.2</v>
      </c>
      <c r="E1324" s="9">
        <v>1.1000000000000001</v>
      </c>
      <c r="F1324" s="9">
        <v>525.27200000000005</v>
      </c>
      <c r="G1324" s="9">
        <v>0</v>
      </c>
      <c r="H1324" s="9">
        <v>0</v>
      </c>
      <c r="I1324" s="9">
        <v>7.8</v>
      </c>
      <c r="J1324" s="9">
        <v>65</v>
      </c>
      <c r="K1324" s="158">
        <v>0.91319444444444497</v>
      </c>
      <c r="L1324" s="9"/>
      <c r="M1324" s="9"/>
      <c r="N1324" s="9"/>
      <c r="O1324" s="9"/>
      <c r="P1324" s="278" t="str">
        <f t="shared" si="43"/>
        <v/>
      </c>
      <c r="Q1324" s="276" t="str">
        <f t="shared" si="44"/>
        <v/>
      </c>
      <c r="R1324" s="9"/>
      <c r="S1324" s="9"/>
      <c r="U1324" s="367"/>
      <c r="AS1324" s="9"/>
      <c r="AT1324" s="9"/>
      <c r="AU1324" s="426"/>
      <c r="AW1324" s="9"/>
      <c r="AX1324" s="470"/>
      <c r="BG1324" s="373"/>
      <c r="BH1324" s="373"/>
      <c r="BI1324" s="9"/>
      <c r="BJ1324" s="9"/>
      <c r="CJ1324"/>
      <c r="CK1324"/>
    </row>
    <row r="1325" spans="1:89">
      <c r="A1325" s="9">
        <v>1020</v>
      </c>
      <c r="B1325" s="9" t="s">
        <v>383</v>
      </c>
      <c r="C1325" s="9">
        <v>247</v>
      </c>
      <c r="D1325" s="9">
        <v>1.2</v>
      </c>
      <c r="E1325" s="9">
        <v>1.2</v>
      </c>
      <c r="F1325" s="9">
        <v>525.27200000000005</v>
      </c>
      <c r="G1325" s="9">
        <v>0</v>
      </c>
      <c r="H1325" s="9">
        <v>0</v>
      </c>
      <c r="I1325" s="9">
        <v>7.8</v>
      </c>
      <c r="J1325" s="9">
        <v>65</v>
      </c>
      <c r="K1325" s="158">
        <v>0.91388888888888897</v>
      </c>
      <c r="L1325" s="9"/>
      <c r="M1325" s="9"/>
      <c r="N1325" s="9"/>
      <c r="O1325" s="9"/>
      <c r="P1325" s="278" t="str">
        <f t="shared" si="43"/>
        <v/>
      </c>
      <c r="Q1325" s="276" t="str">
        <f t="shared" si="44"/>
        <v/>
      </c>
      <c r="R1325" s="9"/>
      <c r="S1325" s="9"/>
      <c r="U1325" s="367"/>
      <c r="AS1325" s="9"/>
      <c r="AT1325" s="9"/>
      <c r="AU1325" s="426"/>
      <c r="AW1325" s="9"/>
      <c r="AX1325" s="470"/>
      <c r="BG1325" s="373"/>
      <c r="BH1325" s="373"/>
      <c r="BI1325" s="9"/>
      <c r="BJ1325" s="9"/>
      <c r="CJ1325"/>
      <c r="CK1325"/>
    </row>
    <row r="1326" spans="1:89">
      <c r="A1326" s="9">
        <v>1020</v>
      </c>
      <c r="B1326" s="9" t="s">
        <v>383</v>
      </c>
      <c r="C1326" s="9">
        <v>292</v>
      </c>
      <c r="D1326" s="9">
        <v>2.2000000000000002</v>
      </c>
      <c r="E1326" s="9">
        <v>1.4</v>
      </c>
      <c r="F1326" s="9">
        <v>525.27200000000005</v>
      </c>
      <c r="G1326" s="9">
        <v>0</v>
      </c>
      <c r="H1326" s="9">
        <v>0</v>
      </c>
      <c r="I1326" s="9">
        <v>7.8</v>
      </c>
      <c r="J1326" s="9">
        <v>65</v>
      </c>
      <c r="K1326" s="158">
        <v>0.91458333333333297</v>
      </c>
      <c r="L1326" s="9"/>
      <c r="M1326" s="9"/>
      <c r="N1326" s="9"/>
      <c r="O1326" s="9"/>
      <c r="P1326" s="278" t="str">
        <f t="shared" si="43"/>
        <v/>
      </c>
      <c r="Q1326" s="276" t="str">
        <f t="shared" si="44"/>
        <v/>
      </c>
      <c r="R1326" s="9"/>
      <c r="S1326" s="9"/>
      <c r="U1326" s="367"/>
      <c r="AS1326" s="9"/>
      <c r="AT1326" s="9"/>
      <c r="AU1326" s="426"/>
      <c r="AW1326" s="9"/>
      <c r="AX1326" s="470"/>
      <c r="BG1326" s="373"/>
      <c r="BH1326" s="373"/>
      <c r="BI1326" s="9"/>
      <c r="BJ1326" s="9"/>
      <c r="CJ1326"/>
      <c r="CK1326"/>
    </row>
    <row r="1327" spans="1:89">
      <c r="A1327" s="9">
        <v>1020</v>
      </c>
      <c r="B1327" s="9" t="s">
        <v>383</v>
      </c>
      <c r="C1327" s="9">
        <v>292</v>
      </c>
      <c r="D1327" s="9">
        <v>1.2</v>
      </c>
      <c r="E1327" s="9">
        <v>1.4</v>
      </c>
      <c r="F1327" s="9">
        <v>525.27200000000005</v>
      </c>
      <c r="G1327" s="9">
        <v>0</v>
      </c>
      <c r="H1327" s="9">
        <v>0</v>
      </c>
      <c r="I1327" s="9">
        <v>7.7</v>
      </c>
      <c r="J1327" s="9">
        <v>65</v>
      </c>
      <c r="K1327" s="158">
        <v>0.91527777777777797</v>
      </c>
      <c r="L1327" s="9"/>
      <c r="M1327" s="9"/>
      <c r="N1327" s="9"/>
      <c r="O1327" s="9"/>
      <c r="P1327" s="278" t="str">
        <f t="shared" si="43"/>
        <v/>
      </c>
      <c r="Q1327" s="276" t="str">
        <f t="shared" si="44"/>
        <v/>
      </c>
      <c r="R1327" s="9"/>
      <c r="S1327" s="9"/>
      <c r="U1327" s="367"/>
      <c r="AS1327" s="9"/>
      <c r="AT1327" s="9"/>
      <c r="AU1327" s="426"/>
      <c r="AW1327" s="9"/>
      <c r="AX1327" s="470"/>
      <c r="BG1327" s="373"/>
      <c r="BH1327" s="373"/>
      <c r="BI1327" s="9"/>
      <c r="BJ1327" s="9"/>
      <c r="CJ1327"/>
      <c r="CK1327"/>
    </row>
    <row r="1328" spans="1:89">
      <c r="A1328" s="9">
        <v>1020</v>
      </c>
      <c r="B1328" s="9" t="s">
        <v>383</v>
      </c>
      <c r="C1328" s="9">
        <v>292</v>
      </c>
      <c r="D1328" s="9">
        <v>1.3</v>
      </c>
      <c r="E1328" s="9">
        <v>1.7</v>
      </c>
      <c r="F1328" s="9">
        <v>525.27200000000005</v>
      </c>
      <c r="G1328" s="9">
        <v>0</v>
      </c>
      <c r="H1328" s="9">
        <v>0</v>
      </c>
      <c r="I1328" s="9">
        <v>7.7</v>
      </c>
      <c r="J1328" s="9">
        <v>65</v>
      </c>
      <c r="K1328" s="158">
        <v>0.91597222222222197</v>
      </c>
      <c r="L1328" s="9"/>
      <c r="M1328" s="9"/>
      <c r="N1328" s="9"/>
      <c r="O1328" s="9"/>
      <c r="P1328" s="278" t="str">
        <f t="shared" si="43"/>
        <v/>
      </c>
      <c r="Q1328" s="276" t="str">
        <f t="shared" si="44"/>
        <v/>
      </c>
      <c r="R1328" s="9"/>
      <c r="S1328" s="9"/>
      <c r="U1328" s="367"/>
      <c r="AS1328" s="9"/>
      <c r="AT1328" s="9"/>
      <c r="AU1328" s="426"/>
      <c r="AW1328" s="9"/>
      <c r="AX1328" s="470"/>
      <c r="BG1328" s="373"/>
      <c r="BH1328" s="373"/>
      <c r="BI1328" s="9"/>
      <c r="BJ1328" s="9"/>
      <c r="CJ1328"/>
      <c r="CK1328"/>
    </row>
    <row r="1329" spans="1:89">
      <c r="A1329" s="9">
        <v>1020</v>
      </c>
      <c r="B1329" s="9" t="s">
        <v>383</v>
      </c>
      <c r="C1329" s="9">
        <v>292</v>
      </c>
      <c r="D1329" s="9">
        <v>2.2000000000000002</v>
      </c>
      <c r="E1329" s="9">
        <v>1.3</v>
      </c>
      <c r="F1329" s="9">
        <v>525.27200000000005</v>
      </c>
      <c r="G1329" s="9">
        <v>0</v>
      </c>
      <c r="H1329" s="9">
        <v>0</v>
      </c>
      <c r="I1329" s="9">
        <v>7.7</v>
      </c>
      <c r="J1329" s="9">
        <v>65</v>
      </c>
      <c r="K1329" s="158">
        <v>0.91666666666666696</v>
      </c>
      <c r="L1329" s="9"/>
      <c r="M1329" s="9"/>
      <c r="N1329" s="9"/>
      <c r="O1329" s="9"/>
      <c r="P1329" s="278" t="str">
        <f t="shared" si="43"/>
        <v/>
      </c>
      <c r="Q1329" s="276" t="str">
        <f t="shared" si="44"/>
        <v/>
      </c>
      <c r="R1329" s="9"/>
      <c r="S1329" s="9"/>
      <c r="U1329" s="367"/>
      <c r="AS1329" s="9"/>
      <c r="AT1329" s="9"/>
      <c r="AU1329" s="426"/>
      <c r="AW1329" s="9"/>
      <c r="AX1329" s="470"/>
      <c r="BG1329" s="373"/>
      <c r="BH1329" s="373"/>
      <c r="BI1329" s="9"/>
      <c r="BJ1329" s="9"/>
      <c r="CJ1329"/>
      <c r="CK1329"/>
    </row>
    <row r="1330" spans="1:89">
      <c r="A1330" s="9">
        <v>1020</v>
      </c>
      <c r="B1330" s="9" t="s">
        <v>383</v>
      </c>
      <c r="C1330" s="9">
        <v>247</v>
      </c>
      <c r="D1330" s="9">
        <v>1.7</v>
      </c>
      <c r="E1330" s="9">
        <v>1.6</v>
      </c>
      <c r="F1330" s="9">
        <v>525.27200000000005</v>
      </c>
      <c r="G1330" s="9">
        <v>0</v>
      </c>
      <c r="H1330" s="9">
        <v>0</v>
      </c>
      <c r="I1330" s="9">
        <v>7.8</v>
      </c>
      <c r="J1330" s="9">
        <v>65</v>
      </c>
      <c r="K1330" s="158">
        <v>0.91736111111111096</v>
      </c>
      <c r="L1330" s="9"/>
      <c r="M1330" s="9"/>
      <c r="N1330" s="9"/>
      <c r="O1330" s="9"/>
      <c r="P1330" s="278" t="str">
        <f t="shared" si="43"/>
        <v/>
      </c>
      <c r="Q1330" s="276" t="str">
        <f t="shared" si="44"/>
        <v/>
      </c>
      <c r="R1330" s="9"/>
      <c r="S1330" s="9"/>
      <c r="U1330" s="367"/>
      <c r="AS1330" s="9"/>
      <c r="AT1330" s="9"/>
      <c r="AU1330" s="426"/>
      <c r="AW1330" s="9"/>
      <c r="AX1330" s="470"/>
      <c r="BG1330" s="373"/>
      <c r="BH1330" s="373"/>
      <c r="BI1330" s="9"/>
      <c r="BJ1330" s="9"/>
      <c r="CJ1330"/>
      <c r="CK1330"/>
    </row>
    <row r="1331" spans="1:89">
      <c r="A1331" s="9">
        <v>1020</v>
      </c>
      <c r="B1331" s="9" t="s">
        <v>383</v>
      </c>
      <c r="C1331" s="9">
        <v>270</v>
      </c>
      <c r="D1331" s="9">
        <v>0.7</v>
      </c>
      <c r="E1331" s="9">
        <v>1.1000000000000001</v>
      </c>
      <c r="F1331" s="9">
        <v>525.27200000000005</v>
      </c>
      <c r="G1331" s="9">
        <v>0</v>
      </c>
      <c r="H1331" s="9">
        <v>0</v>
      </c>
      <c r="I1331" s="9">
        <v>7.7</v>
      </c>
      <c r="J1331" s="9">
        <v>65</v>
      </c>
      <c r="K1331" s="158">
        <v>0.91805555555555596</v>
      </c>
      <c r="L1331" s="9"/>
      <c r="M1331" s="9"/>
      <c r="N1331" s="9"/>
      <c r="O1331" s="9"/>
      <c r="P1331" s="278">
        <f t="shared" si="43"/>
        <v>60</v>
      </c>
      <c r="Q1331" s="276" t="str">
        <f t="shared" si="44"/>
        <v/>
      </c>
      <c r="R1331" s="9"/>
      <c r="S1331" s="9"/>
      <c r="U1331" s="367"/>
      <c r="AS1331" s="9"/>
      <c r="AT1331" s="9"/>
      <c r="AU1331" s="426"/>
      <c r="AW1331" s="9"/>
      <c r="AX1331" s="470"/>
      <c r="BG1331" s="373"/>
      <c r="BH1331" s="373"/>
      <c r="BI1331" s="9"/>
      <c r="BJ1331" s="9"/>
      <c r="CJ1331"/>
      <c r="CK1331"/>
    </row>
    <row r="1332" spans="1:89">
      <c r="A1332" s="9">
        <v>1020</v>
      </c>
      <c r="B1332" s="9" t="s">
        <v>383</v>
      </c>
      <c r="C1332" s="9">
        <v>270</v>
      </c>
      <c r="D1332" s="9">
        <v>0.9</v>
      </c>
      <c r="E1332" s="9">
        <v>1</v>
      </c>
      <c r="F1332" s="9">
        <v>525.27200000000005</v>
      </c>
      <c r="G1332" s="9">
        <v>0</v>
      </c>
      <c r="H1332" s="9">
        <v>0</v>
      </c>
      <c r="I1332" s="9">
        <v>7.7</v>
      </c>
      <c r="J1332" s="9">
        <v>65</v>
      </c>
      <c r="K1332" s="158">
        <v>0.91874999999999996</v>
      </c>
      <c r="L1332" s="9"/>
      <c r="M1332" s="9"/>
      <c r="N1332" s="9"/>
      <c r="O1332" s="9"/>
      <c r="P1332" s="278">
        <f t="shared" si="43"/>
        <v>60</v>
      </c>
      <c r="Q1332" s="276" t="str">
        <f t="shared" si="44"/>
        <v/>
      </c>
      <c r="R1332" s="9"/>
      <c r="S1332" s="9"/>
      <c r="U1332" s="367"/>
      <c r="AS1332" s="9"/>
      <c r="AT1332" s="9"/>
      <c r="AU1332" s="426"/>
      <c r="AW1332" s="9"/>
      <c r="AX1332" s="470"/>
      <c r="BG1332" s="373"/>
      <c r="BH1332" s="373"/>
      <c r="BI1332" s="9"/>
      <c r="BJ1332" s="9"/>
      <c r="CJ1332"/>
      <c r="CK1332"/>
    </row>
    <row r="1333" spans="1:89">
      <c r="A1333" s="9">
        <v>1020</v>
      </c>
      <c r="B1333" s="9" t="s">
        <v>383</v>
      </c>
      <c r="C1333" s="9">
        <v>292</v>
      </c>
      <c r="D1333" s="9">
        <v>1.8</v>
      </c>
      <c r="E1333" s="9">
        <v>1.4</v>
      </c>
      <c r="F1333" s="9">
        <v>525.27200000000005</v>
      </c>
      <c r="G1333" s="9">
        <v>0</v>
      </c>
      <c r="H1333" s="9">
        <v>0</v>
      </c>
      <c r="I1333" s="9">
        <v>7.7</v>
      </c>
      <c r="J1333" s="9">
        <v>65</v>
      </c>
      <c r="K1333" s="158">
        <v>0.91944444444444495</v>
      </c>
      <c r="L1333" s="9"/>
      <c r="M1333" s="9"/>
      <c r="N1333" s="9"/>
      <c r="O1333" s="9"/>
      <c r="P1333" s="278" t="str">
        <f t="shared" si="43"/>
        <v/>
      </c>
      <c r="Q1333" s="276" t="str">
        <f t="shared" si="44"/>
        <v/>
      </c>
      <c r="R1333" s="9"/>
      <c r="S1333" s="9"/>
      <c r="U1333" s="367"/>
      <c r="AS1333" s="9"/>
      <c r="AT1333" s="9"/>
      <c r="AU1333" s="426"/>
      <c r="AW1333" s="9"/>
      <c r="AX1333" s="470"/>
      <c r="BG1333" s="373"/>
      <c r="BH1333" s="373"/>
      <c r="BI1333" s="9"/>
      <c r="BJ1333" s="9"/>
      <c r="CJ1333"/>
      <c r="CK1333"/>
    </row>
    <row r="1334" spans="1:89">
      <c r="A1334" s="9">
        <v>1020</v>
      </c>
      <c r="B1334" s="9" t="s">
        <v>383</v>
      </c>
      <c r="C1334" s="9">
        <v>292</v>
      </c>
      <c r="D1334" s="9">
        <v>1.2</v>
      </c>
      <c r="E1334" s="9">
        <v>1.4</v>
      </c>
      <c r="F1334" s="9">
        <v>525.27200000000005</v>
      </c>
      <c r="G1334" s="9">
        <v>0</v>
      </c>
      <c r="H1334" s="9">
        <v>0</v>
      </c>
      <c r="I1334" s="9">
        <v>7.7</v>
      </c>
      <c r="J1334" s="9">
        <v>65</v>
      </c>
      <c r="K1334" s="158">
        <v>0.92013888888888895</v>
      </c>
      <c r="L1334" s="9"/>
      <c r="M1334" s="9"/>
      <c r="N1334" s="9"/>
      <c r="O1334" s="9"/>
      <c r="P1334" s="278" t="str">
        <f t="shared" si="43"/>
        <v/>
      </c>
      <c r="Q1334" s="276" t="str">
        <f t="shared" si="44"/>
        <v/>
      </c>
      <c r="R1334" s="9"/>
      <c r="S1334" s="9"/>
      <c r="U1334" s="367"/>
      <c r="AS1334" s="9"/>
      <c r="AT1334" s="9"/>
      <c r="AU1334" s="426"/>
      <c r="AW1334" s="9"/>
      <c r="AX1334" s="470"/>
      <c r="BG1334" s="373"/>
      <c r="BH1334" s="373"/>
      <c r="BI1334" s="9"/>
      <c r="BJ1334" s="9"/>
      <c r="CJ1334"/>
      <c r="CK1334"/>
    </row>
    <row r="1335" spans="1:89">
      <c r="A1335" s="9">
        <v>1020</v>
      </c>
      <c r="B1335" s="9" t="s">
        <v>383</v>
      </c>
      <c r="C1335" s="9">
        <v>292</v>
      </c>
      <c r="D1335" s="9">
        <v>1.2</v>
      </c>
      <c r="E1335" s="9">
        <v>0.8</v>
      </c>
      <c r="F1335" s="9">
        <v>525.27200000000005</v>
      </c>
      <c r="G1335" s="9">
        <v>0</v>
      </c>
      <c r="H1335" s="9">
        <v>0</v>
      </c>
      <c r="I1335" s="9">
        <v>7.7</v>
      </c>
      <c r="J1335" s="9">
        <v>65</v>
      </c>
      <c r="K1335" s="158">
        <v>0.92083333333333295</v>
      </c>
      <c r="L1335" s="9"/>
      <c r="M1335" s="9"/>
      <c r="N1335" s="9"/>
      <c r="O1335" s="9"/>
      <c r="P1335" s="278" t="str">
        <f t="shared" si="43"/>
        <v/>
      </c>
      <c r="Q1335" s="276" t="str">
        <f t="shared" si="44"/>
        <v/>
      </c>
      <c r="R1335" s="9"/>
      <c r="S1335" s="9"/>
      <c r="U1335" s="367"/>
      <c r="AS1335" s="9"/>
      <c r="AT1335" s="9"/>
      <c r="AU1335" s="426"/>
      <c r="AW1335" s="9"/>
      <c r="AX1335" s="470"/>
      <c r="BG1335" s="373"/>
      <c r="BH1335" s="373"/>
      <c r="BI1335" s="9"/>
      <c r="BJ1335" s="9"/>
      <c r="CJ1335"/>
      <c r="CK1335"/>
    </row>
    <row r="1336" spans="1:89">
      <c r="A1336" s="9">
        <v>1020</v>
      </c>
      <c r="B1336" s="9" t="s">
        <v>383</v>
      </c>
      <c r="C1336" s="9">
        <v>292</v>
      </c>
      <c r="D1336" s="9">
        <v>0.8</v>
      </c>
      <c r="E1336" s="9">
        <v>1.1000000000000001</v>
      </c>
      <c r="F1336" s="9">
        <v>525.27200000000005</v>
      </c>
      <c r="G1336" s="9">
        <v>0</v>
      </c>
      <c r="H1336" s="9">
        <v>0</v>
      </c>
      <c r="I1336" s="9">
        <v>7.7</v>
      </c>
      <c r="J1336" s="9">
        <v>65</v>
      </c>
      <c r="K1336" s="158">
        <v>0.92152777777777795</v>
      </c>
      <c r="L1336" s="9"/>
      <c r="M1336" s="9"/>
      <c r="N1336" s="9"/>
      <c r="O1336" s="9"/>
      <c r="P1336" s="278">
        <f t="shared" si="43"/>
        <v>60</v>
      </c>
      <c r="Q1336" s="276" t="str">
        <f t="shared" si="44"/>
        <v/>
      </c>
      <c r="R1336" s="9"/>
      <c r="S1336" s="9"/>
      <c r="U1336" s="367"/>
      <c r="AS1336" s="9"/>
      <c r="AT1336" s="9"/>
      <c r="AU1336" s="426"/>
      <c r="AW1336" s="9"/>
      <c r="AX1336" s="470"/>
      <c r="BG1336" s="373"/>
      <c r="BH1336" s="373"/>
      <c r="BI1336" s="9"/>
      <c r="BJ1336" s="9"/>
      <c r="CJ1336"/>
      <c r="CK1336"/>
    </row>
    <row r="1337" spans="1:89">
      <c r="A1337" s="9">
        <v>1020</v>
      </c>
      <c r="B1337" s="9" t="s">
        <v>383</v>
      </c>
      <c r="C1337" s="9">
        <v>337</v>
      </c>
      <c r="D1337" s="9">
        <v>1.4</v>
      </c>
      <c r="E1337" s="9">
        <v>1.1000000000000001</v>
      </c>
      <c r="F1337" s="9">
        <v>525.27200000000005</v>
      </c>
      <c r="G1337" s="9">
        <v>0</v>
      </c>
      <c r="H1337" s="9">
        <v>0</v>
      </c>
      <c r="I1337" s="9">
        <v>7.6</v>
      </c>
      <c r="J1337" s="9">
        <v>65</v>
      </c>
      <c r="K1337" s="158">
        <v>0.92222222222222205</v>
      </c>
      <c r="L1337" s="9"/>
      <c r="M1337" s="9"/>
      <c r="N1337" s="9"/>
      <c r="O1337" s="9"/>
      <c r="P1337" s="278" t="str">
        <f t="shared" si="43"/>
        <v/>
      </c>
      <c r="Q1337" s="276" t="str">
        <f t="shared" si="44"/>
        <v/>
      </c>
      <c r="R1337" s="9"/>
      <c r="S1337" s="9"/>
      <c r="U1337" s="367"/>
      <c r="AS1337" s="9"/>
      <c r="AT1337" s="9"/>
      <c r="AU1337" s="426"/>
      <c r="AW1337" s="9"/>
      <c r="AX1337" s="470"/>
      <c r="BG1337" s="373"/>
      <c r="BH1337" s="373"/>
      <c r="BI1337" s="9"/>
      <c r="BJ1337" s="9"/>
      <c r="CJ1337"/>
      <c r="CK1337"/>
    </row>
    <row r="1338" spans="1:89">
      <c r="A1338" s="9">
        <v>1020</v>
      </c>
      <c r="B1338" s="9" t="s">
        <v>383</v>
      </c>
      <c r="C1338" s="9">
        <v>292</v>
      </c>
      <c r="D1338" s="9">
        <v>1.6</v>
      </c>
      <c r="E1338" s="9">
        <v>1</v>
      </c>
      <c r="F1338" s="9">
        <v>525.27200000000005</v>
      </c>
      <c r="G1338" s="9">
        <v>0</v>
      </c>
      <c r="H1338" s="9">
        <v>0</v>
      </c>
      <c r="I1338" s="9">
        <v>7.6</v>
      </c>
      <c r="J1338" s="9">
        <v>65</v>
      </c>
      <c r="K1338" s="158">
        <v>0.92291666666666705</v>
      </c>
      <c r="L1338" s="9"/>
      <c r="M1338" s="9"/>
      <c r="N1338" s="9"/>
      <c r="O1338" s="9"/>
      <c r="P1338" s="278" t="str">
        <f t="shared" si="43"/>
        <v/>
      </c>
      <c r="Q1338" s="276" t="str">
        <f t="shared" si="44"/>
        <v/>
      </c>
      <c r="R1338" s="9"/>
      <c r="S1338" s="9"/>
      <c r="U1338" s="367"/>
      <c r="AS1338" s="9"/>
      <c r="AT1338" s="9"/>
      <c r="AU1338" s="426"/>
      <c r="AW1338" s="9"/>
      <c r="AX1338" s="470"/>
      <c r="BG1338" s="373"/>
      <c r="BH1338" s="373"/>
      <c r="BI1338" s="9"/>
      <c r="BJ1338" s="9"/>
      <c r="CJ1338"/>
      <c r="CK1338"/>
    </row>
    <row r="1339" spans="1:89">
      <c r="A1339" s="9">
        <v>1020</v>
      </c>
      <c r="B1339" s="9" t="s">
        <v>383</v>
      </c>
      <c r="C1339" s="9">
        <v>292</v>
      </c>
      <c r="D1339" s="9">
        <v>0.9</v>
      </c>
      <c r="E1339" s="9">
        <v>1</v>
      </c>
      <c r="F1339" s="9">
        <v>525.27200000000005</v>
      </c>
      <c r="G1339" s="9">
        <v>0</v>
      </c>
      <c r="H1339" s="9">
        <v>0</v>
      </c>
      <c r="I1339" s="9">
        <v>7.6</v>
      </c>
      <c r="J1339" s="9">
        <v>65</v>
      </c>
      <c r="K1339" s="158">
        <v>0.92361111111111105</v>
      </c>
      <c r="L1339" s="9"/>
      <c r="M1339" s="9"/>
      <c r="N1339" s="9"/>
      <c r="O1339" s="9"/>
      <c r="P1339" s="278">
        <f t="shared" si="43"/>
        <v>60</v>
      </c>
      <c r="Q1339" s="276" t="str">
        <f t="shared" si="44"/>
        <v/>
      </c>
      <c r="R1339" s="9"/>
      <c r="S1339" s="9"/>
      <c r="U1339" s="367"/>
      <c r="AS1339" s="9"/>
      <c r="AT1339" s="9"/>
      <c r="AU1339" s="426"/>
      <c r="AW1339" s="9"/>
      <c r="AX1339" s="470"/>
      <c r="BG1339" s="373"/>
      <c r="BH1339" s="373"/>
      <c r="BI1339" s="9"/>
      <c r="BJ1339" s="9"/>
      <c r="CJ1339"/>
      <c r="CK1339"/>
    </row>
    <row r="1340" spans="1:89">
      <c r="A1340" s="9">
        <v>1020</v>
      </c>
      <c r="B1340" s="9" t="s">
        <v>383</v>
      </c>
      <c r="C1340" s="9">
        <v>247</v>
      </c>
      <c r="D1340" s="9">
        <v>1.5</v>
      </c>
      <c r="E1340" s="9">
        <v>1</v>
      </c>
      <c r="F1340" s="9">
        <v>525.27200000000005</v>
      </c>
      <c r="G1340" s="9">
        <v>0</v>
      </c>
      <c r="H1340" s="9">
        <v>0</v>
      </c>
      <c r="I1340" s="9">
        <v>7.6</v>
      </c>
      <c r="J1340" s="9">
        <v>65</v>
      </c>
      <c r="K1340" s="158">
        <v>0.92430555555555605</v>
      </c>
      <c r="L1340" s="9"/>
      <c r="M1340" s="9"/>
      <c r="N1340" s="9"/>
      <c r="O1340" s="9"/>
      <c r="P1340" s="278" t="str">
        <f t="shared" si="43"/>
        <v/>
      </c>
      <c r="Q1340" s="276" t="str">
        <f t="shared" si="44"/>
        <v/>
      </c>
      <c r="R1340" s="9"/>
      <c r="S1340" s="9"/>
      <c r="U1340" s="367"/>
      <c r="AS1340" s="9"/>
      <c r="AT1340" s="9"/>
      <c r="AU1340" s="426"/>
      <c r="AW1340" s="9"/>
      <c r="AX1340" s="470"/>
      <c r="BG1340" s="373"/>
      <c r="BH1340" s="373"/>
      <c r="BI1340" s="9"/>
      <c r="BJ1340" s="9"/>
      <c r="CJ1340"/>
      <c r="CK1340"/>
    </row>
    <row r="1341" spans="1:89">
      <c r="A1341" s="9">
        <v>1020</v>
      </c>
      <c r="B1341" s="9" t="s">
        <v>383</v>
      </c>
      <c r="C1341" s="9">
        <v>247</v>
      </c>
      <c r="D1341" s="9">
        <v>0.7</v>
      </c>
      <c r="E1341" s="9">
        <v>0.9</v>
      </c>
      <c r="F1341" s="9">
        <v>525.27200000000005</v>
      </c>
      <c r="G1341" s="9">
        <v>0</v>
      </c>
      <c r="H1341" s="9">
        <v>0</v>
      </c>
      <c r="I1341" s="9">
        <v>7.6</v>
      </c>
      <c r="J1341" s="9">
        <v>65</v>
      </c>
      <c r="K1341" s="158">
        <v>0.92500000000000004</v>
      </c>
      <c r="L1341" s="9"/>
      <c r="M1341" s="9"/>
      <c r="N1341" s="9"/>
      <c r="O1341" s="9"/>
      <c r="P1341" s="278">
        <f t="shared" si="43"/>
        <v>60</v>
      </c>
      <c r="Q1341" s="276" t="str">
        <f t="shared" si="44"/>
        <v/>
      </c>
      <c r="R1341" s="9"/>
      <c r="S1341" s="9"/>
      <c r="U1341" s="367"/>
      <c r="AS1341" s="9"/>
      <c r="AT1341" s="9"/>
      <c r="AU1341" s="426"/>
      <c r="AW1341" s="9"/>
      <c r="AX1341" s="470"/>
      <c r="BG1341" s="373"/>
      <c r="BH1341" s="373"/>
      <c r="BI1341" s="9"/>
      <c r="BJ1341" s="9"/>
      <c r="CJ1341"/>
      <c r="CK1341"/>
    </row>
    <row r="1342" spans="1:89">
      <c r="A1342" s="9">
        <v>1020</v>
      </c>
      <c r="B1342" s="9" t="s">
        <v>383</v>
      </c>
      <c r="C1342" s="9">
        <v>247</v>
      </c>
      <c r="D1342" s="9">
        <v>0.7</v>
      </c>
      <c r="E1342" s="9">
        <v>0.6</v>
      </c>
      <c r="F1342" s="9">
        <v>525.27200000000005</v>
      </c>
      <c r="G1342" s="9">
        <v>0</v>
      </c>
      <c r="H1342" s="9">
        <v>0</v>
      </c>
      <c r="I1342" s="9">
        <v>7.6</v>
      </c>
      <c r="J1342" s="9">
        <v>65</v>
      </c>
      <c r="K1342" s="158">
        <v>0.92569444444444404</v>
      </c>
      <c r="L1342" s="9"/>
      <c r="M1342" s="9"/>
      <c r="N1342" s="9"/>
      <c r="O1342" s="9"/>
      <c r="P1342" s="278">
        <f t="shared" si="43"/>
        <v>60</v>
      </c>
      <c r="Q1342" s="276" t="str">
        <f t="shared" si="44"/>
        <v/>
      </c>
      <c r="R1342" s="9"/>
      <c r="S1342" s="9"/>
      <c r="U1342" s="367"/>
      <c r="AS1342" s="9"/>
      <c r="AT1342" s="9"/>
      <c r="AU1342" s="426"/>
      <c r="AW1342" s="9"/>
      <c r="AX1342" s="470"/>
      <c r="BG1342" s="373"/>
      <c r="BH1342" s="373"/>
      <c r="BI1342" s="9"/>
      <c r="BJ1342" s="9"/>
      <c r="CJ1342"/>
      <c r="CK1342"/>
    </row>
    <row r="1343" spans="1:89">
      <c r="A1343" s="9">
        <v>1020</v>
      </c>
      <c r="B1343" s="9" t="s">
        <v>383</v>
      </c>
      <c r="C1343" s="9">
        <v>247</v>
      </c>
      <c r="D1343" s="9">
        <v>1.1000000000000001</v>
      </c>
      <c r="E1343" s="9">
        <v>0.8</v>
      </c>
      <c r="F1343" s="9">
        <v>525.27200000000005</v>
      </c>
      <c r="G1343" s="9">
        <v>0</v>
      </c>
      <c r="H1343" s="9">
        <v>0</v>
      </c>
      <c r="I1343" s="9">
        <v>7.6</v>
      </c>
      <c r="J1343" s="9">
        <v>66</v>
      </c>
      <c r="K1343" s="158">
        <v>0.92638888888888904</v>
      </c>
      <c r="L1343" s="9"/>
      <c r="M1343" s="9"/>
      <c r="N1343" s="9"/>
      <c r="O1343" s="9"/>
      <c r="P1343" s="278" t="str">
        <f t="shared" si="43"/>
        <v/>
      </c>
      <c r="Q1343" s="276" t="str">
        <f t="shared" si="44"/>
        <v/>
      </c>
      <c r="R1343" s="9"/>
      <c r="S1343" s="9"/>
      <c r="U1343" s="367"/>
      <c r="AS1343" s="9"/>
      <c r="AT1343" s="9"/>
      <c r="AU1343" s="426"/>
      <c r="AW1343" s="9"/>
      <c r="AX1343" s="470"/>
      <c r="BG1343" s="373"/>
      <c r="BH1343" s="373"/>
      <c r="BI1343" s="9"/>
      <c r="BJ1343" s="9"/>
      <c r="CJ1343"/>
      <c r="CK1343"/>
    </row>
    <row r="1344" spans="1:89">
      <c r="A1344" s="9">
        <v>1020</v>
      </c>
      <c r="B1344" s="9" t="s">
        <v>383</v>
      </c>
      <c r="C1344" s="9">
        <v>247</v>
      </c>
      <c r="D1344" s="9">
        <v>0</v>
      </c>
      <c r="E1344" s="9">
        <v>0.6</v>
      </c>
      <c r="F1344" s="9">
        <v>525.27200000000005</v>
      </c>
      <c r="G1344" s="9">
        <v>0</v>
      </c>
      <c r="H1344" s="9">
        <v>0</v>
      </c>
      <c r="I1344" s="9">
        <v>7.5</v>
      </c>
      <c r="J1344" s="9">
        <v>66</v>
      </c>
      <c r="K1344" s="158">
        <v>0.92708333333333304</v>
      </c>
      <c r="L1344" s="9"/>
      <c r="M1344" s="9"/>
      <c r="N1344" s="9"/>
      <c r="O1344" s="9"/>
      <c r="P1344" s="278">
        <f t="shared" si="43"/>
        <v>60</v>
      </c>
      <c r="Q1344" s="276" t="str">
        <f t="shared" si="44"/>
        <v/>
      </c>
      <c r="R1344" s="9"/>
      <c r="S1344" s="9"/>
      <c r="U1344" s="367"/>
      <c r="AS1344" s="9"/>
      <c r="AT1344" s="9"/>
      <c r="AU1344" s="426"/>
      <c r="AW1344" s="9"/>
      <c r="AX1344" s="470"/>
      <c r="BG1344" s="373"/>
      <c r="BH1344" s="373"/>
      <c r="BI1344" s="9"/>
      <c r="BJ1344" s="9"/>
      <c r="CJ1344"/>
      <c r="CK1344"/>
    </row>
    <row r="1345" spans="1:89">
      <c r="A1345" s="9">
        <v>1020</v>
      </c>
      <c r="B1345" s="9" t="s">
        <v>383</v>
      </c>
      <c r="C1345" s="9">
        <v>247</v>
      </c>
      <c r="D1345" s="9">
        <v>0</v>
      </c>
      <c r="E1345" s="9">
        <v>0.3</v>
      </c>
      <c r="F1345" s="9">
        <v>525.27200000000005</v>
      </c>
      <c r="G1345" s="9">
        <v>0</v>
      </c>
      <c r="H1345" s="9">
        <v>0</v>
      </c>
      <c r="I1345" s="9">
        <v>7.5</v>
      </c>
      <c r="J1345" s="9">
        <v>66</v>
      </c>
      <c r="K1345" s="158">
        <v>0.92777777777777803</v>
      </c>
      <c r="L1345" s="9"/>
      <c r="M1345" s="9"/>
      <c r="N1345" s="9"/>
      <c r="O1345" s="9"/>
      <c r="P1345" s="278">
        <f t="shared" si="43"/>
        <v>60</v>
      </c>
      <c r="Q1345" s="276" t="str">
        <f t="shared" si="44"/>
        <v/>
      </c>
      <c r="R1345" s="9"/>
      <c r="S1345" s="9"/>
      <c r="U1345" s="367"/>
      <c r="AS1345" s="9"/>
      <c r="AT1345" s="9"/>
      <c r="AU1345" s="426"/>
      <c r="AW1345" s="9"/>
      <c r="AX1345" s="470"/>
      <c r="BG1345" s="373"/>
      <c r="BH1345" s="373"/>
      <c r="BI1345" s="9"/>
      <c r="BJ1345" s="9"/>
      <c r="CJ1345"/>
      <c r="CK1345"/>
    </row>
    <row r="1346" spans="1:89">
      <c r="A1346" s="9">
        <v>1020</v>
      </c>
      <c r="B1346" s="9" t="s">
        <v>383</v>
      </c>
      <c r="C1346" s="9">
        <v>247</v>
      </c>
      <c r="D1346" s="9">
        <v>0</v>
      </c>
      <c r="E1346" s="9">
        <v>0.5</v>
      </c>
      <c r="F1346" s="9">
        <v>525.27200000000005</v>
      </c>
      <c r="G1346" s="9">
        <v>0</v>
      </c>
      <c r="H1346" s="9">
        <v>0</v>
      </c>
      <c r="I1346" s="9">
        <v>7.5</v>
      </c>
      <c r="J1346" s="9">
        <v>66</v>
      </c>
      <c r="K1346" s="158">
        <v>0.92847222222222203</v>
      </c>
      <c r="L1346" s="9"/>
      <c r="M1346" s="9"/>
      <c r="N1346" s="9"/>
      <c r="O1346" s="9"/>
      <c r="P1346" s="278">
        <f t="shared" si="43"/>
        <v>60</v>
      </c>
      <c r="Q1346" s="276" t="str">
        <f t="shared" si="44"/>
        <v/>
      </c>
      <c r="R1346" s="9"/>
      <c r="S1346" s="9"/>
      <c r="U1346" s="367"/>
      <c r="AS1346" s="9"/>
      <c r="AT1346" s="9"/>
      <c r="AU1346" s="426"/>
      <c r="AW1346" s="9"/>
      <c r="AX1346" s="470"/>
      <c r="BG1346" s="373"/>
      <c r="BH1346" s="373"/>
      <c r="BI1346" s="9"/>
      <c r="BJ1346" s="9"/>
      <c r="CJ1346"/>
      <c r="CK1346"/>
    </row>
    <row r="1347" spans="1:89">
      <c r="A1347" s="9">
        <v>1021</v>
      </c>
      <c r="B1347" s="9" t="s">
        <v>383</v>
      </c>
      <c r="C1347" s="9">
        <v>247</v>
      </c>
      <c r="D1347" s="9">
        <v>0.7</v>
      </c>
      <c r="E1347" s="9">
        <v>0.5</v>
      </c>
      <c r="F1347" s="9">
        <v>525.27200000000005</v>
      </c>
      <c r="G1347" s="9">
        <v>0</v>
      </c>
      <c r="H1347" s="9">
        <v>0</v>
      </c>
      <c r="I1347" s="9">
        <v>7.4</v>
      </c>
      <c r="J1347" s="9">
        <v>66</v>
      </c>
      <c r="K1347" s="158">
        <v>0.92916666666666703</v>
      </c>
      <c r="L1347" s="9"/>
      <c r="M1347" s="9"/>
      <c r="N1347" s="9"/>
      <c r="O1347" s="9"/>
      <c r="P1347" s="278">
        <f t="shared" si="43"/>
        <v>60</v>
      </c>
      <c r="Q1347" s="276" t="str">
        <f t="shared" si="44"/>
        <v/>
      </c>
      <c r="R1347" s="9"/>
      <c r="S1347" s="9"/>
      <c r="U1347" s="367"/>
      <c r="AS1347" s="9"/>
      <c r="AT1347" s="9"/>
      <c r="AU1347" s="426"/>
      <c r="AW1347" s="9"/>
      <c r="AX1347" s="470"/>
      <c r="BG1347" s="373"/>
      <c r="BH1347" s="373"/>
      <c r="BI1347" s="9"/>
      <c r="BJ1347" s="9"/>
      <c r="CJ1347"/>
      <c r="CK1347"/>
    </row>
    <row r="1348" spans="1:89">
      <c r="A1348" s="9">
        <v>1021</v>
      </c>
      <c r="B1348" s="9" t="s">
        <v>383</v>
      </c>
      <c r="C1348" s="9">
        <v>247</v>
      </c>
      <c r="D1348" s="9">
        <v>0</v>
      </c>
      <c r="E1348" s="9">
        <v>0.2</v>
      </c>
      <c r="F1348" s="9">
        <v>525.27200000000005</v>
      </c>
      <c r="G1348" s="9">
        <v>0</v>
      </c>
      <c r="H1348" s="9">
        <v>0</v>
      </c>
      <c r="I1348" s="9">
        <v>7.4</v>
      </c>
      <c r="J1348" s="9">
        <v>66</v>
      </c>
      <c r="K1348" s="158">
        <v>0.92986111111111103</v>
      </c>
      <c r="L1348" s="9"/>
      <c r="M1348" s="9"/>
      <c r="N1348" s="9"/>
      <c r="O1348" s="9"/>
      <c r="P1348" s="278">
        <f t="shared" si="43"/>
        <v>60</v>
      </c>
      <c r="Q1348" s="276" t="str">
        <f t="shared" si="44"/>
        <v/>
      </c>
      <c r="R1348" s="9"/>
      <c r="S1348" s="9"/>
      <c r="U1348" s="367"/>
      <c r="AS1348" s="9"/>
      <c r="AT1348" s="9"/>
      <c r="AU1348" s="426"/>
      <c r="AW1348" s="9"/>
      <c r="AX1348" s="470"/>
      <c r="BG1348" s="373"/>
      <c r="BH1348" s="373"/>
      <c r="BI1348" s="9"/>
      <c r="BJ1348" s="9"/>
      <c r="CJ1348"/>
      <c r="CK1348"/>
    </row>
    <row r="1349" spans="1:89">
      <c r="A1349" s="9">
        <v>1021</v>
      </c>
      <c r="B1349" s="9" t="s">
        <v>383</v>
      </c>
      <c r="C1349" s="9">
        <v>247</v>
      </c>
      <c r="D1349" s="9">
        <v>0.8</v>
      </c>
      <c r="E1349" s="9">
        <v>0.7</v>
      </c>
      <c r="F1349" s="9">
        <v>525.27200000000005</v>
      </c>
      <c r="G1349" s="9">
        <v>0</v>
      </c>
      <c r="H1349" s="9">
        <v>0</v>
      </c>
      <c r="I1349" s="9">
        <v>7.3</v>
      </c>
      <c r="J1349" s="9">
        <v>66</v>
      </c>
      <c r="K1349" s="158">
        <v>0.93055555555555602</v>
      </c>
      <c r="L1349" s="9"/>
      <c r="M1349" s="9"/>
      <c r="N1349" s="9"/>
      <c r="O1349" s="9"/>
      <c r="P1349" s="278">
        <f t="shared" si="43"/>
        <v>60</v>
      </c>
      <c r="Q1349" s="276" t="str">
        <f t="shared" si="44"/>
        <v/>
      </c>
      <c r="R1349" s="9"/>
      <c r="S1349" s="9"/>
      <c r="U1349" s="367"/>
      <c r="AS1349" s="9"/>
      <c r="AT1349" s="9"/>
      <c r="AU1349" s="426"/>
      <c r="AW1349" s="9"/>
      <c r="AX1349" s="470"/>
      <c r="BG1349" s="373"/>
      <c r="BH1349" s="373"/>
      <c r="BI1349" s="9"/>
      <c r="BJ1349" s="9"/>
      <c r="CJ1349"/>
      <c r="CK1349"/>
    </row>
    <row r="1350" spans="1:89">
      <c r="A1350" s="9">
        <v>1021</v>
      </c>
      <c r="B1350" s="9" t="s">
        <v>383</v>
      </c>
      <c r="C1350" s="9">
        <v>247</v>
      </c>
      <c r="D1350" s="9">
        <v>0</v>
      </c>
      <c r="E1350" s="9">
        <v>0.2</v>
      </c>
      <c r="F1350" s="9">
        <v>525.27200000000005</v>
      </c>
      <c r="G1350" s="9">
        <v>0</v>
      </c>
      <c r="H1350" s="9">
        <v>0</v>
      </c>
      <c r="I1350" s="9">
        <v>7.3</v>
      </c>
      <c r="J1350" s="9">
        <v>66</v>
      </c>
      <c r="K1350" s="158">
        <v>0.93125000000000002</v>
      </c>
      <c r="L1350" s="9"/>
      <c r="M1350" s="9"/>
      <c r="N1350" s="9"/>
      <c r="O1350" s="9"/>
      <c r="P1350" s="278">
        <f t="shared" si="43"/>
        <v>60</v>
      </c>
      <c r="Q1350" s="276" t="str">
        <f t="shared" si="44"/>
        <v/>
      </c>
      <c r="R1350" s="9"/>
      <c r="S1350" s="9"/>
      <c r="U1350" s="367"/>
      <c r="AS1350" s="9"/>
      <c r="AT1350" s="9"/>
      <c r="AU1350" s="426"/>
      <c r="AW1350" s="9"/>
      <c r="AX1350" s="470"/>
      <c r="BG1350" s="373"/>
      <c r="BH1350" s="373"/>
      <c r="BI1350" s="9"/>
      <c r="BJ1350" s="9"/>
      <c r="CJ1350"/>
      <c r="CK1350"/>
    </row>
    <row r="1351" spans="1:89">
      <c r="A1351" s="9">
        <v>1021</v>
      </c>
      <c r="B1351" s="9" t="s">
        <v>383</v>
      </c>
      <c r="C1351" s="9">
        <v>247</v>
      </c>
      <c r="D1351" s="9">
        <v>0.7</v>
      </c>
      <c r="E1351" s="9">
        <v>0.1</v>
      </c>
      <c r="F1351" s="9">
        <v>525.27200000000005</v>
      </c>
      <c r="G1351" s="9">
        <v>0</v>
      </c>
      <c r="H1351" s="9">
        <v>0</v>
      </c>
      <c r="I1351" s="9">
        <v>7.4</v>
      </c>
      <c r="J1351" s="9">
        <v>66</v>
      </c>
      <c r="K1351" s="158">
        <v>0.93194444444444402</v>
      </c>
      <c r="L1351" s="9"/>
      <c r="M1351" s="9"/>
      <c r="N1351" s="9"/>
      <c r="O1351" s="9"/>
      <c r="P1351" s="278">
        <f t="shared" si="43"/>
        <v>60</v>
      </c>
      <c r="Q1351" s="276" t="str">
        <f t="shared" si="44"/>
        <v/>
      </c>
      <c r="R1351" s="9"/>
      <c r="S1351" s="9"/>
      <c r="U1351" s="367"/>
      <c r="AS1351" s="9"/>
      <c r="AT1351" s="9"/>
      <c r="AU1351" s="426"/>
      <c r="AW1351" s="9"/>
      <c r="AX1351" s="470"/>
      <c r="BG1351" s="373"/>
      <c r="BH1351" s="373"/>
      <c r="BI1351" s="9"/>
      <c r="BJ1351" s="9"/>
      <c r="CJ1351"/>
      <c r="CK1351"/>
    </row>
    <row r="1352" spans="1:89">
      <c r="A1352" s="9">
        <v>1021</v>
      </c>
      <c r="B1352" s="9" t="s">
        <v>383</v>
      </c>
      <c r="C1352" s="9">
        <v>247</v>
      </c>
      <c r="D1352" s="9">
        <v>0.9</v>
      </c>
      <c r="E1352" s="9">
        <v>0.5</v>
      </c>
      <c r="F1352" s="9">
        <v>525.27200000000005</v>
      </c>
      <c r="G1352" s="9">
        <v>0</v>
      </c>
      <c r="H1352" s="9">
        <v>0</v>
      </c>
      <c r="I1352" s="9">
        <v>7.4</v>
      </c>
      <c r="J1352" s="9">
        <v>66</v>
      </c>
      <c r="K1352" s="158">
        <v>0.93263888888888902</v>
      </c>
      <c r="L1352" s="9"/>
      <c r="M1352" s="9"/>
      <c r="N1352" s="9"/>
      <c r="O1352" s="9"/>
      <c r="P1352" s="278">
        <f t="shared" si="43"/>
        <v>60</v>
      </c>
      <c r="Q1352" s="276" t="str">
        <f t="shared" si="44"/>
        <v/>
      </c>
      <c r="R1352" s="9"/>
      <c r="S1352" s="9"/>
      <c r="U1352" s="367"/>
      <c r="AS1352" s="9"/>
      <c r="AT1352" s="9"/>
      <c r="AU1352" s="426"/>
      <c r="AW1352" s="9"/>
      <c r="AX1352" s="470"/>
      <c r="BG1352" s="373"/>
      <c r="BH1352" s="373"/>
      <c r="BI1352" s="9"/>
      <c r="BJ1352" s="9"/>
      <c r="CJ1352"/>
      <c r="CK1352"/>
    </row>
    <row r="1353" spans="1:89">
      <c r="A1353" s="9">
        <v>1021</v>
      </c>
      <c r="B1353" s="9" t="s">
        <v>383</v>
      </c>
      <c r="C1353" s="9">
        <v>247</v>
      </c>
      <c r="D1353" s="9">
        <v>0.7</v>
      </c>
      <c r="E1353" s="9">
        <v>0.7</v>
      </c>
      <c r="F1353" s="9">
        <v>525.27200000000005</v>
      </c>
      <c r="G1353" s="9">
        <v>0</v>
      </c>
      <c r="H1353" s="9">
        <v>0</v>
      </c>
      <c r="I1353" s="9">
        <v>7.3</v>
      </c>
      <c r="J1353" s="9">
        <v>66</v>
      </c>
      <c r="K1353" s="158">
        <v>0.93333333333333302</v>
      </c>
      <c r="L1353" s="9"/>
      <c r="M1353" s="9"/>
      <c r="N1353" s="9"/>
      <c r="O1353" s="9"/>
      <c r="P1353" s="278">
        <f t="shared" si="43"/>
        <v>60</v>
      </c>
      <c r="Q1353" s="276" t="str">
        <f t="shared" si="44"/>
        <v/>
      </c>
      <c r="R1353" s="9"/>
      <c r="S1353" s="9"/>
      <c r="U1353" s="367"/>
      <c r="AS1353" s="9"/>
      <c r="AT1353" s="9"/>
      <c r="AU1353" s="426"/>
      <c r="AW1353" s="9"/>
      <c r="AX1353" s="470"/>
      <c r="BG1353" s="373"/>
      <c r="BH1353" s="373"/>
      <c r="BI1353" s="9"/>
      <c r="BJ1353" s="9"/>
      <c r="CJ1353"/>
      <c r="CK1353"/>
    </row>
    <row r="1354" spans="1:89">
      <c r="A1354" s="9">
        <v>1021</v>
      </c>
      <c r="B1354" s="9" t="s">
        <v>383</v>
      </c>
      <c r="C1354" s="9">
        <v>270</v>
      </c>
      <c r="D1354" s="9">
        <v>1.2</v>
      </c>
      <c r="E1354" s="9">
        <v>1</v>
      </c>
      <c r="F1354" s="9">
        <v>525.27200000000005</v>
      </c>
      <c r="G1354" s="9">
        <v>0</v>
      </c>
      <c r="H1354" s="9">
        <v>0</v>
      </c>
      <c r="I1354" s="9">
        <v>7.3</v>
      </c>
      <c r="J1354" s="9">
        <v>66</v>
      </c>
      <c r="K1354" s="158">
        <v>0.93402777777777801</v>
      </c>
      <c r="L1354" s="9"/>
      <c r="M1354" s="9"/>
      <c r="N1354" s="9"/>
      <c r="O1354" s="9"/>
      <c r="P1354" s="278" t="str">
        <f t="shared" si="43"/>
        <v/>
      </c>
      <c r="Q1354" s="276" t="str">
        <f t="shared" si="44"/>
        <v/>
      </c>
      <c r="R1354" s="9"/>
      <c r="S1354" s="9"/>
      <c r="U1354" s="367"/>
      <c r="AS1354" s="9"/>
      <c r="AT1354" s="9"/>
      <c r="AU1354" s="426"/>
      <c r="AW1354" s="9"/>
      <c r="AX1354" s="470"/>
      <c r="BG1354" s="373"/>
      <c r="BH1354" s="373"/>
      <c r="BI1354" s="9"/>
      <c r="BJ1354" s="9"/>
      <c r="CJ1354"/>
      <c r="CK1354"/>
    </row>
    <row r="1355" spans="1:89">
      <c r="A1355" s="9">
        <v>1021</v>
      </c>
      <c r="B1355" s="9" t="s">
        <v>383</v>
      </c>
      <c r="C1355" s="9">
        <v>270</v>
      </c>
      <c r="D1355" s="9">
        <v>0.7</v>
      </c>
      <c r="E1355" s="9">
        <v>0.8</v>
      </c>
      <c r="F1355" s="9">
        <v>525.27200000000005</v>
      </c>
      <c r="G1355" s="9">
        <v>0</v>
      </c>
      <c r="H1355" s="9">
        <v>0</v>
      </c>
      <c r="I1355" s="9">
        <v>7.3</v>
      </c>
      <c r="J1355" s="9">
        <v>66</v>
      </c>
      <c r="K1355" s="158">
        <v>0.93472222222222201</v>
      </c>
      <c r="L1355" s="9"/>
      <c r="M1355" s="9"/>
      <c r="N1355" s="9"/>
      <c r="O1355" s="9"/>
      <c r="P1355" s="278">
        <f t="shared" ref="P1355:P1418" si="45">IF(D1355&lt;1.1,60,"")</f>
        <v>60</v>
      </c>
      <c r="Q1355" s="276" t="str">
        <f t="shared" ref="Q1355:Q1418" si="46">IF(H1355&gt;0,60,"")</f>
        <v/>
      </c>
      <c r="R1355" s="9"/>
      <c r="S1355" s="9"/>
      <c r="U1355" s="367"/>
      <c r="AS1355" s="9"/>
      <c r="AT1355" s="9"/>
      <c r="AU1355" s="426"/>
      <c r="AW1355" s="9"/>
      <c r="AX1355" s="470"/>
      <c r="BG1355" s="373"/>
      <c r="BH1355" s="373"/>
      <c r="BI1355" s="9"/>
      <c r="BJ1355" s="9"/>
      <c r="CJ1355"/>
      <c r="CK1355"/>
    </row>
    <row r="1356" spans="1:89">
      <c r="A1356" s="9">
        <v>1021</v>
      </c>
      <c r="B1356" s="9" t="s">
        <v>383</v>
      </c>
      <c r="C1356" s="9">
        <v>270</v>
      </c>
      <c r="D1356" s="9">
        <v>1.1000000000000001</v>
      </c>
      <c r="E1356" s="9">
        <v>0.7</v>
      </c>
      <c r="F1356" s="9">
        <v>525.27200000000005</v>
      </c>
      <c r="G1356" s="9">
        <v>0</v>
      </c>
      <c r="H1356" s="9">
        <v>0</v>
      </c>
      <c r="I1356" s="9">
        <v>7.3</v>
      </c>
      <c r="J1356" s="9">
        <v>66</v>
      </c>
      <c r="K1356" s="158">
        <v>0.93541666666666701</v>
      </c>
      <c r="L1356" s="9"/>
      <c r="M1356" s="9"/>
      <c r="N1356" s="9"/>
      <c r="O1356" s="9"/>
      <c r="P1356" s="278" t="str">
        <f t="shared" si="45"/>
        <v/>
      </c>
      <c r="Q1356" s="276" t="str">
        <f t="shared" si="46"/>
        <v/>
      </c>
      <c r="R1356" s="9"/>
      <c r="S1356" s="9"/>
      <c r="U1356" s="367"/>
      <c r="AS1356" s="9"/>
      <c r="AT1356" s="9"/>
      <c r="AU1356" s="426"/>
      <c r="AW1356" s="9"/>
      <c r="AX1356" s="470"/>
      <c r="BG1356" s="373"/>
      <c r="BH1356" s="373"/>
      <c r="BI1356" s="9"/>
      <c r="BJ1356" s="9"/>
      <c r="CJ1356"/>
      <c r="CK1356"/>
    </row>
    <row r="1357" spans="1:89">
      <c r="A1357" s="9">
        <v>1021</v>
      </c>
      <c r="B1357" s="9" t="s">
        <v>383</v>
      </c>
      <c r="C1357" s="9">
        <v>270</v>
      </c>
      <c r="D1357" s="9">
        <v>0.8</v>
      </c>
      <c r="E1357" s="9">
        <v>0.8</v>
      </c>
      <c r="F1357" s="9">
        <v>525.27200000000005</v>
      </c>
      <c r="G1357" s="9">
        <v>0</v>
      </c>
      <c r="H1357" s="9">
        <v>0</v>
      </c>
      <c r="I1357" s="9">
        <v>7.3</v>
      </c>
      <c r="J1357" s="9">
        <v>66</v>
      </c>
      <c r="K1357" s="158">
        <v>0.93611111111111101</v>
      </c>
      <c r="L1357" s="9"/>
      <c r="M1357" s="9"/>
      <c r="N1357" s="9"/>
      <c r="O1357" s="9"/>
      <c r="P1357" s="278">
        <f t="shared" si="45"/>
        <v>60</v>
      </c>
      <c r="Q1357" s="276" t="str">
        <f t="shared" si="46"/>
        <v/>
      </c>
      <c r="R1357" s="9"/>
      <c r="S1357" s="9"/>
      <c r="U1357" s="367"/>
      <c r="AS1357" s="9"/>
      <c r="AT1357" s="9"/>
      <c r="AU1357" s="426"/>
      <c r="AW1357" s="9"/>
      <c r="AX1357" s="470"/>
      <c r="BG1357" s="373"/>
      <c r="BH1357" s="373"/>
      <c r="BI1357" s="9"/>
      <c r="BJ1357" s="9"/>
      <c r="CJ1357"/>
      <c r="CK1357"/>
    </row>
    <row r="1358" spans="1:89">
      <c r="A1358" s="9">
        <v>1021</v>
      </c>
      <c r="B1358" s="9" t="s">
        <v>383</v>
      </c>
      <c r="C1358" s="9">
        <v>270</v>
      </c>
      <c r="D1358" s="9">
        <v>0.7</v>
      </c>
      <c r="E1358" s="9">
        <v>0.7</v>
      </c>
      <c r="F1358" s="9">
        <v>525.27200000000005</v>
      </c>
      <c r="G1358" s="9">
        <v>0</v>
      </c>
      <c r="H1358" s="9">
        <v>0</v>
      </c>
      <c r="I1358" s="9">
        <v>7.3</v>
      </c>
      <c r="J1358" s="9">
        <v>66</v>
      </c>
      <c r="K1358" s="158">
        <v>0.936805555555556</v>
      </c>
      <c r="L1358" s="9"/>
      <c r="M1358" s="9"/>
      <c r="N1358" s="9"/>
      <c r="O1358" s="9"/>
      <c r="P1358" s="278">
        <f t="shared" si="45"/>
        <v>60</v>
      </c>
      <c r="Q1358" s="276" t="str">
        <f t="shared" si="46"/>
        <v/>
      </c>
      <c r="R1358" s="9"/>
      <c r="S1358" s="9"/>
      <c r="U1358" s="367"/>
      <c r="AS1358" s="9"/>
      <c r="AT1358" s="9"/>
      <c r="AU1358" s="426"/>
      <c r="AW1358" s="9"/>
      <c r="AX1358" s="470"/>
      <c r="BG1358" s="373"/>
      <c r="BH1358" s="373"/>
      <c r="BI1358" s="9"/>
      <c r="BJ1358" s="9"/>
      <c r="CJ1358"/>
      <c r="CK1358"/>
    </row>
    <row r="1359" spans="1:89">
      <c r="A1359" s="9">
        <v>1021</v>
      </c>
      <c r="B1359" s="9" t="s">
        <v>383</v>
      </c>
      <c r="C1359" s="9">
        <v>270</v>
      </c>
      <c r="D1359" s="9">
        <v>0.7</v>
      </c>
      <c r="E1359" s="9">
        <v>0.9</v>
      </c>
      <c r="F1359" s="9">
        <v>525.27200000000005</v>
      </c>
      <c r="G1359" s="9">
        <v>0</v>
      </c>
      <c r="H1359" s="9">
        <v>0</v>
      </c>
      <c r="I1359" s="9">
        <v>7.2</v>
      </c>
      <c r="J1359" s="9">
        <v>66</v>
      </c>
      <c r="K1359" s="158">
        <v>0.9375</v>
      </c>
      <c r="L1359" s="9"/>
      <c r="M1359" s="9"/>
      <c r="N1359" s="9"/>
      <c r="O1359" s="9"/>
      <c r="P1359" s="278">
        <f t="shared" si="45"/>
        <v>60</v>
      </c>
      <c r="Q1359" s="276" t="str">
        <f t="shared" si="46"/>
        <v/>
      </c>
      <c r="R1359" s="9"/>
      <c r="S1359" s="9"/>
      <c r="U1359" s="367"/>
      <c r="AS1359" s="9"/>
      <c r="AT1359" s="9"/>
      <c r="AU1359" s="426"/>
      <c r="AW1359" s="9"/>
      <c r="AX1359" s="470"/>
      <c r="BG1359" s="373"/>
      <c r="BH1359" s="373"/>
      <c r="BI1359" s="9"/>
      <c r="BJ1359" s="9"/>
      <c r="CJ1359"/>
      <c r="CK1359"/>
    </row>
    <row r="1360" spans="1:89">
      <c r="A1360" s="9">
        <v>1021</v>
      </c>
      <c r="B1360" s="9" t="s">
        <v>383</v>
      </c>
      <c r="C1360" s="9">
        <v>292</v>
      </c>
      <c r="D1360" s="9">
        <v>1.3</v>
      </c>
      <c r="E1360" s="9">
        <v>0.7</v>
      </c>
      <c r="F1360" s="9">
        <v>525.27200000000005</v>
      </c>
      <c r="G1360" s="9">
        <v>0</v>
      </c>
      <c r="H1360" s="9">
        <v>0</v>
      </c>
      <c r="I1360" s="9">
        <v>7.2</v>
      </c>
      <c r="J1360" s="9">
        <v>66</v>
      </c>
      <c r="K1360" s="158">
        <v>0.938194444444444</v>
      </c>
      <c r="L1360" s="9"/>
      <c r="M1360" s="9"/>
      <c r="N1360" s="9"/>
      <c r="O1360" s="9"/>
      <c r="P1360" s="278" t="str">
        <f t="shared" si="45"/>
        <v/>
      </c>
      <c r="Q1360" s="276" t="str">
        <f t="shared" si="46"/>
        <v/>
      </c>
      <c r="R1360" s="9"/>
      <c r="S1360" s="9"/>
      <c r="U1360" s="367"/>
      <c r="AS1360" s="9"/>
      <c r="AT1360" s="9"/>
      <c r="AU1360" s="426"/>
      <c r="AW1360" s="9"/>
      <c r="AX1360" s="470"/>
      <c r="BG1360" s="373"/>
      <c r="BH1360" s="373"/>
      <c r="BI1360" s="9"/>
      <c r="BJ1360" s="9"/>
      <c r="CJ1360"/>
      <c r="CK1360"/>
    </row>
    <row r="1361" spans="1:89">
      <c r="A1361" s="9">
        <v>1021</v>
      </c>
      <c r="B1361" s="9" t="s">
        <v>383</v>
      </c>
      <c r="C1361" s="9">
        <v>315</v>
      </c>
      <c r="D1361" s="9">
        <v>1.3</v>
      </c>
      <c r="E1361" s="9">
        <v>1.2</v>
      </c>
      <c r="F1361" s="9">
        <v>525.27200000000005</v>
      </c>
      <c r="G1361" s="9">
        <v>0</v>
      </c>
      <c r="H1361" s="9">
        <v>0</v>
      </c>
      <c r="I1361" s="9">
        <v>7.2</v>
      </c>
      <c r="J1361" s="9">
        <v>66</v>
      </c>
      <c r="K1361" s="158">
        <v>0.93888888888888899</v>
      </c>
      <c r="L1361" s="9"/>
      <c r="M1361" s="9"/>
      <c r="N1361" s="9"/>
      <c r="O1361" s="9"/>
      <c r="P1361" s="278" t="str">
        <f t="shared" si="45"/>
        <v/>
      </c>
      <c r="Q1361" s="276" t="str">
        <f t="shared" si="46"/>
        <v/>
      </c>
      <c r="R1361" s="9"/>
      <c r="S1361" s="9"/>
      <c r="U1361" s="367"/>
      <c r="AS1361" s="9"/>
      <c r="AT1361" s="9"/>
      <c r="AU1361" s="426"/>
      <c r="AW1361" s="9"/>
      <c r="AX1361" s="470"/>
      <c r="BG1361" s="373"/>
      <c r="BH1361" s="373"/>
      <c r="BI1361" s="9"/>
      <c r="BJ1361" s="9"/>
      <c r="CJ1361"/>
      <c r="CK1361"/>
    </row>
    <row r="1362" spans="1:89">
      <c r="A1362" s="9">
        <v>1020</v>
      </c>
      <c r="B1362" s="9" t="s">
        <v>383</v>
      </c>
      <c r="C1362" s="9">
        <v>315</v>
      </c>
      <c r="D1362" s="9">
        <v>0.8</v>
      </c>
      <c r="E1362" s="9">
        <v>0.9</v>
      </c>
      <c r="F1362" s="9">
        <v>525.27200000000005</v>
      </c>
      <c r="G1362" s="9">
        <v>0</v>
      </c>
      <c r="H1362" s="9">
        <v>0</v>
      </c>
      <c r="I1362" s="9">
        <v>7.2</v>
      </c>
      <c r="J1362" s="9">
        <v>66</v>
      </c>
      <c r="K1362" s="158">
        <v>0.93958333333333299</v>
      </c>
      <c r="L1362" s="9"/>
      <c r="M1362" s="9"/>
      <c r="N1362" s="9"/>
      <c r="O1362" s="9"/>
      <c r="P1362" s="278">
        <f t="shared" si="45"/>
        <v>60</v>
      </c>
      <c r="Q1362" s="276" t="str">
        <f t="shared" si="46"/>
        <v/>
      </c>
      <c r="R1362" s="9"/>
      <c r="S1362" s="9"/>
      <c r="U1362" s="367"/>
      <c r="AS1362" s="9"/>
      <c r="AT1362" s="9"/>
      <c r="AU1362" s="426"/>
      <c r="AW1362" s="9"/>
      <c r="AX1362" s="470"/>
      <c r="BG1362" s="373"/>
      <c r="BH1362" s="373"/>
      <c r="BI1362" s="9"/>
      <c r="BJ1362" s="9"/>
      <c r="CJ1362"/>
      <c r="CK1362"/>
    </row>
    <row r="1363" spans="1:89">
      <c r="A1363" s="9">
        <v>1020</v>
      </c>
      <c r="B1363" s="9" t="s">
        <v>383</v>
      </c>
      <c r="C1363" s="9">
        <v>315</v>
      </c>
      <c r="D1363" s="9">
        <v>0.8</v>
      </c>
      <c r="E1363" s="9">
        <v>0.8</v>
      </c>
      <c r="F1363" s="9">
        <v>525.27200000000005</v>
      </c>
      <c r="G1363" s="9">
        <v>0</v>
      </c>
      <c r="H1363" s="9">
        <v>0</v>
      </c>
      <c r="I1363" s="9">
        <v>7.2</v>
      </c>
      <c r="J1363" s="9">
        <v>66</v>
      </c>
      <c r="K1363" s="158">
        <v>0.94027777777777799</v>
      </c>
      <c r="L1363" s="9"/>
      <c r="M1363" s="9"/>
      <c r="N1363" s="9"/>
      <c r="O1363" s="9"/>
      <c r="P1363" s="278">
        <f t="shared" si="45"/>
        <v>60</v>
      </c>
      <c r="Q1363" s="276" t="str">
        <f t="shared" si="46"/>
        <v/>
      </c>
      <c r="R1363" s="9"/>
      <c r="S1363" s="9"/>
      <c r="U1363" s="367"/>
      <c r="AS1363" s="9"/>
      <c r="AT1363" s="9"/>
      <c r="AU1363" s="426"/>
      <c r="AW1363" s="9"/>
      <c r="AX1363" s="470"/>
      <c r="BG1363" s="373"/>
      <c r="BH1363" s="373"/>
      <c r="BI1363" s="9"/>
      <c r="BJ1363" s="9"/>
      <c r="CJ1363"/>
      <c r="CK1363"/>
    </row>
    <row r="1364" spans="1:89">
      <c r="A1364" s="9">
        <v>1020</v>
      </c>
      <c r="B1364" s="9" t="s">
        <v>383</v>
      </c>
      <c r="C1364" s="9">
        <v>315</v>
      </c>
      <c r="D1364" s="9">
        <v>0.8</v>
      </c>
      <c r="E1364" s="9">
        <v>0.7</v>
      </c>
      <c r="F1364" s="9">
        <v>525.27200000000005</v>
      </c>
      <c r="G1364" s="9">
        <v>0</v>
      </c>
      <c r="H1364" s="9">
        <v>0</v>
      </c>
      <c r="I1364" s="9">
        <v>7.2</v>
      </c>
      <c r="J1364" s="9">
        <v>66</v>
      </c>
      <c r="K1364" s="158">
        <v>0.94097222222222199</v>
      </c>
      <c r="L1364" s="9"/>
      <c r="M1364" s="9"/>
      <c r="N1364" s="9"/>
      <c r="O1364" s="9"/>
      <c r="P1364" s="278">
        <f t="shared" si="45"/>
        <v>60</v>
      </c>
      <c r="Q1364" s="276" t="str">
        <f t="shared" si="46"/>
        <v/>
      </c>
      <c r="R1364" s="9"/>
      <c r="S1364" s="9"/>
      <c r="U1364" s="367"/>
      <c r="AS1364" s="9"/>
      <c r="AT1364" s="9"/>
      <c r="AU1364" s="426"/>
      <c r="AW1364" s="9"/>
      <c r="AX1364" s="470"/>
      <c r="BG1364" s="373"/>
      <c r="BH1364" s="373"/>
      <c r="BI1364" s="9"/>
      <c r="BJ1364" s="9"/>
      <c r="CJ1364"/>
      <c r="CK1364"/>
    </row>
    <row r="1365" spans="1:89">
      <c r="A1365" s="9">
        <v>1020</v>
      </c>
      <c r="B1365" s="9" t="s">
        <v>383</v>
      </c>
      <c r="C1365" s="9">
        <v>315</v>
      </c>
      <c r="D1365" s="9">
        <v>1.1000000000000001</v>
      </c>
      <c r="E1365" s="9">
        <v>1</v>
      </c>
      <c r="F1365" s="9">
        <v>525.27200000000005</v>
      </c>
      <c r="G1365" s="9">
        <v>0</v>
      </c>
      <c r="H1365" s="9">
        <v>0</v>
      </c>
      <c r="I1365" s="9">
        <v>7.2</v>
      </c>
      <c r="J1365" s="9">
        <v>66</v>
      </c>
      <c r="K1365" s="158">
        <v>0.94166666666666698</v>
      </c>
      <c r="L1365" s="9"/>
      <c r="M1365" s="9"/>
      <c r="N1365" s="9"/>
      <c r="O1365" s="9"/>
      <c r="P1365" s="278" t="str">
        <f t="shared" si="45"/>
        <v/>
      </c>
      <c r="Q1365" s="276" t="str">
        <f t="shared" si="46"/>
        <v/>
      </c>
      <c r="R1365" s="9"/>
      <c r="S1365" s="9"/>
      <c r="U1365" s="367"/>
      <c r="AS1365" s="9"/>
      <c r="AT1365" s="9"/>
      <c r="AU1365" s="426"/>
      <c r="AW1365" s="9"/>
      <c r="AX1365" s="470"/>
      <c r="BG1365" s="373"/>
      <c r="BH1365" s="373"/>
      <c r="BI1365" s="9"/>
      <c r="BJ1365" s="9"/>
      <c r="CJ1365"/>
      <c r="CK1365"/>
    </row>
    <row r="1366" spans="1:89">
      <c r="A1366" s="9">
        <v>1020</v>
      </c>
      <c r="B1366" s="9" t="s">
        <v>383</v>
      </c>
      <c r="C1366" s="9">
        <v>315</v>
      </c>
      <c r="D1366" s="9">
        <v>1.7</v>
      </c>
      <c r="E1366" s="9">
        <v>0.9</v>
      </c>
      <c r="F1366" s="9">
        <v>525.27200000000005</v>
      </c>
      <c r="G1366" s="9">
        <v>0</v>
      </c>
      <c r="H1366" s="9">
        <v>0</v>
      </c>
      <c r="I1366" s="9">
        <v>7.2</v>
      </c>
      <c r="J1366" s="9">
        <v>66</v>
      </c>
      <c r="K1366" s="158">
        <v>0.94236111111111098</v>
      </c>
      <c r="L1366" s="9"/>
      <c r="M1366" s="9"/>
      <c r="N1366" s="9"/>
      <c r="O1366" s="9"/>
      <c r="P1366" s="278" t="str">
        <f t="shared" si="45"/>
        <v/>
      </c>
      <c r="Q1366" s="276" t="str">
        <f t="shared" si="46"/>
        <v/>
      </c>
      <c r="R1366" s="9"/>
      <c r="S1366" s="9"/>
      <c r="U1366" s="367"/>
      <c r="AS1366" s="9"/>
      <c r="AT1366" s="9"/>
      <c r="AU1366" s="426"/>
      <c r="AW1366" s="9"/>
      <c r="AX1366" s="470"/>
      <c r="BG1366" s="373"/>
      <c r="BH1366" s="373"/>
      <c r="BI1366" s="9"/>
      <c r="BJ1366" s="9"/>
      <c r="CJ1366"/>
      <c r="CK1366"/>
    </row>
    <row r="1367" spans="1:89">
      <c r="A1367" s="9">
        <v>1020</v>
      </c>
      <c r="B1367" s="9" t="s">
        <v>383</v>
      </c>
      <c r="C1367" s="9">
        <v>292</v>
      </c>
      <c r="D1367" s="9">
        <v>1.1000000000000001</v>
      </c>
      <c r="E1367" s="9">
        <v>1.1000000000000001</v>
      </c>
      <c r="F1367" s="9">
        <v>525.27200000000005</v>
      </c>
      <c r="G1367" s="9">
        <v>0</v>
      </c>
      <c r="H1367" s="9">
        <v>0</v>
      </c>
      <c r="I1367" s="9">
        <v>7.2</v>
      </c>
      <c r="J1367" s="9">
        <v>66</v>
      </c>
      <c r="K1367" s="158">
        <v>0.94305555555555598</v>
      </c>
      <c r="L1367" s="9"/>
      <c r="M1367" s="9"/>
      <c r="N1367" s="9"/>
      <c r="O1367" s="9"/>
      <c r="P1367" s="278" t="str">
        <f t="shared" si="45"/>
        <v/>
      </c>
      <c r="Q1367" s="276" t="str">
        <f t="shared" si="46"/>
        <v/>
      </c>
      <c r="R1367" s="9"/>
      <c r="S1367" s="9"/>
      <c r="U1367" s="367"/>
      <c r="AS1367" s="9"/>
      <c r="AT1367" s="9"/>
      <c r="AU1367" s="426"/>
      <c r="AW1367" s="9"/>
      <c r="AX1367" s="470"/>
      <c r="BG1367" s="373"/>
      <c r="BH1367" s="373"/>
      <c r="BI1367" s="9"/>
      <c r="BJ1367" s="9"/>
      <c r="CJ1367"/>
      <c r="CK1367"/>
    </row>
    <row r="1368" spans="1:89">
      <c r="A1368" s="9">
        <v>1020</v>
      </c>
      <c r="B1368" s="9" t="s">
        <v>383</v>
      </c>
      <c r="C1368" s="9">
        <v>247</v>
      </c>
      <c r="D1368" s="9">
        <v>1.5</v>
      </c>
      <c r="E1368" s="9">
        <v>1.4</v>
      </c>
      <c r="F1368" s="9">
        <v>525.27200000000005</v>
      </c>
      <c r="G1368" s="9">
        <v>0</v>
      </c>
      <c r="H1368" s="9">
        <v>0</v>
      </c>
      <c r="I1368" s="9">
        <v>7.2</v>
      </c>
      <c r="J1368" s="9">
        <v>66</v>
      </c>
      <c r="K1368" s="158">
        <v>0.94374999999999998</v>
      </c>
      <c r="L1368" s="9"/>
      <c r="M1368" s="9"/>
      <c r="N1368" s="9"/>
      <c r="O1368" s="9"/>
      <c r="P1368" s="278" t="str">
        <f t="shared" si="45"/>
        <v/>
      </c>
      <c r="Q1368" s="276" t="str">
        <f t="shared" si="46"/>
        <v/>
      </c>
      <c r="R1368" s="9"/>
      <c r="S1368" s="9"/>
      <c r="U1368" s="367"/>
      <c r="AS1368" s="9"/>
      <c r="AT1368" s="9"/>
      <c r="AU1368" s="426"/>
      <c r="AW1368" s="9"/>
      <c r="AX1368" s="470"/>
      <c r="BG1368" s="373"/>
      <c r="BH1368" s="373"/>
      <c r="BI1368" s="9"/>
      <c r="BJ1368" s="9"/>
      <c r="CJ1368"/>
      <c r="CK1368"/>
    </row>
    <row r="1369" spans="1:89">
      <c r="A1369" s="9">
        <v>1020</v>
      </c>
      <c r="B1369" s="9" t="s">
        <v>383</v>
      </c>
      <c r="C1369" s="9">
        <v>292</v>
      </c>
      <c r="D1369" s="9">
        <v>1.4</v>
      </c>
      <c r="E1369" s="9">
        <v>1.1000000000000001</v>
      </c>
      <c r="F1369" s="9">
        <v>525.27200000000005</v>
      </c>
      <c r="G1369" s="9">
        <v>0</v>
      </c>
      <c r="H1369" s="9">
        <v>0</v>
      </c>
      <c r="I1369" s="9">
        <v>7.2</v>
      </c>
      <c r="J1369" s="9">
        <v>66</v>
      </c>
      <c r="K1369" s="158">
        <v>0.94444444444444497</v>
      </c>
      <c r="L1369" s="9"/>
      <c r="M1369" s="9"/>
      <c r="N1369" s="9"/>
      <c r="O1369" s="9"/>
      <c r="P1369" s="278" t="str">
        <f t="shared" si="45"/>
        <v/>
      </c>
      <c r="Q1369" s="276" t="str">
        <f t="shared" si="46"/>
        <v/>
      </c>
      <c r="R1369" s="9"/>
      <c r="S1369" s="9"/>
      <c r="U1369" s="367"/>
      <c r="AS1369" s="9"/>
      <c r="AT1369" s="9"/>
      <c r="AU1369" s="426"/>
      <c r="AW1369" s="9"/>
      <c r="AX1369" s="470"/>
      <c r="BG1369" s="373"/>
      <c r="BH1369" s="373"/>
      <c r="BI1369" s="9"/>
      <c r="BJ1369" s="9"/>
      <c r="CJ1369"/>
      <c r="CK1369"/>
    </row>
    <row r="1370" spans="1:89">
      <c r="A1370" s="9">
        <v>1020</v>
      </c>
      <c r="B1370" s="9" t="s">
        <v>383</v>
      </c>
      <c r="C1370" s="9">
        <v>270</v>
      </c>
      <c r="D1370" s="9">
        <v>1.3</v>
      </c>
      <c r="E1370" s="9">
        <v>1.6</v>
      </c>
      <c r="F1370" s="9">
        <v>525.27200000000005</v>
      </c>
      <c r="G1370" s="9">
        <v>0</v>
      </c>
      <c r="H1370" s="9">
        <v>0</v>
      </c>
      <c r="I1370" s="9">
        <v>7.2</v>
      </c>
      <c r="J1370" s="9">
        <v>66</v>
      </c>
      <c r="K1370" s="158">
        <v>0.94513888888888897</v>
      </c>
      <c r="L1370" s="9"/>
      <c r="M1370" s="9"/>
      <c r="N1370" s="9"/>
      <c r="O1370" s="9"/>
      <c r="P1370" s="278" t="str">
        <f t="shared" si="45"/>
        <v/>
      </c>
      <c r="Q1370" s="276" t="str">
        <f t="shared" si="46"/>
        <v/>
      </c>
      <c r="R1370" s="9"/>
      <c r="S1370" s="9"/>
      <c r="U1370" s="367"/>
      <c r="AS1370" s="9"/>
      <c r="AT1370" s="9"/>
      <c r="AU1370" s="426"/>
      <c r="AW1370" s="9"/>
      <c r="AX1370" s="470"/>
      <c r="BG1370" s="373"/>
      <c r="BH1370" s="373"/>
      <c r="BI1370" s="9"/>
      <c r="BJ1370" s="9"/>
      <c r="CJ1370"/>
      <c r="CK1370"/>
    </row>
    <row r="1371" spans="1:89">
      <c r="A1371" s="9">
        <v>1020</v>
      </c>
      <c r="B1371" s="9" t="s">
        <v>383</v>
      </c>
      <c r="C1371" s="9">
        <v>270</v>
      </c>
      <c r="D1371" s="9">
        <v>0.8</v>
      </c>
      <c r="E1371" s="9">
        <v>1</v>
      </c>
      <c r="F1371" s="9">
        <v>525.27200000000005</v>
      </c>
      <c r="G1371" s="9">
        <v>0</v>
      </c>
      <c r="H1371" s="9">
        <v>0</v>
      </c>
      <c r="I1371" s="9">
        <v>7.1</v>
      </c>
      <c r="J1371" s="9">
        <v>66</v>
      </c>
      <c r="K1371" s="158">
        <v>0.94583333333333297</v>
      </c>
      <c r="L1371" s="9"/>
      <c r="M1371" s="9"/>
      <c r="N1371" s="9"/>
      <c r="O1371" s="9"/>
      <c r="P1371" s="278">
        <f t="shared" si="45"/>
        <v>60</v>
      </c>
      <c r="Q1371" s="276" t="str">
        <f t="shared" si="46"/>
        <v/>
      </c>
      <c r="R1371" s="9"/>
      <c r="S1371" s="9"/>
      <c r="U1371" s="367"/>
      <c r="AS1371" s="9"/>
      <c r="AT1371" s="9"/>
      <c r="AU1371" s="426"/>
      <c r="AW1371" s="9"/>
      <c r="AX1371" s="470"/>
      <c r="BG1371" s="373"/>
      <c r="BH1371" s="373"/>
      <c r="BI1371" s="9"/>
      <c r="BJ1371" s="9"/>
      <c r="CJ1371"/>
      <c r="CK1371"/>
    </row>
    <row r="1372" spans="1:89">
      <c r="A1372" s="9">
        <v>1020</v>
      </c>
      <c r="B1372" s="9" t="s">
        <v>383</v>
      </c>
      <c r="C1372" s="9">
        <v>270</v>
      </c>
      <c r="D1372" s="9">
        <v>1.1000000000000001</v>
      </c>
      <c r="E1372" s="9">
        <v>0.9</v>
      </c>
      <c r="F1372" s="9">
        <v>525.27200000000005</v>
      </c>
      <c r="G1372" s="9">
        <v>0</v>
      </c>
      <c r="H1372" s="9">
        <v>0</v>
      </c>
      <c r="I1372" s="9">
        <v>7.1</v>
      </c>
      <c r="J1372" s="9">
        <v>66</v>
      </c>
      <c r="K1372" s="158">
        <v>0.94652777777777797</v>
      </c>
      <c r="L1372" s="9"/>
      <c r="M1372" s="9"/>
      <c r="N1372" s="9"/>
      <c r="O1372" s="9"/>
      <c r="P1372" s="278" t="str">
        <f t="shared" si="45"/>
        <v/>
      </c>
      <c r="Q1372" s="276" t="str">
        <f t="shared" si="46"/>
        <v/>
      </c>
      <c r="R1372" s="9"/>
      <c r="S1372" s="9"/>
      <c r="U1372" s="367"/>
      <c r="AS1372" s="9"/>
      <c r="AT1372" s="9"/>
      <c r="AU1372" s="426"/>
      <c r="AW1372" s="9"/>
      <c r="AX1372" s="470"/>
      <c r="BG1372" s="373"/>
      <c r="BH1372" s="373"/>
      <c r="BI1372" s="9"/>
      <c r="BJ1372" s="9"/>
      <c r="CJ1372"/>
      <c r="CK1372"/>
    </row>
    <row r="1373" spans="1:89">
      <c r="A1373" s="9">
        <v>1020</v>
      </c>
      <c r="B1373" s="9" t="s">
        <v>383</v>
      </c>
      <c r="C1373" s="9">
        <v>270</v>
      </c>
      <c r="D1373" s="9">
        <v>1.3</v>
      </c>
      <c r="E1373" s="9">
        <v>0.9</v>
      </c>
      <c r="F1373" s="9">
        <v>525.27200000000005</v>
      </c>
      <c r="G1373" s="9">
        <v>0</v>
      </c>
      <c r="H1373" s="9">
        <v>0</v>
      </c>
      <c r="I1373" s="9">
        <v>7.1</v>
      </c>
      <c r="J1373" s="9">
        <v>66</v>
      </c>
      <c r="K1373" s="158">
        <v>0.94722222222222197</v>
      </c>
      <c r="L1373" s="9"/>
      <c r="M1373" s="9"/>
      <c r="N1373" s="9"/>
      <c r="O1373" s="9"/>
      <c r="P1373" s="278" t="str">
        <f t="shared" si="45"/>
        <v/>
      </c>
      <c r="Q1373" s="276" t="str">
        <f t="shared" si="46"/>
        <v/>
      </c>
      <c r="R1373" s="9"/>
      <c r="S1373" s="9"/>
      <c r="U1373" s="367"/>
      <c r="AS1373" s="9"/>
      <c r="AT1373" s="9"/>
      <c r="AU1373" s="426"/>
      <c r="AW1373" s="9"/>
      <c r="AX1373" s="470"/>
      <c r="BG1373" s="373"/>
      <c r="BH1373" s="373"/>
      <c r="BI1373" s="9"/>
      <c r="BJ1373" s="9"/>
      <c r="CJ1373"/>
      <c r="CK1373"/>
    </row>
    <row r="1374" spans="1:89">
      <c r="A1374" s="9">
        <v>1020</v>
      </c>
      <c r="B1374" s="9" t="s">
        <v>383</v>
      </c>
      <c r="C1374" s="9">
        <v>270</v>
      </c>
      <c r="D1374" s="9">
        <v>0.9</v>
      </c>
      <c r="E1374" s="9">
        <v>0.9</v>
      </c>
      <c r="F1374" s="9">
        <v>525.27200000000005</v>
      </c>
      <c r="G1374" s="9">
        <v>0</v>
      </c>
      <c r="H1374" s="9">
        <v>0</v>
      </c>
      <c r="I1374" s="9">
        <v>7.1</v>
      </c>
      <c r="J1374" s="9">
        <v>66</v>
      </c>
      <c r="K1374" s="158">
        <v>0.94791666666666696</v>
      </c>
      <c r="L1374" s="9"/>
      <c r="M1374" s="9"/>
      <c r="N1374" s="9"/>
      <c r="O1374" s="9"/>
      <c r="P1374" s="278">
        <f t="shared" si="45"/>
        <v>60</v>
      </c>
      <c r="Q1374" s="276" t="str">
        <f t="shared" si="46"/>
        <v/>
      </c>
      <c r="R1374" s="9"/>
      <c r="S1374" s="9"/>
      <c r="U1374" s="367"/>
      <c r="AS1374" s="9"/>
      <c r="AT1374" s="9"/>
      <c r="AU1374" s="426"/>
      <c r="AW1374" s="9"/>
      <c r="AX1374" s="470"/>
      <c r="BG1374" s="373"/>
      <c r="BH1374" s="373"/>
      <c r="BI1374" s="9"/>
      <c r="BJ1374" s="9"/>
      <c r="CJ1374"/>
      <c r="CK1374"/>
    </row>
    <row r="1375" spans="1:89">
      <c r="A1375" s="9">
        <v>1020</v>
      </c>
      <c r="B1375" s="9" t="s">
        <v>383</v>
      </c>
      <c r="C1375" s="9">
        <v>270</v>
      </c>
      <c r="D1375" s="9">
        <v>1.3</v>
      </c>
      <c r="E1375" s="9">
        <v>1</v>
      </c>
      <c r="F1375" s="9">
        <v>525.27200000000005</v>
      </c>
      <c r="G1375" s="9">
        <v>0</v>
      </c>
      <c r="H1375" s="9">
        <v>0</v>
      </c>
      <c r="I1375" s="9">
        <v>7.1</v>
      </c>
      <c r="J1375" s="9">
        <v>66</v>
      </c>
      <c r="K1375" s="158">
        <v>0.94861111111111096</v>
      </c>
      <c r="L1375" s="9"/>
      <c r="M1375" s="9"/>
      <c r="N1375" s="9"/>
      <c r="O1375" s="9"/>
      <c r="P1375" s="278" t="str">
        <f t="shared" si="45"/>
        <v/>
      </c>
      <c r="Q1375" s="276" t="str">
        <f t="shared" si="46"/>
        <v/>
      </c>
      <c r="R1375" s="9"/>
      <c r="S1375" s="9"/>
      <c r="U1375" s="367"/>
      <c r="AS1375" s="9"/>
      <c r="AT1375" s="9"/>
      <c r="AU1375" s="426"/>
      <c r="AW1375" s="9"/>
      <c r="AX1375" s="470"/>
      <c r="BG1375" s="373"/>
      <c r="BH1375" s="373"/>
      <c r="BI1375" s="9"/>
      <c r="BJ1375" s="9"/>
      <c r="CJ1375"/>
      <c r="CK1375"/>
    </row>
    <row r="1376" spans="1:89">
      <c r="A1376" s="9">
        <v>1020</v>
      </c>
      <c r="B1376" s="9" t="s">
        <v>383</v>
      </c>
      <c r="C1376" s="9">
        <v>270</v>
      </c>
      <c r="D1376" s="9">
        <v>0.9</v>
      </c>
      <c r="E1376" s="9">
        <v>1</v>
      </c>
      <c r="F1376" s="9">
        <v>525.27200000000005</v>
      </c>
      <c r="G1376" s="9">
        <v>0</v>
      </c>
      <c r="H1376" s="9">
        <v>0</v>
      </c>
      <c r="I1376" s="9">
        <v>7.1</v>
      </c>
      <c r="J1376" s="9">
        <v>66</v>
      </c>
      <c r="K1376" s="158">
        <v>0.94930555555555596</v>
      </c>
      <c r="L1376" s="9"/>
      <c r="M1376" s="9"/>
      <c r="N1376" s="9"/>
      <c r="O1376" s="9"/>
      <c r="P1376" s="278">
        <f t="shared" si="45"/>
        <v>60</v>
      </c>
      <c r="Q1376" s="276" t="str">
        <f t="shared" si="46"/>
        <v/>
      </c>
      <c r="R1376" s="9"/>
      <c r="S1376" s="9"/>
      <c r="U1376" s="367"/>
      <c r="AS1376" s="9"/>
      <c r="AT1376" s="9"/>
      <c r="AU1376" s="426"/>
      <c r="AW1376" s="9"/>
      <c r="AX1376" s="470"/>
      <c r="BG1376" s="373"/>
      <c r="BH1376" s="373"/>
      <c r="BI1376" s="9"/>
      <c r="BJ1376" s="9"/>
      <c r="CJ1376"/>
      <c r="CK1376"/>
    </row>
    <row r="1377" spans="1:89">
      <c r="A1377" s="9">
        <v>1021</v>
      </c>
      <c r="B1377" s="9" t="s">
        <v>383</v>
      </c>
      <c r="C1377" s="9">
        <v>270</v>
      </c>
      <c r="D1377" s="9">
        <v>1.4</v>
      </c>
      <c r="E1377" s="9">
        <v>1.2</v>
      </c>
      <c r="F1377" s="9">
        <v>525.27200000000005</v>
      </c>
      <c r="G1377" s="9">
        <v>0</v>
      </c>
      <c r="H1377" s="9">
        <v>0</v>
      </c>
      <c r="I1377" s="9">
        <v>7.1</v>
      </c>
      <c r="J1377" s="9">
        <v>66</v>
      </c>
      <c r="K1377" s="158">
        <v>0.95</v>
      </c>
      <c r="L1377" s="9"/>
      <c r="M1377" s="9"/>
      <c r="N1377" s="9"/>
      <c r="O1377" s="9"/>
      <c r="P1377" s="278" t="str">
        <f t="shared" si="45"/>
        <v/>
      </c>
      <c r="Q1377" s="276" t="str">
        <f t="shared" si="46"/>
        <v/>
      </c>
      <c r="R1377" s="9"/>
      <c r="S1377" s="9"/>
      <c r="U1377" s="367"/>
      <c r="AS1377" s="9"/>
      <c r="AT1377" s="9"/>
      <c r="AU1377" s="426"/>
      <c r="AW1377" s="9"/>
      <c r="AX1377" s="470"/>
      <c r="BG1377" s="373"/>
      <c r="BH1377" s="373"/>
      <c r="BI1377" s="9"/>
      <c r="BJ1377" s="9"/>
      <c r="CJ1377"/>
      <c r="CK1377"/>
    </row>
    <row r="1378" spans="1:89">
      <c r="A1378" s="9">
        <v>1021</v>
      </c>
      <c r="B1378" s="9" t="s">
        <v>383</v>
      </c>
      <c r="C1378" s="9">
        <v>270</v>
      </c>
      <c r="D1378" s="9">
        <v>1.5</v>
      </c>
      <c r="E1378" s="9">
        <v>1.1000000000000001</v>
      </c>
      <c r="F1378" s="9">
        <v>525.27200000000005</v>
      </c>
      <c r="G1378" s="9">
        <v>0</v>
      </c>
      <c r="H1378" s="9">
        <v>0</v>
      </c>
      <c r="I1378" s="9">
        <v>7.1</v>
      </c>
      <c r="J1378" s="9">
        <v>66</v>
      </c>
      <c r="K1378" s="158">
        <v>0.95069444444444495</v>
      </c>
      <c r="L1378" s="9"/>
      <c r="M1378" s="9"/>
      <c r="N1378" s="9"/>
      <c r="O1378" s="9"/>
      <c r="P1378" s="278" t="str">
        <f t="shared" si="45"/>
        <v/>
      </c>
      <c r="Q1378" s="276" t="str">
        <f t="shared" si="46"/>
        <v/>
      </c>
      <c r="R1378" s="9"/>
      <c r="S1378" s="9"/>
      <c r="U1378" s="367"/>
      <c r="AS1378" s="9"/>
      <c r="AT1378" s="9"/>
      <c r="AU1378" s="426"/>
      <c r="AW1378" s="9"/>
      <c r="AX1378" s="470"/>
      <c r="BG1378" s="373"/>
      <c r="BH1378" s="373"/>
      <c r="BI1378" s="9"/>
      <c r="BJ1378" s="9"/>
      <c r="CJ1378"/>
      <c r="CK1378"/>
    </row>
    <row r="1379" spans="1:89">
      <c r="A1379" s="9">
        <v>1021</v>
      </c>
      <c r="B1379" s="9" t="s">
        <v>383</v>
      </c>
      <c r="C1379" s="9">
        <v>270</v>
      </c>
      <c r="D1379" s="9">
        <v>1.1000000000000001</v>
      </c>
      <c r="E1379" s="9">
        <v>1.2</v>
      </c>
      <c r="F1379" s="9">
        <v>525.27200000000005</v>
      </c>
      <c r="G1379" s="9">
        <v>0</v>
      </c>
      <c r="H1379" s="9">
        <v>0</v>
      </c>
      <c r="I1379" s="9">
        <v>7.1</v>
      </c>
      <c r="J1379" s="9">
        <v>66</v>
      </c>
      <c r="K1379" s="158">
        <v>0.95138888888888895</v>
      </c>
      <c r="L1379" s="9"/>
      <c r="M1379" s="9"/>
      <c r="N1379" s="9"/>
      <c r="O1379" s="9"/>
      <c r="P1379" s="278" t="str">
        <f t="shared" si="45"/>
        <v/>
      </c>
      <c r="Q1379" s="276" t="str">
        <f t="shared" si="46"/>
        <v/>
      </c>
      <c r="R1379" s="9"/>
      <c r="S1379" s="9"/>
      <c r="U1379" s="367"/>
      <c r="AS1379" s="9"/>
      <c r="AT1379" s="9"/>
      <c r="AU1379" s="426"/>
      <c r="AW1379" s="9"/>
      <c r="AX1379" s="470"/>
      <c r="BG1379" s="373"/>
      <c r="BH1379" s="373"/>
      <c r="BI1379" s="9"/>
      <c r="BJ1379" s="9"/>
      <c r="CJ1379"/>
      <c r="CK1379"/>
    </row>
    <row r="1380" spans="1:89">
      <c r="A1380" s="9">
        <v>1021</v>
      </c>
      <c r="B1380" s="9" t="s">
        <v>383</v>
      </c>
      <c r="C1380" s="9">
        <v>270</v>
      </c>
      <c r="D1380" s="9">
        <v>1.2</v>
      </c>
      <c r="E1380" s="9">
        <v>0.9</v>
      </c>
      <c r="F1380" s="9">
        <v>525.27200000000005</v>
      </c>
      <c r="G1380" s="9">
        <v>0</v>
      </c>
      <c r="H1380" s="9">
        <v>0</v>
      </c>
      <c r="I1380" s="9">
        <v>7.1</v>
      </c>
      <c r="J1380" s="9">
        <v>66</v>
      </c>
      <c r="K1380" s="158">
        <v>0.95208333333333295</v>
      </c>
      <c r="L1380" s="9"/>
      <c r="M1380" s="9"/>
      <c r="N1380" s="9"/>
      <c r="O1380" s="9"/>
      <c r="P1380" s="278" t="str">
        <f t="shared" si="45"/>
        <v/>
      </c>
      <c r="Q1380" s="276" t="str">
        <f t="shared" si="46"/>
        <v/>
      </c>
      <c r="R1380" s="9"/>
      <c r="S1380" s="9"/>
      <c r="U1380" s="367"/>
      <c r="AS1380" s="9"/>
      <c r="AT1380" s="9"/>
      <c r="AU1380" s="426"/>
      <c r="AW1380" s="9"/>
      <c r="AX1380" s="470"/>
      <c r="BG1380" s="373"/>
      <c r="BH1380" s="373"/>
      <c r="BI1380" s="9"/>
      <c r="BJ1380" s="9"/>
      <c r="CJ1380"/>
      <c r="CK1380"/>
    </row>
    <row r="1381" spans="1:89">
      <c r="A1381" s="9">
        <v>1021</v>
      </c>
      <c r="B1381" s="9" t="s">
        <v>383</v>
      </c>
      <c r="C1381" s="9">
        <v>270</v>
      </c>
      <c r="D1381" s="9">
        <v>1.2</v>
      </c>
      <c r="E1381" s="9">
        <v>1.1000000000000001</v>
      </c>
      <c r="F1381" s="9">
        <v>525.27200000000005</v>
      </c>
      <c r="G1381" s="9">
        <v>0</v>
      </c>
      <c r="H1381" s="9">
        <v>0</v>
      </c>
      <c r="I1381" s="9">
        <v>7.1</v>
      </c>
      <c r="J1381" s="9">
        <v>66</v>
      </c>
      <c r="K1381" s="158">
        <v>0.95277777777777795</v>
      </c>
      <c r="L1381" s="9"/>
      <c r="M1381" s="9"/>
      <c r="N1381" s="9"/>
      <c r="O1381" s="9"/>
      <c r="P1381" s="278" t="str">
        <f t="shared" si="45"/>
        <v/>
      </c>
      <c r="Q1381" s="276" t="str">
        <f t="shared" si="46"/>
        <v/>
      </c>
      <c r="R1381" s="9"/>
      <c r="S1381" s="9"/>
      <c r="U1381" s="367"/>
      <c r="AS1381" s="9"/>
      <c r="AT1381" s="9"/>
      <c r="AU1381" s="426"/>
      <c r="AW1381" s="9"/>
      <c r="AX1381" s="470"/>
      <c r="BG1381" s="373"/>
      <c r="BH1381" s="373"/>
      <c r="BI1381" s="9"/>
      <c r="BJ1381" s="9"/>
      <c r="CJ1381"/>
      <c r="CK1381"/>
    </row>
    <row r="1382" spans="1:89">
      <c r="A1382" s="9">
        <v>1021</v>
      </c>
      <c r="B1382" s="9" t="s">
        <v>383</v>
      </c>
      <c r="C1382" s="9">
        <v>315</v>
      </c>
      <c r="D1382" s="9">
        <v>1.8</v>
      </c>
      <c r="E1382" s="9">
        <v>1.2</v>
      </c>
      <c r="F1382" s="9">
        <v>525.27200000000005</v>
      </c>
      <c r="G1382" s="9">
        <v>0</v>
      </c>
      <c r="H1382" s="9">
        <v>0</v>
      </c>
      <c r="I1382" s="9">
        <v>7</v>
      </c>
      <c r="J1382" s="9">
        <v>66</v>
      </c>
      <c r="K1382" s="158">
        <v>0.95347222222222205</v>
      </c>
      <c r="L1382" s="9"/>
      <c r="M1382" s="9"/>
      <c r="N1382" s="9"/>
      <c r="O1382" s="9"/>
      <c r="P1382" s="278" t="str">
        <f t="shared" si="45"/>
        <v/>
      </c>
      <c r="Q1382" s="276" t="str">
        <f t="shared" si="46"/>
        <v/>
      </c>
      <c r="R1382" s="9"/>
      <c r="S1382" s="9"/>
      <c r="U1382" s="367"/>
      <c r="AS1382" s="9"/>
      <c r="AT1382" s="9"/>
      <c r="AU1382" s="426"/>
      <c r="AW1382" s="9"/>
      <c r="AX1382" s="470"/>
      <c r="BG1382" s="373"/>
      <c r="BH1382" s="373"/>
      <c r="BI1382" s="9"/>
      <c r="BJ1382" s="9"/>
      <c r="CJ1382"/>
      <c r="CK1382"/>
    </row>
    <row r="1383" spans="1:89">
      <c r="A1383" s="9">
        <v>1021</v>
      </c>
      <c r="B1383" s="9" t="s">
        <v>383</v>
      </c>
      <c r="C1383" s="9">
        <v>292</v>
      </c>
      <c r="D1383" s="9">
        <v>1.3</v>
      </c>
      <c r="E1383" s="9">
        <v>1.4</v>
      </c>
      <c r="F1383" s="9">
        <v>525.27200000000005</v>
      </c>
      <c r="G1383" s="9">
        <v>0</v>
      </c>
      <c r="H1383" s="9">
        <v>0</v>
      </c>
      <c r="I1383" s="9">
        <v>7</v>
      </c>
      <c r="J1383" s="9">
        <v>66</v>
      </c>
      <c r="K1383" s="158">
        <v>0.95416666666666705</v>
      </c>
      <c r="L1383" s="9"/>
      <c r="M1383" s="9"/>
      <c r="N1383" s="9"/>
      <c r="O1383" s="9"/>
      <c r="P1383" s="278" t="str">
        <f t="shared" si="45"/>
        <v/>
      </c>
      <c r="Q1383" s="276" t="str">
        <f t="shared" si="46"/>
        <v/>
      </c>
      <c r="R1383" s="9"/>
      <c r="S1383" s="9"/>
      <c r="U1383" s="367"/>
      <c r="AS1383" s="9"/>
      <c r="AT1383" s="9"/>
      <c r="AU1383" s="426"/>
      <c r="AW1383" s="9"/>
      <c r="AX1383" s="470"/>
      <c r="BG1383" s="373"/>
      <c r="BH1383" s="373"/>
      <c r="BI1383" s="9"/>
      <c r="BJ1383" s="9"/>
      <c r="CJ1383"/>
      <c r="CK1383"/>
    </row>
    <row r="1384" spans="1:89">
      <c r="A1384" s="9">
        <v>1021</v>
      </c>
      <c r="B1384" s="9" t="s">
        <v>383</v>
      </c>
      <c r="C1384" s="9">
        <v>270</v>
      </c>
      <c r="D1384" s="9">
        <v>1.4</v>
      </c>
      <c r="E1384" s="9">
        <v>1.5</v>
      </c>
      <c r="F1384" s="9">
        <v>525.27200000000005</v>
      </c>
      <c r="G1384" s="9">
        <v>0</v>
      </c>
      <c r="H1384" s="9">
        <v>0</v>
      </c>
      <c r="I1384" s="9">
        <v>7.1</v>
      </c>
      <c r="J1384" s="9">
        <v>66</v>
      </c>
      <c r="K1384" s="158">
        <v>0.95486111111111105</v>
      </c>
      <c r="L1384" s="9"/>
      <c r="M1384" s="9"/>
      <c r="N1384" s="9"/>
      <c r="O1384" s="9"/>
      <c r="P1384" s="278" t="str">
        <f t="shared" si="45"/>
        <v/>
      </c>
      <c r="Q1384" s="276" t="str">
        <f t="shared" si="46"/>
        <v/>
      </c>
      <c r="R1384" s="9"/>
      <c r="S1384" s="9"/>
      <c r="U1384" s="367"/>
      <c r="AS1384" s="9"/>
      <c r="AT1384" s="9"/>
      <c r="AU1384" s="426"/>
      <c r="AW1384" s="9"/>
      <c r="AX1384" s="470"/>
      <c r="BG1384" s="373"/>
      <c r="BH1384" s="373"/>
      <c r="BI1384" s="9"/>
      <c r="BJ1384" s="9"/>
      <c r="CJ1384"/>
      <c r="CK1384"/>
    </row>
    <row r="1385" spans="1:89">
      <c r="A1385" s="9">
        <v>1021</v>
      </c>
      <c r="B1385" s="9" t="s">
        <v>383</v>
      </c>
      <c r="C1385" s="9">
        <v>292</v>
      </c>
      <c r="D1385" s="9">
        <v>1.8</v>
      </c>
      <c r="E1385" s="9">
        <v>1.8</v>
      </c>
      <c r="F1385" s="9">
        <v>525.27200000000005</v>
      </c>
      <c r="G1385" s="9">
        <v>0</v>
      </c>
      <c r="H1385" s="9">
        <v>0</v>
      </c>
      <c r="I1385" s="9">
        <v>7</v>
      </c>
      <c r="J1385" s="9">
        <v>66</v>
      </c>
      <c r="K1385" s="158">
        <v>0.95555555555555605</v>
      </c>
      <c r="L1385" s="9"/>
      <c r="M1385" s="9"/>
      <c r="N1385" s="9"/>
      <c r="O1385" s="9"/>
      <c r="P1385" s="278" t="str">
        <f t="shared" si="45"/>
        <v/>
      </c>
      <c r="Q1385" s="276" t="str">
        <f t="shared" si="46"/>
        <v/>
      </c>
      <c r="R1385" s="9"/>
      <c r="S1385" s="9"/>
      <c r="U1385" s="367"/>
      <c r="AS1385" s="9"/>
      <c r="AT1385" s="9"/>
      <c r="AU1385" s="426"/>
      <c r="AW1385" s="9"/>
      <c r="AX1385" s="470"/>
      <c r="BG1385" s="373"/>
      <c r="BH1385" s="373"/>
      <c r="BI1385" s="9"/>
      <c r="BJ1385" s="9"/>
      <c r="CJ1385"/>
      <c r="CK1385"/>
    </row>
    <row r="1386" spans="1:89">
      <c r="A1386" s="9">
        <v>1021</v>
      </c>
      <c r="B1386" s="9" t="s">
        <v>383</v>
      </c>
      <c r="C1386" s="9">
        <v>292</v>
      </c>
      <c r="D1386" s="9">
        <v>2.5</v>
      </c>
      <c r="E1386" s="9">
        <v>1.7</v>
      </c>
      <c r="F1386" s="9">
        <v>525.27200000000005</v>
      </c>
      <c r="G1386" s="9">
        <v>0</v>
      </c>
      <c r="H1386" s="9">
        <v>0</v>
      </c>
      <c r="I1386" s="9">
        <v>7</v>
      </c>
      <c r="J1386" s="9">
        <v>67</v>
      </c>
      <c r="K1386" s="158">
        <v>0.95625000000000004</v>
      </c>
      <c r="L1386" s="9"/>
      <c r="M1386" s="9"/>
      <c r="N1386" s="9"/>
      <c r="O1386" s="9"/>
      <c r="P1386" s="278" t="str">
        <f t="shared" si="45"/>
        <v/>
      </c>
      <c r="Q1386" s="276" t="str">
        <f t="shared" si="46"/>
        <v/>
      </c>
      <c r="R1386" s="9"/>
      <c r="S1386" s="9"/>
      <c r="U1386" s="367"/>
      <c r="AS1386" s="9"/>
      <c r="AT1386" s="9"/>
      <c r="AU1386" s="426"/>
      <c r="AW1386" s="9"/>
      <c r="AX1386" s="470"/>
      <c r="BG1386" s="373"/>
      <c r="BH1386" s="373"/>
      <c r="BI1386" s="9"/>
      <c r="BJ1386" s="9"/>
      <c r="CJ1386"/>
      <c r="CK1386"/>
    </row>
    <row r="1387" spans="1:89">
      <c r="A1387" s="9">
        <v>1021</v>
      </c>
      <c r="B1387" s="9" t="s">
        <v>383</v>
      </c>
      <c r="C1387" s="9">
        <v>292</v>
      </c>
      <c r="D1387" s="9">
        <v>1.4</v>
      </c>
      <c r="E1387" s="9">
        <v>1.4</v>
      </c>
      <c r="F1387" s="9">
        <v>525.27200000000005</v>
      </c>
      <c r="G1387" s="9">
        <v>0</v>
      </c>
      <c r="H1387" s="9">
        <v>0</v>
      </c>
      <c r="I1387" s="9">
        <v>7</v>
      </c>
      <c r="J1387" s="9">
        <v>67</v>
      </c>
      <c r="K1387" s="158">
        <v>0.95694444444444404</v>
      </c>
      <c r="L1387" s="9"/>
      <c r="M1387" s="9"/>
      <c r="N1387" s="9"/>
      <c r="O1387" s="9"/>
      <c r="P1387" s="278" t="str">
        <f t="shared" si="45"/>
        <v/>
      </c>
      <c r="Q1387" s="276" t="str">
        <f t="shared" si="46"/>
        <v/>
      </c>
      <c r="R1387" s="9"/>
      <c r="S1387" s="9"/>
      <c r="U1387" s="367"/>
      <c r="AS1387" s="9"/>
      <c r="AT1387" s="9"/>
      <c r="AU1387" s="426"/>
      <c r="AW1387" s="9"/>
      <c r="AX1387" s="470"/>
      <c r="BG1387" s="373"/>
      <c r="BH1387" s="373"/>
      <c r="BI1387" s="9"/>
      <c r="BJ1387" s="9"/>
      <c r="CJ1387"/>
      <c r="CK1387"/>
    </row>
    <row r="1388" spans="1:89">
      <c r="A1388" s="9">
        <v>1021</v>
      </c>
      <c r="B1388" s="9" t="s">
        <v>383</v>
      </c>
      <c r="C1388" s="9">
        <v>292</v>
      </c>
      <c r="D1388" s="9">
        <v>2.4</v>
      </c>
      <c r="E1388" s="9">
        <v>1.7</v>
      </c>
      <c r="F1388" s="9">
        <v>525.27200000000005</v>
      </c>
      <c r="G1388" s="9">
        <v>0</v>
      </c>
      <c r="H1388" s="9">
        <v>0</v>
      </c>
      <c r="I1388" s="9">
        <v>7</v>
      </c>
      <c r="J1388" s="9">
        <v>67</v>
      </c>
      <c r="K1388" s="158">
        <v>0.95763888888888904</v>
      </c>
      <c r="L1388" s="9"/>
      <c r="M1388" s="9"/>
      <c r="N1388" s="9"/>
      <c r="O1388" s="9"/>
      <c r="P1388" s="278" t="str">
        <f t="shared" si="45"/>
        <v/>
      </c>
      <c r="Q1388" s="276" t="str">
        <f t="shared" si="46"/>
        <v/>
      </c>
      <c r="R1388" s="9"/>
      <c r="S1388" s="9"/>
      <c r="U1388" s="367"/>
      <c r="AS1388" s="9"/>
      <c r="AT1388" s="9"/>
      <c r="AU1388" s="426"/>
      <c r="AW1388" s="9"/>
      <c r="AX1388" s="470"/>
      <c r="BG1388" s="373"/>
      <c r="BH1388" s="373"/>
      <c r="BI1388" s="9"/>
      <c r="BJ1388" s="9"/>
      <c r="CJ1388"/>
      <c r="CK1388"/>
    </row>
    <row r="1389" spans="1:89">
      <c r="A1389" s="9">
        <v>1021</v>
      </c>
      <c r="B1389" s="9" t="s">
        <v>383</v>
      </c>
      <c r="C1389" s="9">
        <v>292</v>
      </c>
      <c r="D1389" s="9">
        <v>1.7</v>
      </c>
      <c r="E1389" s="9">
        <v>1.6</v>
      </c>
      <c r="F1389" s="9">
        <v>525.27200000000005</v>
      </c>
      <c r="G1389" s="9">
        <v>0</v>
      </c>
      <c r="H1389" s="9">
        <v>0</v>
      </c>
      <c r="I1389" s="9">
        <v>7</v>
      </c>
      <c r="J1389" s="9">
        <v>67</v>
      </c>
      <c r="K1389" s="158">
        <v>0.95833333333333304</v>
      </c>
      <c r="L1389" s="9"/>
      <c r="M1389" s="9"/>
      <c r="N1389" s="9"/>
      <c r="O1389" s="9"/>
      <c r="P1389" s="278" t="str">
        <f t="shared" si="45"/>
        <v/>
      </c>
      <c r="Q1389" s="276" t="str">
        <f t="shared" si="46"/>
        <v/>
      </c>
      <c r="R1389" s="9"/>
      <c r="S1389" s="9"/>
      <c r="U1389" s="367"/>
      <c r="AS1389" s="9"/>
      <c r="AT1389" s="9"/>
      <c r="AU1389" s="426"/>
      <c r="AW1389" s="9"/>
      <c r="AX1389" s="470"/>
      <c r="BG1389" s="373"/>
      <c r="BH1389" s="373"/>
      <c r="BI1389" s="9"/>
      <c r="BJ1389" s="9"/>
      <c r="CJ1389"/>
      <c r="CK1389"/>
    </row>
    <row r="1390" spans="1:89">
      <c r="A1390" s="9">
        <v>1021</v>
      </c>
      <c r="B1390" s="9" t="s">
        <v>383</v>
      </c>
      <c r="C1390" s="9">
        <v>292</v>
      </c>
      <c r="D1390" s="9">
        <v>1.5</v>
      </c>
      <c r="E1390" s="9">
        <v>1.3</v>
      </c>
      <c r="F1390" s="9">
        <v>525.27200000000005</v>
      </c>
      <c r="G1390" s="9">
        <v>0</v>
      </c>
      <c r="H1390" s="9">
        <v>0</v>
      </c>
      <c r="I1390" s="9">
        <v>7</v>
      </c>
      <c r="J1390" s="9">
        <v>67</v>
      </c>
      <c r="K1390" s="158">
        <v>0.95902777777777803</v>
      </c>
      <c r="L1390" s="9"/>
      <c r="M1390" s="9"/>
      <c r="N1390" s="9"/>
      <c r="O1390" s="9"/>
      <c r="P1390" s="278" t="str">
        <f t="shared" si="45"/>
        <v/>
      </c>
      <c r="Q1390" s="276" t="str">
        <f t="shared" si="46"/>
        <v/>
      </c>
      <c r="R1390" s="9"/>
      <c r="S1390" s="9"/>
      <c r="U1390" s="367"/>
      <c r="AS1390" s="9"/>
      <c r="AT1390" s="9"/>
      <c r="AU1390" s="426"/>
      <c r="AW1390" s="9"/>
      <c r="AX1390" s="470"/>
      <c r="BG1390" s="373"/>
      <c r="BH1390" s="373"/>
      <c r="BI1390" s="9"/>
      <c r="BJ1390" s="9"/>
      <c r="CJ1390"/>
      <c r="CK1390"/>
    </row>
    <row r="1391" spans="1:89">
      <c r="A1391" s="9">
        <v>1021</v>
      </c>
      <c r="B1391" s="9" t="s">
        <v>383</v>
      </c>
      <c r="C1391" s="9">
        <v>270</v>
      </c>
      <c r="D1391" s="9">
        <v>2.5</v>
      </c>
      <c r="E1391" s="9">
        <v>1.6</v>
      </c>
      <c r="F1391" s="9">
        <v>525.27200000000005</v>
      </c>
      <c r="G1391" s="9">
        <v>0</v>
      </c>
      <c r="H1391" s="9">
        <v>0</v>
      </c>
      <c r="I1391" s="9">
        <v>7</v>
      </c>
      <c r="J1391" s="9">
        <v>67</v>
      </c>
      <c r="K1391" s="158">
        <v>0.95972222222222203</v>
      </c>
      <c r="L1391" s="9"/>
      <c r="M1391" s="9"/>
      <c r="N1391" s="9"/>
      <c r="O1391" s="9"/>
      <c r="P1391" s="278" t="str">
        <f t="shared" si="45"/>
        <v/>
      </c>
      <c r="Q1391" s="276" t="str">
        <f t="shared" si="46"/>
        <v/>
      </c>
      <c r="R1391" s="9"/>
      <c r="S1391" s="9"/>
      <c r="U1391" s="367"/>
      <c r="AS1391" s="9"/>
      <c r="AT1391" s="9"/>
      <c r="AU1391" s="426"/>
      <c r="AW1391" s="9"/>
      <c r="AX1391" s="470"/>
      <c r="BG1391" s="373"/>
      <c r="BH1391" s="373"/>
      <c r="BI1391" s="9"/>
      <c r="BJ1391" s="9"/>
      <c r="CJ1391"/>
      <c r="CK1391"/>
    </row>
    <row r="1392" spans="1:89">
      <c r="A1392" s="9">
        <v>1021</v>
      </c>
      <c r="B1392" s="9" t="s">
        <v>383</v>
      </c>
      <c r="C1392" s="9">
        <v>270</v>
      </c>
      <c r="D1392" s="9">
        <v>0.9</v>
      </c>
      <c r="E1392" s="9">
        <v>1.3</v>
      </c>
      <c r="F1392" s="9">
        <v>525.27200000000005</v>
      </c>
      <c r="G1392" s="9">
        <v>0</v>
      </c>
      <c r="H1392" s="9">
        <v>0</v>
      </c>
      <c r="I1392" s="9">
        <v>7</v>
      </c>
      <c r="J1392" s="9">
        <v>67</v>
      </c>
      <c r="K1392" s="158">
        <v>0.96041666666666703</v>
      </c>
      <c r="L1392" s="9"/>
      <c r="M1392" s="9"/>
      <c r="N1392" s="9"/>
      <c r="O1392" s="9"/>
      <c r="P1392" s="278">
        <f t="shared" si="45"/>
        <v>60</v>
      </c>
      <c r="Q1392" s="276" t="str">
        <f t="shared" si="46"/>
        <v/>
      </c>
      <c r="R1392" s="9"/>
      <c r="S1392" s="9"/>
      <c r="U1392" s="367"/>
      <c r="AS1392" s="9"/>
      <c r="AT1392" s="9"/>
      <c r="AU1392" s="426"/>
      <c r="AW1392" s="9"/>
      <c r="AX1392" s="470"/>
      <c r="BG1392" s="373"/>
      <c r="BH1392" s="373"/>
      <c r="BI1392" s="9"/>
      <c r="BJ1392" s="9"/>
      <c r="CJ1392"/>
      <c r="CK1392"/>
    </row>
    <row r="1393" spans="1:89">
      <c r="A1393" s="9">
        <v>1021</v>
      </c>
      <c r="B1393" s="9" t="s">
        <v>383</v>
      </c>
      <c r="C1393" s="9">
        <v>337</v>
      </c>
      <c r="D1393" s="9">
        <v>1.5</v>
      </c>
      <c r="E1393" s="9">
        <v>1.2</v>
      </c>
      <c r="F1393" s="9">
        <v>525.27200000000005</v>
      </c>
      <c r="G1393" s="9">
        <v>0</v>
      </c>
      <c r="H1393" s="9">
        <v>0</v>
      </c>
      <c r="I1393" s="9">
        <v>7</v>
      </c>
      <c r="J1393" s="9">
        <v>67</v>
      </c>
      <c r="K1393" s="158">
        <v>0.96111111111111103</v>
      </c>
      <c r="L1393" s="9"/>
      <c r="M1393" s="9"/>
      <c r="N1393" s="9"/>
      <c r="O1393" s="9"/>
      <c r="P1393" s="278" t="str">
        <f t="shared" si="45"/>
        <v/>
      </c>
      <c r="Q1393" s="276" t="str">
        <f t="shared" si="46"/>
        <v/>
      </c>
      <c r="R1393" s="9"/>
      <c r="S1393" s="9"/>
      <c r="U1393" s="367"/>
      <c r="AS1393" s="9"/>
      <c r="AT1393" s="9"/>
      <c r="AU1393" s="426"/>
      <c r="AW1393" s="9"/>
      <c r="AX1393" s="470"/>
      <c r="BG1393" s="373"/>
      <c r="BH1393" s="373"/>
      <c r="BI1393" s="9"/>
      <c r="BJ1393" s="9"/>
      <c r="CJ1393"/>
      <c r="CK1393"/>
    </row>
    <row r="1394" spans="1:89">
      <c r="A1394" s="9">
        <v>1021</v>
      </c>
      <c r="B1394" s="9" t="s">
        <v>383</v>
      </c>
      <c r="C1394" s="9">
        <v>270</v>
      </c>
      <c r="D1394" s="9">
        <v>1.4</v>
      </c>
      <c r="E1394" s="9">
        <v>1.5</v>
      </c>
      <c r="F1394" s="9">
        <v>525.27200000000005</v>
      </c>
      <c r="G1394" s="9">
        <v>0</v>
      </c>
      <c r="H1394" s="9">
        <v>0</v>
      </c>
      <c r="I1394" s="9">
        <v>7</v>
      </c>
      <c r="J1394" s="9">
        <v>67</v>
      </c>
      <c r="K1394" s="158">
        <v>0.96180555555555602</v>
      </c>
      <c r="L1394" s="9"/>
      <c r="M1394" s="9"/>
      <c r="N1394" s="9"/>
      <c r="O1394" s="9"/>
      <c r="P1394" s="278" t="str">
        <f t="shared" si="45"/>
        <v/>
      </c>
      <c r="Q1394" s="276" t="str">
        <f t="shared" si="46"/>
        <v/>
      </c>
      <c r="R1394" s="9"/>
      <c r="S1394" s="9"/>
      <c r="U1394" s="367"/>
      <c r="AS1394" s="9"/>
      <c r="AT1394" s="9"/>
      <c r="AU1394" s="426"/>
      <c r="AW1394" s="9"/>
      <c r="AX1394" s="470"/>
      <c r="BG1394" s="373"/>
      <c r="BH1394" s="373"/>
      <c r="BI1394" s="9"/>
      <c r="BJ1394" s="9"/>
      <c r="CJ1394"/>
      <c r="CK1394"/>
    </row>
    <row r="1395" spans="1:89">
      <c r="A1395" s="9">
        <v>1021</v>
      </c>
      <c r="B1395" s="9" t="s">
        <v>383</v>
      </c>
      <c r="C1395" s="9">
        <v>292</v>
      </c>
      <c r="D1395" s="9">
        <v>1.3</v>
      </c>
      <c r="E1395" s="9">
        <v>1.3</v>
      </c>
      <c r="F1395" s="9">
        <v>525.27200000000005</v>
      </c>
      <c r="G1395" s="9">
        <v>0</v>
      </c>
      <c r="H1395" s="9">
        <v>0</v>
      </c>
      <c r="I1395" s="9">
        <v>7</v>
      </c>
      <c r="J1395" s="9">
        <v>67</v>
      </c>
      <c r="K1395" s="158">
        <v>0.96250000000000002</v>
      </c>
      <c r="L1395" s="9"/>
      <c r="M1395" s="9"/>
      <c r="N1395" s="9"/>
      <c r="O1395" s="9"/>
      <c r="P1395" s="278" t="str">
        <f t="shared" si="45"/>
        <v/>
      </c>
      <c r="Q1395" s="276" t="str">
        <f t="shared" si="46"/>
        <v/>
      </c>
      <c r="R1395" s="9"/>
      <c r="S1395" s="9"/>
      <c r="U1395" s="367"/>
      <c r="AS1395" s="9"/>
      <c r="AT1395" s="9"/>
      <c r="AU1395" s="426"/>
      <c r="AW1395" s="9"/>
      <c r="AX1395" s="470"/>
      <c r="BG1395" s="373"/>
      <c r="BH1395" s="373"/>
      <c r="BI1395" s="9"/>
      <c r="BJ1395" s="9"/>
      <c r="CJ1395"/>
      <c r="CK1395"/>
    </row>
    <row r="1396" spans="1:89">
      <c r="A1396" s="9">
        <v>1021</v>
      </c>
      <c r="B1396" s="9" t="s">
        <v>383</v>
      </c>
      <c r="C1396" s="9">
        <v>292</v>
      </c>
      <c r="D1396" s="9">
        <v>1.3</v>
      </c>
      <c r="E1396" s="9">
        <v>1.2</v>
      </c>
      <c r="F1396" s="9">
        <v>525.27200000000005</v>
      </c>
      <c r="G1396" s="9">
        <v>0</v>
      </c>
      <c r="H1396" s="9">
        <v>0</v>
      </c>
      <c r="I1396" s="9">
        <v>7</v>
      </c>
      <c r="J1396" s="9">
        <v>67</v>
      </c>
      <c r="K1396" s="158">
        <v>0.96319444444444402</v>
      </c>
      <c r="L1396" s="9"/>
      <c r="M1396" s="9"/>
      <c r="N1396" s="9"/>
      <c r="O1396" s="9"/>
      <c r="P1396" s="278" t="str">
        <f t="shared" si="45"/>
        <v/>
      </c>
      <c r="Q1396" s="276" t="str">
        <f t="shared" si="46"/>
        <v/>
      </c>
      <c r="R1396" s="9"/>
      <c r="S1396" s="9"/>
      <c r="U1396" s="367"/>
      <c r="AS1396" s="9"/>
      <c r="AT1396" s="9"/>
      <c r="AU1396" s="426"/>
      <c r="AW1396" s="9"/>
      <c r="AX1396" s="470"/>
      <c r="BG1396" s="373"/>
      <c r="BH1396" s="373"/>
      <c r="BI1396" s="9"/>
      <c r="BJ1396" s="9"/>
      <c r="CJ1396"/>
      <c r="CK1396"/>
    </row>
    <row r="1397" spans="1:89">
      <c r="A1397" s="9">
        <v>1021</v>
      </c>
      <c r="B1397" s="9" t="s">
        <v>383</v>
      </c>
      <c r="C1397" s="9">
        <v>292</v>
      </c>
      <c r="D1397" s="9">
        <v>1.7</v>
      </c>
      <c r="E1397" s="9">
        <v>1.4</v>
      </c>
      <c r="F1397" s="9">
        <v>525.27200000000005</v>
      </c>
      <c r="G1397" s="9">
        <v>0</v>
      </c>
      <c r="H1397" s="9">
        <v>0</v>
      </c>
      <c r="I1397" s="9">
        <v>7</v>
      </c>
      <c r="J1397" s="9">
        <v>67</v>
      </c>
      <c r="K1397" s="158">
        <v>0.96388888888888902</v>
      </c>
      <c r="L1397" s="9"/>
      <c r="M1397" s="9"/>
      <c r="N1397" s="9"/>
      <c r="O1397" s="9"/>
      <c r="P1397" s="278" t="str">
        <f t="shared" si="45"/>
        <v/>
      </c>
      <c r="Q1397" s="276" t="str">
        <f t="shared" si="46"/>
        <v/>
      </c>
      <c r="R1397" s="9"/>
      <c r="S1397" s="9"/>
      <c r="U1397" s="367"/>
      <c r="AS1397" s="9"/>
      <c r="AT1397" s="9"/>
      <c r="AU1397" s="426"/>
      <c r="AW1397" s="9"/>
      <c r="AX1397" s="470"/>
      <c r="BG1397" s="373"/>
      <c r="BH1397" s="373"/>
      <c r="BI1397" s="9"/>
      <c r="BJ1397" s="9"/>
      <c r="CJ1397"/>
      <c r="CK1397"/>
    </row>
    <row r="1398" spans="1:89">
      <c r="A1398" s="9">
        <v>1021</v>
      </c>
      <c r="B1398" s="9" t="s">
        <v>383</v>
      </c>
      <c r="C1398" s="9">
        <v>315</v>
      </c>
      <c r="D1398" s="9">
        <v>1.7</v>
      </c>
      <c r="E1398" s="9">
        <v>1.2</v>
      </c>
      <c r="F1398" s="9">
        <v>525.27200000000005</v>
      </c>
      <c r="G1398" s="9">
        <v>0</v>
      </c>
      <c r="H1398" s="9">
        <v>0</v>
      </c>
      <c r="I1398" s="9">
        <v>7</v>
      </c>
      <c r="J1398" s="9">
        <v>67</v>
      </c>
      <c r="K1398" s="158">
        <v>0.96458333333333302</v>
      </c>
      <c r="L1398" s="9"/>
      <c r="M1398" s="9"/>
      <c r="N1398" s="9"/>
      <c r="O1398" s="9"/>
      <c r="P1398" s="278" t="str">
        <f t="shared" si="45"/>
        <v/>
      </c>
      <c r="Q1398" s="276" t="str">
        <f t="shared" si="46"/>
        <v/>
      </c>
      <c r="R1398" s="9"/>
      <c r="S1398" s="9"/>
      <c r="U1398" s="367"/>
      <c r="AS1398" s="9"/>
      <c r="AT1398" s="9"/>
      <c r="AU1398" s="426"/>
      <c r="AW1398" s="9"/>
      <c r="AX1398" s="470"/>
      <c r="BG1398" s="373"/>
      <c r="BH1398" s="373"/>
      <c r="BI1398" s="9"/>
      <c r="BJ1398" s="9"/>
      <c r="CJ1398"/>
      <c r="CK1398"/>
    </row>
    <row r="1399" spans="1:89">
      <c r="A1399" s="9">
        <v>1021</v>
      </c>
      <c r="B1399" s="9" t="s">
        <v>383</v>
      </c>
      <c r="C1399" s="9">
        <v>292</v>
      </c>
      <c r="D1399" s="9">
        <v>1.2</v>
      </c>
      <c r="E1399" s="9">
        <v>1.2</v>
      </c>
      <c r="F1399" s="9">
        <v>525.27200000000005</v>
      </c>
      <c r="G1399" s="9">
        <v>0</v>
      </c>
      <c r="H1399" s="9">
        <v>0</v>
      </c>
      <c r="I1399" s="9">
        <v>7</v>
      </c>
      <c r="J1399" s="9">
        <v>67</v>
      </c>
      <c r="K1399" s="158">
        <v>0.96527777777777801</v>
      </c>
      <c r="L1399" s="9"/>
      <c r="M1399" s="9"/>
      <c r="N1399" s="9"/>
      <c r="O1399" s="9"/>
      <c r="P1399" s="278" t="str">
        <f t="shared" si="45"/>
        <v/>
      </c>
      <c r="Q1399" s="276" t="str">
        <f t="shared" si="46"/>
        <v/>
      </c>
      <c r="R1399" s="9"/>
      <c r="S1399" s="9"/>
      <c r="U1399" s="367"/>
      <c r="AS1399" s="9"/>
      <c r="AT1399" s="9"/>
      <c r="AU1399" s="426"/>
      <c r="AW1399" s="9"/>
      <c r="AX1399" s="470"/>
      <c r="BG1399" s="373"/>
      <c r="BH1399" s="373"/>
      <c r="BI1399" s="9"/>
      <c r="BJ1399" s="9"/>
      <c r="CJ1399"/>
      <c r="CK1399"/>
    </row>
    <row r="1400" spans="1:89">
      <c r="A1400" s="9">
        <v>1021</v>
      </c>
      <c r="B1400" s="9" t="s">
        <v>383</v>
      </c>
      <c r="C1400" s="9">
        <v>292</v>
      </c>
      <c r="D1400" s="9">
        <v>0.9</v>
      </c>
      <c r="E1400" s="9">
        <v>1.2</v>
      </c>
      <c r="F1400" s="9">
        <v>525.27200000000005</v>
      </c>
      <c r="G1400" s="9">
        <v>0</v>
      </c>
      <c r="H1400" s="9">
        <v>0</v>
      </c>
      <c r="I1400" s="9">
        <v>7</v>
      </c>
      <c r="J1400" s="9">
        <v>67</v>
      </c>
      <c r="K1400" s="158">
        <v>0.96597222222222201</v>
      </c>
      <c r="L1400" s="9"/>
      <c r="M1400" s="9"/>
      <c r="N1400" s="9"/>
      <c r="O1400" s="9"/>
      <c r="P1400" s="278">
        <f t="shared" si="45"/>
        <v>60</v>
      </c>
      <c r="Q1400" s="276" t="str">
        <f t="shared" si="46"/>
        <v/>
      </c>
      <c r="R1400" s="9"/>
      <c r="S1400" s="9"/>
      <c r="U1400" s="367"/>
      <c r="AS1400" s="9"/>
      <c r="AT1400" s="9"/>
      <c r="AU1400" s="426"/>
      <c r="AW1400" s="9"/>
      <c r="AX1400" s="470"/>
      <c r="BG1400" s="373"/>
      <c r="BH1400" s="373"/>
      <c r="BI1400" s="9"/>
      <c r="BJ1400" s="9"/>
      <c r="CJ1400"/>
      <c r="CK1400"/>
    </row>
    <row r="1401" spans="1:89">
      <c r="A1401" s="9">
        <v>1021</v>
      </c>
      <c r="B1401" s="9" t="s">
        <v>383</v>
      </c>
      <c r="C1401" s="9">
        <v>292</v>
      </c>
      <c r="D1401" s="9">
        <v>1.8</v>
      </c>
      <c r="E1401" s="9">
        <v>1.4</v>
      </c>
      <c r="F1401" s="9">
        <v>525.27200000000005</v>
      </c>
      <c r="G1401" s="9">
        <v>0</v>
      </c>
      <c r="H1401" s="9">
        <v>0</v>
      </c>
      <c r="I1401" s="9">
        <v>7</v>
      </c>
      <c r="J1401" s="9">
        <v>67</v>
      </c>
      <c r="K1401" s="158">
        <v>0.96666666666666701</v>
      </c>
      <c r="L1401" s="9"/>
      <c r="M1401" s="9"/>
      <c r="N1401" s="9"/>
      <c r="O1401" s="9"/>
      <c r="P1401" s="278" t="str">
        <f t="shared" si="45"/>
        <v/>
      </c>
      <c r="Q1401" s="276" t="str">
        <f t="shared" si="46"/>
        <v/>
      </c>
      <c r="R1401" s="9"/>
      <c r="S1401" s="9"/>
      <c r="U1401" s="367"/>
      <c r="AS1401" s="9"/>
      <c r="AT1401" s="9"/>
      <c r="AU1401" s="426"/>
      <c r="AW1401" s="9"/>
      <c r="AX1401" s="470"/>
      <c r="BG1401" s="373"/>
      <c r="BH1401" s="373"/>
      <c r="BI1401" s="9"/>
      <c r="BJ1401" s="9"/>
      <c r="CJ1401"/>
      <c r="CK1401"/>
    </row>
    <row r="1402" spans="1:89">
      <c r="A1402" s="9">
        <v>1021</v>
      </c>
      <c r="B1402" s="9" t="s">
        <v>383</v>
      </c>
      <c r="C1402" s="9">
        <v>270</v>
      </c>
      <c r="D1402" s="9">
        <v>1.3</v>
      </c>
      <c r="E1402" s="9">
        <v>1.3</v>
      </c>
      <c r="F1402" s="9">
        <v>525.27200000000005</v>
      </c>
      <c r="G1402" s="9">
        <v>0</v>
      </c>
      <c r="H1402" s="9">
        <v>0</v>
      </c>
      <c r="I1402" s="9">
        <v>7</v>
      </c>
      <c r="J1402" s="9">
        <v>67</v>
      </c>
      <c r="K1402" s="158">
        <v>0.96736111111111101</v>
      </c>
      <c r="L1402" s="9"/>
      <c r="M1402" s="9"/>
      <c r="N1402" s="9"/>
      <c r="O1402" s="9"/>
      <c r="P1402" s="278" t="str">
        <f t="shared" si="45"/>
        <v/>
      </c>
      <c r="Q1402" s="276" t="str">
        <f t="shared" si="46"/>
        <v/>
      </c>
      <c r="R1402" s="9"/>
      <c r="S1402" s="9"/>
      <c r="U1402" s="367"/>
      <c r="AS1402" s="9"/>
      <c r="AT1402" s="9"/>
      <c r="AU1402" s="426"/>
      <c r="AW1402" s="9"/>
      <c r="AX1402" s="470"/>
      <c r="BG1402" s="373"/>
      <c r="BH1402" s="373"/>
      <c r="BI1402" s="9"/>
      <c r="BJ1402" s="9"/>
      <c r="CJ1402"/>
      <c r="CK1402"/>
    </row>
    <row r="1403" spans="1:89">
      <c r="A1403" s="9">
        <v>1021</v>
      </c>
      <c r="B1403" s="9" t="s">
        <v>383</v>
      </c>
      <c r="C1403" s="9">
        <v>270</v>
      </c>
      <c r="D1403" s="9">
        <v>1.5</v>
      </c>
      <c r="E1403" s="9">
        <v>1.3</v>
      </c>
      <c r="F1403" s="9">
        <v>525.27200000000005</v>
      </c>
      <c r="G1403" s="9">
        <v>0</v>
      </c>
      <c r="H1403" s="9">
        <v>0</v>
      </c>
      <c r="I1403" s="9">
        <v>7</v>
      </c>
      <c r="J1403" s="9">
        <v>67</v>
      </c>
      <c r="K1403" s="158">
        <v>0.968055555555556</v>
      </c>
      <c r="L1403" s="9"/>
      <c r="M1403" s="9"/>
      <c r="N1403" s="9"/>
      <c r="O1403" s="9"/>
      <c r="P1403" s="278" t="str">
        <f t="shared" si="45"/>
        <v/>
      </c>
      <c r="Q1403" s="276" t="str">
        <f t="shared" si="46"/>
        <v/>
      </c>
      <c r="R1403" s="9"/>
      <c r="S1403" s="9"/>
      <c r="U1403" s="367"/>
      <c r="AS1403" s="9"/>
      <c r="AT1403" s="9"/>
      <c r="AU1403" s="426"/>
      <c r="AW1403" s="9"/>
      <c r="AX1403" s="470"/>
      <c r="BG1403" s="373"/>
      <c r="BH1403" s="373"/>
      <c r="BI1403" s="9"/>
      <c r="BJ1403" s="9"/>
      <c r="CJ1403"/>
      <c r="CK1403"/>
    </row>
    <row r="1404" spans="1:89">
      <c r="A1404" s="9">
        <v>1021</v>
      </c>
      <c r="B1404" s="9" t="s">
        <v>383</v>
      </c>
      <c r="C1404" s="9">
        <v>270</v>
      </c>
      <c r="D1404" s="9">
        <v>1.3</v>
      </c>
      <c r="E1404" s="9">
        <v>2</v>
      </c>
      <c r="F1404" s="9">
        <v>525.27200000000005</v>
      </c>
      <c r="G1404" s="9">
        <v>0</v>
      </c>
      <c r="H1404" s="9">
        <v>0</v>
      </c>
      <c r="I1404" s="9">
        <v>7</v>
      </c>
      <c r="J1404" s="9">
        <v>67</v>
      </c>
      <c r="K1404" s="158">
        <v>0.96875</v>
      </c>
      <c r="L1404" s="9"/>
      <c r="M1404" s="9"/>
      <c r="N1404" s="9"/>
      <c r="O1404" s="9"/>
      <c r="P1404" s="278" t="str">
        <f t="shared" si="45"/>
        <v/>
      </c>
      <c r="Q1404" s="276" t="str">
        <f t="shared" si="46"/>
        <v/>
      </c>
      <c r="R1404" s="9"/>
      <c r="S1404" s="9"/>
      <c r="U1404" s="367"/>
      <c r="AS1404" s="9"/>
      <c r="AT1404" s="9"/>
      <c r="AU1404" s="426"/>
      <c r="AW1404" s="9"/>
      <c r="AX1404" s="470"/>
      <c r="BG1404" s="373"/>
      <c r="BH1404" s="373"/>
      <c r="BI1404" s="9"/>
      <c r="BJ1404" s="9"/>
      <c r="CJ1404"/>
      <c r="CK1404"/>
    </row>
    <row r="1405" spans="1:89">
      <c r="A1405" s="9">
        <v>1021</v>
      </c>
      <c r="B1405" s="9" t="s">
        <v>383</v>
      </c>
      <c r="C1405" s="9">
        <v>270</v>
      </c>
      <c r="D1405" s="9">
        <v>1.5</v>
      </c>
      <c r="E1405" s="9">
        <v>1.6</v>
      </c>
      <c r="F1405" s="9">
        <v>525.27200000000005</v>
      </c>
      <c r="G1405" s="9">
        <v>0</v>
      </c>
      <c r="H1405" s="9">
        <v>0</v>
      </c>
      <c r="I1405" s="9">
        <v>7</v>
      </c>
      <c r="J1405" s="9">
        <v>67</v>
      </c>
      <c r="K1405" s="158">
        <v>0.969444444444444</v>
      </c>
      <c r="L1405" s="9"/>
      <c r="M1405" s="9"/>
      <c r="N1405" s="9"/>
      <c r="O1405" s="9"/>
      <c r="P1405" s="278" t="str">
        <f t="shared" si="45"/>
        <v/>
      </c>
      <c r="Q1405" s="276" t="str">
        <f t="shared" si="46"/>
        <v/>
      </c>
      <c r="R1405" s="9"/>
      <c r="S1405" s="9"/>
      <c r="U1405" s="367"/>
      <c r="AS1405" s="9"/>
      <c r="AT1405" s="9"/>
      <c r="AU1405" s="426"/>
      <c r="AW1405" s="9"/>
      <c r="AX1405" s="470"/>
      <c r="BG1405" s="373"/>
      <c r="BH1405" s="373"/>
      <c r="BI1405" s="9"/>
      <c r="BJ1405" s="9"/>
      <c r="CJ1405"/>
      <c r="CK1405"/>
    </row>
    <row r="1406" spans="1:89">
      <c r="A1406" s="9">
        <v>1021</v>
      </c>
      <c r="B1406" s="9" t="s">
        <v>383</v>
      </c>
      <c r="C1406" s="9">
        <v>292</v>
      </c>
      <c r="D1406" s="9">
        <v>1.3</v>
      </c>
      <c r="E1406" s="9">
        <v>1.8</v>
      </c>
      <c r="F1406" s="9">
        <v>525.27200000000005</v>
      </c>
      <c r="G1406" s="9">
        <v>0</v>
      </c>
      <c r="H1406" s="9">
        <v>0</v>
      </c>
      <c r="I1406" s="9">
        <v>7</v>
      </c>
      <c r="J1406" s="9">
        <v>67</v>
      </c>
      <c r="K1406" s="158">
        <v>0.97013888888888899</v>
      </c>
      <c r="L1406" s="9"/>
      <c r="M1406" s="9"/>
      <c r="N1406" s="9"/>
      <c r="O1406" s="9"/>
      <c r="P1406" s="278" t="str">
        <f t="shared" si="45"/>
        <v/>
      </c>
      <c r="Q1406" s="276" t="str">
        <f t="shared" si="46"/>
        <v/>
      </c>
      <c r="R1406" s="9"/>
      <c r="S1406" s="9"/>
      <c r="U1406" s="367"/>
      <c r="AS1406" s="9"/>
      <c r="AT1406" s="9"/>
      <c r="AU1406" s="426"/>
      <c r="AW1406" s="9"/>
      <c r="AX1406" s="470"/>
      <c r="BG1406" s="373"/>
      <c r="BH1406" s="373"/>
      <c r="BI1406" s="9"/>
      <c r="BJ1406" s="9"/>
      <c r="CJ1406"/>
      <c r="CK1406"/>
    </row>
    <row r="1407" spans="1:89">
      <c r="A1407" s="9">
        <v>1021</v>
      </c>
      <c r="B1407" s="9" t="s">
        <v>383</v>
      </c>
      <c r="C1407" s="9">
        <v>292</v>
      </c>
      <c r="D1407" s="9">
        <v>1.9</v>
      </c>
      <c r="E1407" s="9">
        <v>1.9</v>
      </c>
      <c r="F1407" s="9">
        <v>525.27200000000005</v>
      </c>
      <c r="G1407" s="9">
        <v>0</v>
      </c>
      <c r="H1407" s="9">
        <v>0</v>
      </c>
      <c r="I1407" s="9">
        <v>7</v>
      </c>
      <c r="J1407" s="9">
        <v>67</v>
      </c>
      <c r="K1407" s="158">
        <v>0.97083333333333299</v>
      </c>
      <c r="L1407" s="9"/>
      <c r="M1407" s="9"/>
      <c r="N1407" s="9"/>
      <c r="O1407" s="9"/>
      <c r="P1407" s="278" t="str">
        <f t="shared" si="45"/>
        <v/>
      </c>
      <c r="Q1407" s="276" t="str">
        <f t="shared" si="46"/>
        <v/>
      </c>
      <c r="R1407" s="9"/>
      <c r="S1407" s="9"/>
      <c r="U1407" s="367"/>
      <c r="AS1407" s="9"/>
      <c r="AT1407" s="9"/>
      <c r="AU1407" s="426"/>
      <c r="AW1407" s="9"/>
      <c r="AX1407" s="470"/>
      <c r="BG1407" s="373"/>
      <c r="BH1407" s="373"/>
      <c r="BI1407" s="9"/>
      <c r="BJ1407" s="9"/>
      <c r="CJ1407"/>
      <c r="CK1407"/>
    </row>
    <row r="1408" spans="1:89">
      <c r="A1408" s="9">
        <v>1021</v>
      </c>
      <c r="B1408" s="9" t="s">
        <v>383</v>
      </c>
      <c r="C1408" s="9">
        <v>292</v>
      </c>
      <c r="D1408" s="9">
        <v>1.2</v>
      </c>
      <c r="E1408" s="9">
        <v>1.3</v>
      </c>
      <c r="F1408" s="9">
        <v>525.27200000000005</v>
      </c>
      <c r="G1408" s="9">
        <v>0</v>
      </c>
      <c r="H1408" s="9">
        <v>0</v>
      </c>
      <c r="I1408" s="9">
        <v>7</v>
      </c>
      <c r="J1408" s="9">
        <v>67</v>
      </c>
      <c r="K1408" s="158">
        <v>0.97152777777777799</v>
      </c>
      <c r="L1408" s="9"/>
      <c r="M1408" s="9"/>
      <c r="N1408" s="9"/>
      <c r="O1408" s="9"/>
      <c r="P1408" s="278" t="str">
        <f t="shared" si="45"/>
        <v/>
      </c>
      <c r="Q1408" s="276" t="str">
        <f t="shared" si="46"/>
        <v/>
      </c>
      <c r="R1408" s="9"/>
      <c r="S1408" s="9"/>
      <c r="U1408" s="367"/>
      <c r="AS1408" s="9"/>
      <c r="AT1408" s="9"/>
      <c r="AU1408" s="426"/>
      <c r="AW1408" s="9"/>
      <c r="AX1408" s="470"/>
      <c r="BG1408" s="373"/>
      <c r="BH1408" s="373"/>
      <c r="BI1408" s="9"/>
      <c r="BJ1408" s="9"/>
      <c r="CJ1408"/>
      <c r="CK1408"/>
    </row>
    <row r="1409" spans="1:89">
      <c r="A1409" s="9">
        <v>1021</v>
      </c>
      <c r="B1409" s="9" t="s">
        <v>383</v>
      </c>
      <c r="C1409" s="9">
        <v>247</v>
      </c>
      <c r="D1409" s="9">
        <v>1.5</v>
      </c>
      <c r="E1409" s="9">
        <v>1.2</v>
      </c>
      <c r="F1409" s="9">
        <v>525.27200000000005</v>
      </c>
      <c r="G1409" s="9">
        <v>0</v>
      </c>
      <c r="H1409" s="9">
        <v>0</v>
      </c>
      <c r="I1409" s="9">
        <v>7</v>
      </c>
      <c r="J1409" s="9">
        <v>67</v>
      </c>
      <c r="K1409" s="158">
        <v>0.97222222222222199</v>
      </c>
      <c r="L1409" s="9"/>
      <c r="M1409" s="9"/>
      <c r="N1409" s="9"/>
      <c r="O1409" s="9"/>
      <c r="P1409" s="278" t="str">
        <f t="shared" si="45"/>
        <v/>
      </c>
      <c r="Q1409" s="276" t="str">
        <f t="shared" si="46"/>
        <v/>
      </c>
      <c r="R1409" s="9"/>
      <c r="S1409" s="9"/>
      <c r="U1409" s="367"/>
      <c r="AS1409" s="9"/>
      <c r="AT1409" s="9"/>
      <c r="AU1409" s="426"/>
      <c r="AW1409" s="9"/>
      <c r="AX1409" s="470"/>
      <c r="BG1409" s="373"/>
      <c r="BH1409" s="373"/>
      <c r="BI1409" s="9"/>
      <c r="BJ1409" s="9"/>
      <c r="CJ1409"/>
      <c r="CK1409"/>
    </row>
    <row r="1410" spans="1:89">
      <c r="A1410" s="9">
        <v>1021</v>
      </c>
      <c r="B1410" s="9" t="s">
        <v>383</v>
      </c>
      <c r="C1410" s="9">
        <v>247</v>
      </c>
      <c r="D1410" s="9">
        <v>1.5</v>
      </c>
      <c r="E1410" s="9">
        <v>1.4</v>
      </c>
      <c r="F1410" s="9">
        <v>525.27200000000005</v>
      </c>
      <c r="G1410" s="9">
        <v>0</v>
      </c>
      <c r="H1410" s="9">
        <v>0</v>
      </c>
      <c r="I1410" s="9">
        <v>7</v>
      </c>
      <c r="J1410" s="9">
        <v>67</v>
      </c>
      <c r="K1410" s="158">
        <v>0.97291666666666698</v>
      </c>
      <c r="L1410" s="9"/>
      <c r="M1410" s="9"/>
      <c r="N1410" s="9"/>
      <c r="O1410" s="9"/>
      <c r="P1410" s="278" t="str">
        <f t="shared" si="45"/>
        <v/>
      </c>
      <c r="Q1410" s="276" t="str">
        <f t="shared" si="46"/>
        <v/>
      </c>
      <c r="R1410" s="9"/>
      <c r="S1410" s="9"/>
      <c r="U1410" s="367"/>
      <c r="AS1410" s="9"/>
      <c r="AT1410" s="9"/>
      <c r="AU1410" s="426"/>
      <c r="AW1410" s="9"/>
      <c r="AX1410" s="470"/>
      <c r="BG1410" s="373"/>
      <c r="BH1410" s="373"/>
      <c r="BI1410" s="9"/>
      <c r="BJ1410" s="9"/>
      <c r="CJ1410"/>
      <c r="CK1410"/>
    </row>
    <row r="1411" spans="1:89">
      <c r="A1411" s="9">
        <v>1021</v>
      </c>
      <c r="B1411" s="9" t="s">
        <v>383</v>
      </c>
      <c r="C1411" s="9">
        <v>292</v>
      </c>
      <c r="D1411" s="9">
        <v>1.8</v>
      </c>
      <c r="E1411" s="9">
        <v>1.6</v>
      </c>
      <c r="F1411" s="9">
        <v>525.27200000000005</v>
      </c>
      <c r="G1411" s="9">
        <v>0</v>
      </c>
      <c r="H1411" s="9">
        <v>0</v>
      </c>
      <c r="I1411" s="9">
        <v>7</v>
      </c>
      <c r="J1411" s="9">
        <v>67</v>
      </c>
      <c r="K1411" s="158">
        <v>0.97361111111111098</v>
      </c>
      <c r="L1411" s="9"/>
      <c r="M1411" s="9"/>
      <c r="N1411" s="9"/>
      <c r="O1411" s="9"/>
      <c r="P1411" s="278" t="str">
        <f t="shared" si="45"/>
        <v/>
      </c>
      <c r="Q1411" s="276" t="str">
        <f t="shared" si="46"/>
        <v/>
      </c>
      <c r="R1411" s="9"/>
      <c r="S1411" s="9"/>
      <c r="U1411" s="367"/>
      <c r="AS1411" s="9"/>
      <c r="AT1411" s="9"/>
      <c r="AU1411" s="426"/>
      <c r="AW1411" s="9"/>
      <c r="AX1411" s="470"/>
      <c r="BG1411" s="373"/>
      <c r="BH1411" s="373"/>
      <c r="BI1411" s="9"/>
      <c r="BJ1411" s="9"/>
      <c r="CJ1411"/>
      <c r="CK1411"/>
    </row>
    <row r="1412" spans="1:89">
      <c r="A1412" s="9">
        <v>1021</v>
      </c>
      <c r="B1412" s="9" t="s">
        <v>383</v>
      </c>
      <c r="C1412" s="9">
        <v>292</v>
      </c>
      <c r="D1412" s="9">
        <v>1.3</v>
      </c>
      <c r="E1412" s="9">
        <v>1.6</v>
      </c>
      <c r="F1412" s="9">
        <v>525.27200000000005</v>
      </c>
      <c r="G1412" s="9">
        <v>0</v>
      </c>
      <c r="H1412" s="9">
        <v>0</v>
      </c>
      <c r="I1412" s="9">
        <v>7</v>
      </c>
      <c r="J1412" s="9">
        <v>67</v>
      </c>
      <c r="K1412" s="158">
        <v>0.97430555555555598</v>
      </c>
      <c r="L1412" s="9"/>
      <c r="M1412" s="9"/>
      <c r="N1412" s="9"/>
      <c r="O1412" s="9"/>
      <c r="P1412" s="278" t="str">
        <f t="shared" si="45"/>
        <v/>
      </c>
      <c r="Q1412" s="276" t="str">
        <f t="shared" si="46"/>
        <v/>
      </c>
      <c r="R1412" s="9"/>
      <c r="S1412" s="9"/>
      <c r="U1412" s="367"/>
      <c r="AS1412" s="9"/>
      <c r="AT1412" s="9"/>
      <c r="AU1412" s="426"/>
      <c r="AW1412" s="9"/>
      <c r="AX1412" s="470"/>
      <c r="BG1412" s="373"/>
      <c r="BH1412" s="373"/>
      <c r="BI1412" s="9"/>
      <c r="BJ1412" s="9"/>
      <c r="CJ1412"/>
      <c r="CK1412"/>
    </row>
    <row r="1413" spans="1:89">
      <c r="A1413" s="9">
        <v>1021</v>
      </c>
      <c r="B1413" s="9" t="s">
        <v>383</v>
      </c>
      <c r="C1413" s="9">
        <v>337</v>
      </c>
      <c r="D1413" s="9">
        <v>2.2000000000000002</v>
      </c>
      <c r="E1413" s="9">
        <v>1.2</v>
      </c>
      <c r="F1413" s="9">
        <v>525.27200000000005</v>
      </c>
      <c r="G1413" s="9">
        <v>0</v>
      </c>
      <c r="H1413" s="9">
        <v>0</v>
      </c>
      <c r="I1413" s="9">
        <v>7</v>
      </c>
      <c r="J1413" s="9">
        <v>67</v>
      </c>
      <c r="K1413" s="158">
        <v>0.97499999999999998</v>
      </c>
      <c r="L1413" s="9"/>
      <c r="M1413" s="9"/>
      <c r="N1413" s="9"/>
      <c r="O1413" s="9"/>
      <c r="P1413" s="278" t="str">
        <f t="shared" si="45"/>
        <v/>
      </c>
      <c r="Q1413" s="276" t="str">
        <f t="shared" si="46"/>
        <v/>
      </c>
      <c r="R1413" s="9"/>
      <c r="S1413" s="9"/>
      <c r="U1413" s="367"/>
      <c r="AS1413" s="9"/>
      <c r="AT1413" s="9"/>
      <c r="AU1413" s="426"/>
      <c r="AW1413" s="9"/>
      <c r="AX1413" s="470"/>
      <c r="BG1413" s="373"/>
      <c r="BH1413" s="373"/>
      <c r="BI1413" s="9"/>
      <c r="BJ1413" s="9"/>
      <c r="CJ1413"/>
      <c r="CK1413"/>
    </row>
    <row r="1414" spans="1:89">
      <c r="A1414" s="9">
        <v>1021</v>
      </c>
      <c r="B1414" s="9" t="s">
        <v>383</v>
      </c>
      <c r="C1414" s="9">
        <v>292</v>
      </c>
      <c r="D1414" s="9">
        <v>1.5</v>
      </c>
      <c r="E1414" s="9">
        <v>1.9</v>
      </c>
      <c r="F1414" s="9">
        <v>525.27200000000005</v>
      </c>
      <c r="G1414" s="9">
        <v>0</v>
      </c>
      <c r="H1414" s="9">
        <v>0</v>
      </c>
      <c r="I1414" s="9">
        <v>7</v>
      </c>
      <c r="J1414" s="9">
        <v>67</v>
      </c>
      <c r="K1414" s="158">
        <v>0.97569444444444497</v>
      </c>
      <c r="L1414" s="9"/>
      <c r="M1414" s="9"/>
      <c r="N1414" s="9"/>
      <c r="O1414" s="9"/>
      <c r="P1414" s="278" t="str">
        <f t="shared" si="45"/>
        <v/>
      </c>
      <c r="Q1414" s="276" t="str">
        <f t="shared" si="46"/>
        <v/>
      </c>
      <c r="R1414" s="9"/>
      <c r="S1414" s="9"/>
      <c r="U1414" s="367"/>
      <c r="AS1414" s="9"/>
      <c r="AT1414" s="9"/>
      <c r="AU1414" s="426"/>
      <c r="AW1414" s="9"/>
      <c r="AX1414" s="470"/>
      <c r="BG1414" s="373"/>
      <c r="BH1414" s="373"/>
      <c r="BI1414" s="9"/>
      <c r="BJ1414" s="9"/>
      <c r="CJ1414"/>
      <c r="CK1414"/>
    </row>
    <row r="1415" spans="1:89">
      <c r="A1415" s="9">
        <v>1021</v>
      </c>
      <c r="B1415" s="9" t="s">
        <v>383</v>
      </c>
      <c r="C1415" s="9">
        <v>270</v>
      </c>
      <c r="D1415" s="9">
        <v>1.7</v>
      </c>
      <c r="E1415" s="9">
        <v>1.5</v>
      </c>
      <c r="F1415" s="9">
        <v>525.27200000000005</v>
      </c>
      <c r="G1415" s="9">
        <v>0</v>
      </c>
      <c r="H1415" s="9">
        <v>0</v>
      </c>
      <c r="I1415" s="9">
        <v>7</v>
      </c>
      <c r="J1415" s="9">
        <v>67</v>
      </c>
      <c r="K1415" s="158">
        <v>0.97638888888888897</v>
      </c>
      <c r="L1415" s="9"/>
      <c r="M1415" s="9"/>
      <c r="N1415" s="9"/>
      <c r="O1415" s="9"/>
      <c r="P1415" s="278" t="str">
        <f t="shared" si="45"/>
        <v/>
      </c>
      <c r="Q1415" s="276" t="str">
        <f t="shared" si="46"/>
        <v/>
      </c>
      <c r="R1415" s="9"/>
      <c r="S1415" s="9"/>
      <c r="U1415" s="367"/>
      <c r="AS1415" s="9"/>
      <c r="AT1415" s="9"/>
      <c r="AU1415" s="426"/>
      <c r="AW1415" s="9"/>
      <c r="AX1415" s="470"/>
      <c r="BG1415" s="373"/>
      <c r="BH1415" s="373"/>
      <c r="BI1415" s="9"/>
      <c r="BJ1415" s="9"/>
      <c r="CJ1415"/>
      <c r="CK1415"/>
    </row>
    <row r="1416" spans="1:89">
      <c r="A1416" s="9">
        <v>1021</v>
      </c>
      <c r="B1416" s="9" t="s">
        <v>383</v>
      </c>
      <c r="C1416" s="9">
        <v>292</v>
      </c>
      <c r="D1416" s="9">
        <v>1.2</v>
      </c>
      <c r="E1416" s="9">
        <v>1.2</v>
      </c>
      <c r="F1416" s="9">
        <v>525.27200000000005</v>
      </c>
      <c r="G1416" s="9">
        <v>0</v>
      </c>
      <c r="H1416" s="9">
        <v>0</v>
      </c>
      <c r="I1416" s="9">
        <v>7</v>
      </c>
      <c r="J1416" s="9">
        <v>67</v>
      </c>
      <c r="K1416" s="158">
        <v>0.97708333333333297</v>
      </c>
      <c r="L1416" s="9"/>
      <c r="M1416" s="9"/>
      <c r="N1416" s="9"/>
      <c r="O1416" s="9"/>
      <c r="P1416" s="278" t="str">
        <f t="shared" si="45"/>
        <v/>
      </c>
      <c r="Q1416" s="276" t="str">
        <f t="shared" si="46"/>
        <v/>
      </c>
      <c r="R1416" s="9"/>
      <c r="S1416" s="9"/>
      <c r="U1416" s="367"/>
      <c r="AS1416" s="9"/>
      <c r="AT1416" s="9"/>
      <c r="AU1416" s="426"/>
      <c r="AW1416" s="9"/>
      <c r="AX1416" s="470"/>
      <c r="BG1416" s="373"/>
      <c r="BH1416" s="373"/>
      <c r="BI1416" s="9"/>
      <c r="BJ1416" s="9"/>
      <c r="CJ1416"/>
      <c r="CK1416"/>
    </row>
    <row r="1417" spans="1:89">
      <c r="A1417" s="9">
        <v>1021</v>
      </c>
      <c r="B1417" s="9" t="s">
        <v>383</v>
      </c>
      <c r="C1417" s="9">
        <v>292</v>
      </c>
      <c r="D1417" s="9">
        <v>0.9</v>
      </c>
      <c r="E1417" s="9">
        <v>1.4</v>
      </c>
      <c r="F1417" s="9">
        <v>525.27200000000005</v>
      </c>
      <c r="G1417" s="9">
        <v>0</v>
      </c>
      <c r="H1417" s="9">
        <v>0</v>
      </c>
      <c r="I1417" s="9">
        <v>7</v>
      </c>
      <c r="J1417" s="9">
        <v>67</v>
      </c>
      <c r="K1417" s="158">
        <v>0.97777777777777797</v>
      </c>
      <c r="L1417" s="9"/>
      <c r="M1417" s="9"/>
      <c r="N1417" s="9"/>
      <c r="O1417" s="9"/>
      <c r="P1417" s="278">
        <f t="shared" si="45"/>
        <v>60</v>
      </c>
      <c r="Q1417" s="276" t="str">
        <f t="shared" si="46"/>
        <v/>
      </c>
      <c r="R1417" s="9"/>
      <c r="S1417" s="9"/>
      <c r="U1417" s="367"/>
      <c r="AS1417" s="9"/>
      <c r="AT1417" s="9"/>
      <c r="AU1417" s="426"/>
      <c r="AW1417" s="9"/>
      <c r="AX1417" s="470"/>
      <c r="BG1417" s="373"/>
      <c r="BH1417" s="373"/>
      <c r="BI1417" s="9"/>
      <c r="BJ1417" s="9"/>
      <c r="CJ1417"/>
      <c r="CK1417"/>
    </row>
    <row r="1418" spans="1:89">
      <c r="A1418" s="9">
        <v>1021</v>
      </c>
      <c r="B1418" s="9" t="s">
        <v>383</v>
      </c>
      <c r="C1418" s="9">
        <v>292</v>
      </c>
      <c r="D1418" s="9">
        <v>1.7</v>
      </c>
      <c r="E1418" s="9">
        <v>1.5</v>
      </c>
      <c r="F1418" s="9">
        <v>525.27200000000005</v>
      </c>
      <c r="G1418" s="9">
        <v>0</v>
      </c>
      <c r="H1418" s="9">
        <v>0</v>
      </c>
      <c r="I1418" s="9">
        <v>7</v>
      </c>
      <c r="J1418" s="9">
        <v>67</v>
      </c>
      <c r="K1418" s="158">
        <v>0.97847222222222197</v>
      </c>
      <c r="L1418" s="9"/>
      <c r="M1418" s="9"/>
      <c r="N1418" s="9"/>
      <c r="O1418" s="9"/>
      <c r="P1418" s="278" t="str">
        <f t="shared" si="45"/>
        <v/>
      </c>
      <c r="Q1418" s="276" t="str">
        <f t="shared" si="46"/>
        <v/>
      </c>
      <c r="R1418" s="9"/>
      <c r="S1418" s="9"/>
      <c r="U1418" s="367"/>
      <c r="AS1418" s="9"/>
      <c r="AT1418" s="9"/>
      <c r="AU1418" s="426"/>
      <c r="AW1418" s="9"/>
      <c r="AX1418" s="470"/>
      <c r="BG1418" s="373"/>
      <c r="BH1418" s="373"/>
      <c r="BI1418" s="9"/>
      <c r="BJ1418" s="9"/>
      <c r="CJ1418"/>
      <c r="CK1418"/>
    </row>
    <row r="1419" spans="1:89">
      <c r="A1419" s="9">
        <v>1021</v>
      </c>
      <c r="B1419" s="9" t="s">
        <v>383</v>
      </c>
      <c r="C1419" s="9">
        <v>247</v>
      </c>
      <c r="D1419" s="9">
        <v>1.4</v>
      </c>
      <c r="E1419" s="9">
        <v>1.3</v>
      </c>
      <c r="F1419" s="9">
        <v>525.27200000000005</v>
      </c>
      <c r="G1419" s="9">
        <v>0</v>
      </c>
      <c r="H1419" s="9">
        <v>0</v>
      </c>
      <c r="I1419" s="9">
        <v>7</v>
      </c>
      <c r="J1419" s="9">
        <v>67</v>
      </c>
      <c r="K1419" s="158">
        <v>0.97916666666666696</v>
      </c>
      <c r="L1419" s="9"/>
      <c r="M1419" s="9"/>
      <c r="N1419" s="9"/>
      <c r="O1419" s="9"/>
      <c r="P1419" s="278" t="str">
        <f t="shared" ref="P1419:P1448" si="47">IF(D1419&lt;1.1,60,"")</f>
        <v/>
      </c>
      <c r="Q1419" s="276" t="str">
        <f t="shared" ref="Q1419:Q1448" si="48">IF(H1419&gt;0,60,"")</f>
        <v/>
      </c>
      <c r="R1419" s="9"/>
      <c r="S1419" s="9"/>
      <c r="U1419" s="367"/>
      <c r="AS1419" s="9"/>
      <c r="AT1419" s="9"/>
      <c r="AU1419" s="426"/>
      <c r="AW1419" s="9"/>
      <c r="AX1419" s="470"/>
      <c r="BG1419" s="373"/>
      <c r="BH1419" s="373"/>
      <c r="BI1419" s="9"/>
      <c r="BJ1419" s="9"/>
      <c r="CJ1419"/>
      <c r="CK1419"/>
    </row>
    <row r="1420" spans="1:89">
      <c r="A1420" s="9">
        <v>1021</v>
      </c>
      <c r="B1420" s="9" t="s">
        <v>383</v>
      </c>
      <c r="C1420" s="9">
        <v>337</v>
      </c>
      <c r="D1420" s="9">
        <v>1.7</v>
      </c>
      <c r="E1420" s="9">
        <v>1.4</v>
      </c>
      <c r="F1420" s="9">
        <v>525.27200000000005</v>
      </c>
      <c r="G1420" s="9">
        <v>0</v>
      </c>
      <c r="H1420" s="9">
        <v>0</v>
      </c>
      <c r="I1420" s="9">
        <v>7</v>
      </c>
      <c r="J1420" s="9">
        <v>67</v>
      </c>
      <c r="K1420" s="158">
        <v>0.97986111111111096</v>
      </c>
      <c r="L1420" s="9"/>
      <c r="M1420" s="9"/>
      <c r="N1420" s="9"/>
      <c r="O1420" s="9"/>
      <c r="P1420" s="278" t="str">
        <f t="shared" si="47"/>
        <v/>
      </c>
      <c r="Q1420" s="276" t="str">
        <f t="shared" si="48"/>
        <v/>
      </c>
      <c r="R1420" s="9"/>
      <c r="S1420" s="9"/>
      <c r="U1420" s="367"/>
      <c r="AS1420" s="9"/>
      <c r="AT1420" s="9"/>
      <c r="AU1420" s="426"/>
      <c r="AW1420" s="9"/>
      <c r="AX1420" s="470"/>
      <c r="BG1420" s="373"/>
      <c r="BH1420" s="373"/>
      <c r="BI1420" s="9"/>
      <c r="BJ1420" s="9"/>
      <c r="CJ1420"/>
      <c r="CK1420"/>
    </row>
    <row r="1421" spans="1:89">
      <c r="A1421" s="9">
        <v>1021</v>
      </c>
      <c r="B1421" s="9" t="s">
        <v>383</v>
      </c>
      <c r="C1421" s="9">
        <v>247</v>
      </c>
      <c r="D1421" s="9">
        <v>1.4</v>
      </c>
      <c r="E1421" s="9">
        <v>1.3</v>
      </c>
      <c r="F1421" s="9">
        <v>525.27200000000005</v>
      </c>
      <c r="G1421" s="9">
        <v>0</v>
      </c>
      <c r="H1421" s="9">
        <v>0</v>
      </c>
      <c r="I1421" s="9">
        <v>7</v>
      </c>
      <c r="J1421" s="9">
        <v>67</v>
      </c>
      <c r="K1421" s="158">
        <v>0.98055555555555596</v>
      </c>
      <c r="L1421" s="9"/>
      <c r="M1421" s="9"/>
      <c r="N1421" s="9"/>
      <c r="O1421" s="9"/>
      <c r="P1421" s="278" t="str">
        <f t="shared" si="47"/>
        <v/>
      </c>
      <c r="Q1421" s="276" t="str">
        <f t="shared" si="48"/>
        <v/>
      </c>
      <c r="R1421" s="9"/>
      <c r="S1421" s="9"/>
      <c r="U1421" s="367"/>
      <c r="AS1421" s="9"/>
      <c r="AT1421" s="9"/>
      <c r="AU1421" s="426"/>
      <c r="AW1421" s="9"/>
      <c r="AX1421" s="470"/>
      <c r="BG1421" s="373"/>
      <c r="BH1421" s="373"/>
      <c r="BI1421" s="9"/>
      <c r="BJ1421" s="9"/>
      <c r="CJ1421"/>
      <c r="CK1421"/>
    </row>
    <row r="1422" spans="1:89">
      <c r="A1422" s="9">
        <v>1021</v>
      </c>
      <c r="B1422" s="9" t="s">
        <v>383</v>
      </c>
      <c r="C1422" s="9">
        <v>270</v>
      </c>
      <c r="D1422" s="9">
        <v>1.6</v>
      </c>
      <c r="E1422" s="9">
        <v>1.2</v>
      </c>
      <c r="F1422" s="9">
        <v>525.27200000000005</v>
      </c>
      <c r="G1422" s="9">
        <v>0</v>
      </c>
      <c r="H1422" s="9">
        <v>0</v>
      </c>
      <c r="I1422" s="9">
        <v>7</v>
      </c>
      <c r="J1422" s="9">
        <v>67</v>
      </c>
      <c r="K1422" s="158">
        <v>0.98124999999999996</v>
      </c>
      <c r="L1422" s="9"/>
      <c r="M1422" s="9"/>
      <c r="N1422" s="9"/>
      <c r="O1422" s="9"/>
      <c r="P1422" s="278" t="str">
        <f t="shared" si="47"/>
        <v/>
      </c>
      <c r="Q1422" s="276" t="str">
        <f t="shared" si="48"/>
        <v/>
      </c>
      <c r="R1422" s="9"/>
      <c r="S1422" s="9"/>
      <c r="U1422" s="367"/>
      <c r="AS1422" s="9"/>
      <c r="AT1422" s="9"/>
      <c r="AU1422" s="426"/>
      <c r="AW1422" s="9"/>
      <c r="AX1422" s="470"/>
      <c r="BG1422" s="373"/>
      <c r="BH1422" s="373"/>
      <c r="BI1422" s="9"/>
      <c r="BJ1422" s="9"/>
      <c r="CJ1422"/>
      <c r="CK1422"/>
    </row>
    <row r="1423" spans="1:89">
      <c r="A1423" s="9">
        <v>1021</v>
      </c>
      <c r="B1423" s="9" t="s">
        <v>383</v>
      </c>
      <c r="C1423" s="9">
        <v>292</v>
      </c>
      <c r="D1423" s="9">
        <v>1.4</v>
      </c>
      <c r="E1423" s="9">
        <v>1.2</v>
      </c>
      <c r="F1423" s="9">
        <v>525.27200000000005</v>
      </c>
      <c r="G1423" s="9">
        <v>0</v>
      </c>
      <c r="H1423" s="9">
        <v>0</v>
      </c>
      <c r="I1423" s="9">
        <v>7</v>
      </c>
      <c r="J1423" s="9">
        <v>67</v>
      </c>
      <c r="K1423" s="158">
        <v>0.98194444444444495</v>
      </c>
      <c r="L1423" s="9"/>
      <c r="M1423" s="9"/>
      <c r="N1423" s="9"/>
      <c r="O1423" s="9"/>
      <c r="P1423" s="278" t="str">
        <f t="shared" si="47"/>
        <v/>
      </c>
      <c r="Q1423" s="276" t="str">
        <f t="shared" si="48"/>
        <v/>
      </c>
      <c r="R1423" s="9"/>
      <c r="S1423" s="9"/>
      <c r="U1423" s="367"/>
      <c r="AS1423" s="9"/>
      <c r="AT1423" s="9"/>
      <c r="AU1423" s="426"/>
      <c r="AW1423" s="9"/>
      <c r="AX1423" s="470"/>
      <c r="BG1423" s="373"/>
      <c r="BH1423" s="373"/>
      <c r="BI1423" s="9"/>
      <c r="BJ1423" s="9"/>
      <c r="CJ1423"/>
      <c r="CK1423"/>
    </row>
    <row r="1424" spans="1:89">
      <c r="A1424" s="9">
        <v>1021</v>
      </c>
      <c r="B1424" s="9" t="s">
        <v>383</v>
      </c>
      <c r="C1424" s="9">
        <v>292</v>
      </c>
      <c r="D1424" s="9">
        <v>1.2</v>
      </c>
      <c r="E1424" s="9">
        <v>1.5</v>
      </c>
      <c r="F1424" s="9">
        <v>525.27200000000005</v>
      </c>
      <c r="G1424" s="9">
        <v>0</v>
      </c>
      <c r="H1424" s="9">
        <v>0</v>
      </c>
      <c r="I1424" s="9">
        <v>7</v>
      </c>
      <c r="J1424" s="9">
        <v>67</v>
      </c>
      <c r="K1424" s="158">
        <v>0.98263888888888895</v>
      </c>
      <c r="L1424" s="9"/>
      <c r="M1424" s="9"/>
      <c r="N1424" s="9"/>
      <c r="O1424" s="9"/>
      <c r="P1424" s="278" t="str">
        <f t="shared" si="47"/>
        <v/>
      </c>
      <c r="Q1424" s="276" t="str">
        <f t="shared" si="48"/>
        <v/>
      </c>
      <c r="R1424" s="9"/>
      <c r="S1424" s="9"/>
      <c r="U1424" s="367"/>
      <c r="AS1424" s="9"/>
      <c r="AT1424" s="9"/>
      <c r="AU1424" s="426"/>
      <c r="AW1424" s="9"/>
      <c r="AX1424" s="470"/>
      <c r="BG1424" s="373"/>
      <c r="BH1424" s="373"/>
      <c r="BI1424" s="9"/>
      <c r="BJ1424" s="9"/>
      <c r="CJ1424"/>
      <c r="CK1424"/>
    </row>
    <row r="1425" spans="1:89">
      <c r="A1425" s="9">
        <v>1021</v>
      </c>
      <c r="B1425" s="9" t="s">
        <v>383</v>
      </c>
      <c r="C1425" s="9">
        <v>270</v>
      </c>
      <c r="D1425" s="9">
        <v>1.7</v>
      </c>
      <c r="E1425" s="9">
        <v>1.4</v>
      </c>
      <c r="F1425" s="9">
        <v>525.27200000000005</v>
      </c>
      <c r="G1425" s="9">
        <v>0</v>
      </c>
      <c r="H1425" s="9">
        <v>0</v>
      </c>
      <c r="I1425" s="9">
        <v>7</v>
      </c>
      <c r="J1425" s="9">
        <v>67</v>
      </c>
      <c r="K1425" s="158">
        <v>0.98333333333333295</v>
      </c>
      <c r="L1425" s="9"/>
      <c r="M1425" s="9"/>
      <c r="N1425" s="9"/>
      <c r="O1425" s="9"/>
      <c r="P1425" s="278" t="str">
        <f t="shared" si="47"/>
        <v/>
      </c>
      <c r="Q1425" s="276" t="str">
        <f t="shared" si="48"/>
        <v/>
      </c>
      <c r="R1425" s="9"/>
      <c r="S1425" s="9"/>
      <c r="U1425" s="367"/>
      <c r="AS1425" s="9"/>
      <c r="AT1425" s="9"/>
      <c r="AU1425" s="426"/>
      <c r="AW1425" s="9"/>
      <c r="AX1425" s="470"/>
      <c r="BG1425" s="373"/>
      <c r="BH1425" s="373"/>
      <c r="BI1425" s="9"/>
      <c r="BJ1425" s="9"/>
      <c r="CJ1425"/>
      <c r="CK1425"/>
    </row>
    <row r="1426" spans="1:89">
      <c r="A1426" s="9">
        <v>1021</v>
      </c>
      <c r="B1426" s="9" t="s">
        <v>383</v>
      </c>
      <c r="C1426" s="9">
        <v>292</v>
      </c>
      <c r="D1426" s="9">
        <v>1.1000000000000001</v>
      </c>
      <c r="E1426" s="9">
        <v>1.2</v>
      </c>
      <c r="F1426" s="9">
        <v>525.27200000000005</v>
      </c>
      <c r="G1426" s="9">
        <v>0</v>
      </c>
      <c r="H1426" s="9">
        <v>0</v>
      </c>
      <c r="I1426" s="9">
        <v>6.9</v>
      </c>
      <c r="J1426" s="9">
        <v>67</v>
      </c>
      <c r="K1426" s="158">
        <v>0.98402777777777795</v>
      </c>
      <c r="L1426" s="9"/>
      <c r="M1426" s="9"/>
      <c r="N1426" s="9"/>
      <c r="O1426" s="9"/>
      <c r="P1426" s="278" t="str">
        <f t="shared" si="47"/>
        <v/>
      </c>
      <c r="Q1426" s="276" t="str">
        <f t="shared" si="48"/>
        <v/>
      </c>
      <c r="R1426" s="9"/>
      <c r="S1426" s="9"/>
      <c r="U1426" s="367"/>
      <c r="AS1426" s="9"/>
      <c r="AT1426" s="9"/>
      <c r="AU1426" s="426"/>
      <c r="AW1426" s="9"/>
      <c r="AX1426" s="470"/>
      <c r="BG1426" s="373"/>
      <c r="BH1426" s="373"/>
      <c r="BI1426" s="9"/>
      <c r="BJ1426" s="9"/>
      <c r="CJ1426"/>
      <c r="CK1426"/>
    </row>
    <row r="1427" spans="1:89">
      <c r="A1427" s="9">
        <v>1021</v>
      </c>
      <c r="B1427" s="9" t="s">
        <v>383</v>
      </c>
      <c r="C1427" s="9">
        <v>292</v>
      </c>
      <c r="D1427" s="9">
        <v>1.1000000000000001</v>
      </c>
      <c r="E1427" s="9">
        <v>1.1000000000000001</v>
      </c>
      <c r="F1427" s="9">
        <v>525.27200000000005</v>
      </c>
      <c r="G1427" s="9">
        <v>0</v>
      </c>
      <c r="H1427" s="9">
        <v>0</v>
      </c>
      <c r="I1427" s="9">
        <v>6.9</v>
      </c>
      <c r="J1427" s="9">
        <v>67</v>
      </c>
      <c r="K1427" s="158">
        <v>0.98472222222222205</v>
      </c>
      <c r="L1427" s="9"/>
      <c r="M1427" s="9"/>
      <c r="N1427" s="9"/>
      <c r="O1427" s="9"/>
      <c r="P1427" s="278" t="str">
        <f t="shared" si="47"/>
        <v/>
      </c>
      <c r="Q1427" s="276" t="str">
        <f t="shared" si="48"/>
        <v/>
      </c>
      <c r="R1427" s="9"/>
      <c r="S1427" s="9"/>
      <c r="U1427" s="367"/>
      <c r="AS1427" s="9"/>
      <c r="AT1427" s="9"/>
      <c r="AU1427" s="426"/>
      <c r="AW1427" s="9"/>
      <c r="AX1427" s="470"/>
      <c r="BG1427" s="373"/>
      <c r="BH1427" s="373"/>
      <c r="BI1427" s="9"/>
      <c r="BJ1427" s="9"/>
      <c r="CJ1427"/>
      <c r="CK1427"/>
    </row>
    <row r="1428" spans="1:89">
      <c r="A1428" s="9">
        <v>1021</v>
      </c>
      <c r="B1428" s="9" t="s">
        <v>383</v>
      </c>
      <c r="C1428" s="9">
        <v>292</v>
      </c>
      <c r="D1428" s="9">
        <v>1.1000000000000001</v>
      </c>
      <c r="E1428" s="9">
        <v>1.1000000000000001</v>
      </c>
      <c r="F1428" s="9">
        <v>525.27200000000005</v>
      </c>
      <c r="G1428" s="9">
        <v>0</v>
      </c>
      <c r="H1428" s="9">
        <v>0</v>
      </c>
      <c r="I1428" s="9">
        <v>6.9</v>
      </c>
      <c r="J1428" s="9">
        <v>67</v>
      </c>
      <c r="K1428" s="158">
        <v>0.98541666666666705</v>
      </c>
      <c r="L1428" s="9"/>
      <c r="M1428" s="9"/>
      <c r="N1428" s="9"/>
      <c r="O1428" s="9"/>
      <c r="P1428" s="278" t="str">
        <f t="shared" si="47"/>
        <v/>
      </c>
      <c r="Q1428" s="276" t="str">
        <f t="shared" si="48"/>
        <v/>
      </c>
      <c r="R1428" s="9"/>
      <c r="S1428" s="9"/>
      <c r="U1428" s="367"/>
      <c r="AS1428" s="9"/>
      <c r="AT1428" s="9"/>
      <c r="AU1428" s="426"/>
      <c r="AW1428" s="9"/>
      <c r="AX1428" s="470"/>
      <c r="BG1428" s="373"/>
      <c r="BH1428" s="373"/>
      <c r="BI1428" s="9"/>
      <c r="BJ1428" s="9"/>
      <c r="CJ1428"/>
      <c r="CK1428"/>
    </row>
    <row r="1429" spans="1:89">
      <c r="A1429" s="9">
        <v>1021</v>
      </c>
      <c r="B1429" s="9" t="s">
        <v>383</v>
      </c>
      <c r="C1429" s="9">
        <v>292</v>
      </c>
      <c r="D1429" s="9">
        <v>1.1000000000000001</v>
      </c>
      <c r="E1429" s="9">
        <v>1.2</v>
      </c>
      <c r="F1429" s="9">
        <v>525.27200000000005</v>
      </c>
      <c r="G1429" s="9">
        <v>0</v>
      </c>
      <c r="H1429" s="9">
        <v>0</v>
      </c>
      <c r="I1429" s="9">
        <v>6.9</v>
      </c>
      <c r="J1429" s="9">
        <v>67</v>
      </c>
      <c r="K1429" s="158">
        <v>0.98611111111111105</v>
      </c>
      <c r="L1429" s="9"/>
      <c r="M1429" s="9"/>
      <c r="N1429" s="9"/>
      <c r="O1429" s="9"/>
      <c r="P1429" s="278" t="str">
        <f t="shared" si="47"/>
        <v/>
      </c>
      <c r="Q1429" s="276" t="str">
        <f t="shared" si="48"/>
        <v/>
      </c>
      <c r="R1429" s="9"/>
      <c r="S1429" s="9"/>
      <c r="U1429" s="367"/>
      <c r="AS1429" s="9"/>
      <c r="AT1429" s="9"/>
      <c r="AU1429" s="426"/>
      <c r="AW1429" s="9"/>
      <c r="AX1429" s="470"/>
      <c r="BG1429" s="373"/>
      <c r="BH1429" s="373"/>
      <c r="BI1429" s="9"/>
      <c r="BJ1429" s="9"/>
      <c r="CJ1429"/>
      <c r="CK1429"/>
    </row>
    <row r="1430" spans="1:89">
      <c r="A1430" s="9">
        <v>1021</v>
      </c>
      <c r="B1430" s="9" t="s">
        <v>383</v>
      </c>
      <c r="C1430" s="9">
        <v>292</v>
      </c>
      <c r="D1430" s="9">
        <v>1.2</v>
      </c>
      <c r="E1430" s="9">
        <v>1.2</v>
      </c>
      <c r="F1430" s="9">
        <v>525.27200000000005</v>
      </c>
      <c r="G1430" s="9">
        <v>0</v>
      </c>
      <c r="H1430" s="9">
        <v>0</v>
      </c>
      <c r="I1430" s="9">
        <v>6.9</v>
      </c>
      <c r="J1430" s="9">
        <v>67</v>
      </c>
      <c r="K1430" s="158">
        <v>0.98680555555555605</v>
      </c>
      <c r="L1430" s="9"/>
      <c r="M1430" s="9"/>
      <c r="N1430" s="9"/>
      <c r="O1430" s="9"/>
      <c r="P1430" s="278" t="str">
        <f t="shared" si="47"/>
        <v/>
      </c>
      <c r="Q1430" s="276" t="str">
        <f t="shared" si="48"/>
        <v/>
      </c>
      <c r="R1430" s="9"/>
      <c r="S1430" s="9"/>
      <c r="U1430" s="367"/>
      <c r="AS1430" s="9"/>
      <c r="AT1430" s="9"/>
      <c r="AU1430" s="426"/>
      <c r="AW1430" s="9"/>
      <c r="AX1430" s="470"/>
      <c r="BG1430" s="373"/>
      <c r="BH1430" s="373"/>
      <c r="BI1430" s="9"/>
      <c r="BJ1430" s="9"/>
      <c r="CJ1430"/>
      <c r="CK1430"/>
    </row>
    <row r="1431" spans="1:89">
      <c r="A1431" s="9">
        <v>1021</v>
      </c>
      <c r="B1431" s="9" t="s">
        <v>383</v>
      </c>
      <c r="C1431" s="9">
        <v>292</v>
      </c>
      <c r="D1431" s="9">
        <v>1.3</v>
      </c>
      <c r="E1431" s="9">
        <v>1</v>
      </c>
      <c r="F1431" s="9">
        <v>525.27200000000005</v>
      </c>
      <c r="G1431" s="9">
        <v>0</v>
      </c>
      <c r="H1431" s="9">
        <v>0</v>
      </c>
      <c r="I1431" s="9">
        <v>6.9</v>
      </c>
      <c r="J1431" s="9">
        <v>67</v>
      </c>
      <c r="K1431" s="158">
        <v>0.98750000000000004</v>
      </c>
      <c r="L1431" s="9"/>
      <c r="M1431" s="9"/>
      <c r="N1431" s="9"/>
      <c r="O1431" s="9"/>
      <c r="P1431" s="278" t="str">
        <f t="shared" si="47"/>
        <v/>
      </c>
      <c r="Q1431" s="276" t="str">
        <f t="shared" si="48"/>
        <v/>
      </c>
      <c r="R1431" s="9"/>
      <c r="S1431" s="9"/>
      <c r="U1431" s="367"/>
      <c r="AS1431" s="9"/>
      <c r="AT1431" s="9"/>
      <c r="AU1431" s="426"/>
      <c r="AW1431" s="9"/>
      <c r="AX1431" s="470"/>
      <c r="BG1431" s="373"/>
      <c r="BH1431" s="373"/>
      <c r="BI1431" s="9"/>
      <c r="BJ1431" s="9"/>
      <c r="CJ1431"/>
      <c r="CK1431"/>
    </row>
    <row r="1432" spans="1:89">
      <c r="A1432" s="9">
        <v>1021</v>
      </c>
      <c r="B1432" s="9" t="s">
        <v>383</v>
      </c>
      <c r="C1432" s="9">
        <v>292</v>
      </c>
      <c r="D1432" s="9">
        <v>1.6</v>
      </c>
      <c r="E1432" s="9">
        <v>1.2</v>
      </c>
      <c r="F1432" s="9">
        <v>525.27200000000005</v>
      </c>
      <c r="G1432" s="9">
        <v>0</v>
      </c>
      <c r="H1432" s="9">
        <v>0</v>
      </c>
      <c r="I1432" s="9">
        <v>6.9</v>
      </c>
      <c r="J1432" s="9">
        <v>67</v>
      </c>
      <c r="K1432" s="158">
        <v>0.98819444444444404</v>
      </c>
      <c r="L1432" s="9"/>
      <c r="M1432" s="9"/>
      <c r="N1432" s="9"/>
      <c r="O1432" s="9"/>
      <c r="P1432" s="278" t="str">
        <f t="shared" si="47"/>
        <v/>
      </c>
      <c r="Q1432" s="276" t="str">
        <f t="shared" si="48"/>
        <v/>
      </c>
      <c r="R1432" s="9"/>
      <c r="S1432" s="9"/>
      <c r="U1432" s="367"/>
      <c r="AS1432" s="9"/>
      <c r="AT1432" s="9"/>
      <c r="AU1432" s="426"/>
      <c r="AW1432" s="9"/>
      <c r="AX1432" s="470"/>
      <c r="BG1432" s="373"/>
      <c r="BH1432" s="373"/>
      <c r="BI1432" s="9"/>
      <c r="BJ1432" s="9"/>
      <c r="CJ1432"/>
      <c r="CK1432"/>
    </row>
    <row r="1433" spans="1:89">
      <c r="A1433" s="9">
        <v>1021</v>
      </c>
      <c r="B1433" s="9" t="s">
        <v>383</v>
      </c>
      <c r="C1433" s="9">
        <v>292</v>
      </c>
      <c r="D1433" s="9">
        <v>1.2</v>
      </c>
      <c r="E1433" s="9">
        <v>1.2</v>
      </c>
      <c r="F1433" s="9">
        <v>525.27200000000005</v>
      </c>
      <c r="G1433" s="9">
        <v>0</v>
      </c>
      <c r="H1433" s="9">
        <v>0</v>
      </c>
      <c r="I1433" s="9">
        <v>6.8</v>
      </c>
      <c r="J1433" s="9">
        <v>67</v>
      </c>
      <c r="K1433" s="158">
        <v>0.98888888888888904</v>
      </c>
      <c r="L1433" s="9"/>
      <c r="M1433" s="9"/>
      <c r="N1433" s="9"/>
      <c r="O1433" s="9"/>
      <c r="P1433" s="278" t="str">
        <f t="shared" si="47"/>
        <v/>
      </c>
      <c r="Q1433" s="276" t="str">
        <f t="shared" si="48"/>
        <v/>
      </c>
      <c r="R1433" s="9"/>
      <c r="S1433" s="9"/>
      <c r="U1433" s="367"/>
      <c r="AS1433" s="9"/>
      <c r="AT1433" s="9"/>
      <c r="AU1433" s="426"/>
      <c r="AW1433" s="9"/>
      <c r="AX1433" s="470"/>
      <c r="BG1433" s="373"/>
      <c r="BH1433" s="373"/>
      <c r="BI1433" s="9"/>
      <c r="BJ1433" s="9"/>
      <c r="CJ1433"/>
      <c r="CK1433"/>
    </row>
    <row r="1434" spans="1:89">
      <c r="A1434" s="9">
        <v>1021</v>
      </c>
      <c r="B1434" s="9" t="s">
        <v>383</v>
      </c>
      <c r="C1434" s="9">
        <v>292</v>
      </c>
      <c r="D1434" s="9">
        <v>1.1000000000000001</v>
      </c>
      <c r="E1434" s="9">
        <v>1</v>
      </c>
      <c r="F1434" s="9">
        <v>525.27200000000005</v>
      </c>
      <c r="G1434" s="9">
        <v>0</v>
      </c>
      <c r="H1434" s="9">
        <v>0</v>
      </c>
      <c r="I1434" s="9">
        <v>6.8</v>
      </c>
      <c r="J1434" s="9">
        <v>67</v>
      </c>
      <c r="K1434" s="158">
        <v>0.98958333333333304</v>
      </c>
      <c r="L1434" s="9"/>
      <c r="M1434" s="9"/>
      <c r="N1434" s="9"/>
      <c r="O1434" s="9"/>
      <c r="P1434" s="278" t="str">
        <f t="shared" si="47"/>
        <v/>
      </c>
      <c r="Q1434" s="276" t="str">
        <f t="shared" si="48"/>
        <v/>
      </c>
      <c r="R1434" s="9"/>
      <c r="S1434" s="9"/>
      <c r="U1434" s="367"/>
      <c r="AS1434" s="9"/>
      <c r="AT1434" s="9"/>
      <c r="AU1434" s="426"/>
      <c r="AW1434" s="9"/>
      <c r="AX1434" s="470"/>
      <c r="BG1434" s="373"/>
      <c r="BH1434" s="373"/>
      <c r="BI1434" s="9"/>
      <c r="BJ1434" s="9"/>
      <c r="CJ1434"/>
      <c r="CK1434"/>
    </row>
    <row r="1435" spans="1:89">
      <c r="A1435" s="9">
        <v>1021</v>
      </c>
      <c r="B1435" s="9" t="s">
        <v>383</v>
      </c>
      <c r="C1435" s="9">
        <v>292</v>
      </c>
      <c r="D1435" s="9">
        <v>1.2</v>
      </c>
      <c r="E1435" s="9">
        <v>1.1000000000000001</v>
      </c>
      <c r="F1435" s="9">
        <v>525.27200000000005</v>
      </c>
      <c r="G1435" s="9">
        <v>0</v>
      </c>
      <c r="H1435" s="9">
        <v>0</v>
      </c>
      <c r="I1435" s="9">
        <v>6.8</v>
      </c>
      <c r="J1435" s="9">
        <v>67</v>
      </c>
      <c r="K1435" s="158">
        <v>0.99027777777777803</v>
      </c>
      <c r="L1435" s="9"/>
      <c r="M1435" s="9"/>
      <c r="N1435" s="9"/>
      <c r="O1435" s="9"/>
      <c r="P1435" s="278" t="str">
        <f t="shared" si="47"/>
        <v/>
      </c>
      <c r="Q1435" s="276" t="str">
        <f t="shared" si="48"/>
        <v/>
      </c>
      <c r="R1435" s="9"/>
      <c r="S1435" s="9"/>
      <c r="U1435" s="367"/>
      <c r="AS1435" s="9"/>
      <c r="AT1435" s="9"/>
      <c r="AU1435" s="426"/>
      <c r="AW1435" s="9"/>
      <c r="AX1435" s="470"/>
      <c r="BG1435" s="373"/>
      <c r="BH1435" s="373"/>
      <c r="BI1435" s="9"/>
      <c r="BJ1435" s="9"/>
      <c r="CJ1435"/>
      <c r="CK1435"/>
    </row>
    <row r="1436" spans="1:89">
      <c r="A1436" s="9">
        <v>1021</v>
      </c>
      <c r="B1436" s="9" t="s">
        <v>383</v>
      </c>
      <c r="C1436" s="9">
        <v>292</v>
      </c>
      <c r="D1436" s="9">
        <v>0.8</v>
      </c>
      <c r="E1436" s="9">
        <v>0.9</v>
      </c>
      <c r="F1436" s="9">
        <v>525.27200000000005</v>
      </c>
      <c r="G1436" s="9">
        <v>0</v>
      </c>
      <c r="H1436" s="9">
        <v>0</v>
      </c>
      <c r="I1436" s="9">
        <v>6.8</v>
      </c>
      <c r="J1436" s="9">
        <v>67</v>
      </c>
      <c r="K1436" s="158">
        <v>0.99097222222222203</v>
      </c>
      <c r="L1436" s="9"/>
      <c r="M1436" s="9"/>
      <c r="N1436" s="9"/>
      <c r="O1436" s="9"/>
      <c r="P1436" s="278">
        <f t="shared" si="47"/>
        <v>60</v>
      </c>
      <c r="Q1436" s="276" t="str">
        <f t="shared" si="48"/>
        <v/>
      </c>
      <c r="R1436" s="9"/>
      <c r="S1436" s="9"/>
      <c r="U1436" s="367"/>
      <c r="AS1436" s="9"/>
      <c r="AT1436" s="9"/>
      <c r="AU1436" s="426"/>
      <c r="AW1436" s="9"/>
      <c r="AX1436" s="470"/>
      <c r="BG1436" s="373"/>
      <c r="BH1436" s="373"/>
      <c r="BI1436" s="9"/>
      <c r="BJ1436" s="9"/>
      <c r="CJ1436"/>
      <c r="CK1436"/>
    </row>
    <row r="1437" spans="1:89">
      <c r="A1437" s="9">
        <v>1021</v>
      </c>
      <c r="B1437" s="9" t="s">
        <v>383</v>
      </c>
      <c r="C1437" s="9">
        <v>292</v>
      </c>
      <c r="D1437" s="9">
        <v>1.7</v>
      </c>
      <c r="E1437" s="9">
        <v>1.3</v>
      </c>
      <c r="F1437" s="9">
        <v>525.27200000000005</v>
      </c>
      <c r="G1437" s="9">
        <v>0</v>
      </c>
      <c r="H1437" s="9">
        <v>0</v>
      </c>
      <c r="I1437" s="9">
        <v>6.8</v>
      </c>
      <c r="J1437" s="9">
        <v>67</v>
      </c>
      <c r="K1437" s="158">
        <v>0.99166666666666703</v>
      </c>
      <c r="L1437" s="9"/>
      <c r="M1437" s="9"/>
      <c r="N1437" s="9"/>
      <c r="O1437" s="9"/>
      <c r="P1437" s="278" t="str">
        <f t="shared" si="47"/>
        <v/>
      </c>
      <c r="Q1437" s="276" t="str">
        <f t="shared" si="48"/>
        <v/>
      </c>
      <c r="R1437" s="9"/>
      <c r="S1437" s="9"/>
      <c r="U1437" s="367"/>
      <c r="AS1437" s="9"/>
      <c r="AT1437" s="9"/>
      <c r="AU1437" s="426"/>
      <c r="AW1437" s="9"/>
      <c r="AX1437" s="470"/>
      <c r="BG1437" s="373"/>
      <c r="BH1437" s="373"/>
      <c r="BI1437" s="9"/>
      <c r="BJ1437" s="9"/>
      <c r="CJ1437"/>
      <c r="CK1437"/>
    </row>
    <row r="1438" spans="1:89">
      <c r="A1438" s="9">
        <v>1021</v>
      </c>
      <c r="B1438" s="9" t="s">
        <v>383</v>
      </c>
      <c r="C1438" s="9">
        <v>270</v>
      </c>
      <c r="D1438" s="9">
        <v>1.5</v>
      </c>
      <c r="E1438" s="9">
        <v>1.7</v>
      </c>
      <c r="F1438" s="9">
        <v>525.27200000000005</v>
      </c>
      <c r="G1438" s="9">
        <v>0</v>
      </c>
      <c r="H1438" s="9">
        <v>0</v>
      </c>
      <c r="I1438" s="9">
        <v>6.8</v>
      </c>
      <c r="J1438" s="9">
        <v>67</v>
      </c>
      <c r="K1438" s="158">
        <v>0.99236111111111103</v>
      </c>
      <c r="L1438" s="9"/>
      <c r="M1438" s="9"/>
      <c r="N1438" s="9"/>
      <c r="O1438" s="9"/>
      <c r="P1438" s="278" t="str">
        <f t="shared" si="47"/>
        <v/>
      </c>
      <c r="Q1438" s="276" t="str">
        <f t="shared" si="48"/>
        <v/>
      </c>
      <c r="R1438" s="9"/>
      <c r="S1438" s="9"/>
      <c r="U1438" s="367"/>
      <c r="AS1438" s="9"/>
      <c r="AT1438" s="9"/>
      <c r="AU1438" s="426"/>
      <c r="AW1438" s="9"/>
      <c r="AX1438" s="470"/>
      <c r="BG1438" s="373"/>
      <c r="BH1438" s="373"/>
      <c r="BI1438" s="9"/>
      <c r="BJ1438" s="9"/>
      <c r="CJ1438"/>
      <c r="CK1438"/>
    </row>
    <row r="1439" spans="1:89">
      <c r="A1439" s="9">
        <v>1021</v>
      </c>
      <c r="B1439" s="9" t="s">
        <v>383</v>
      </c>
      <c r="C1439" s="9">
        <v>292</v>
      </c>
      <c r="D1439" s="9">
        <v>1.4</v>
      </c>
      <c r="E1439" s="9">
        <v>1.3</v>
      </c>
      <c r="F1439" s="9">
        <v>525.27200000000005</v>
      </c>
      <c r="G1439" s="9">
        <v>0</v>
      </c>
      <c r="H1439" s="9">
        <v>0</v>
      </c>
      <c r="I1439" s="9">
        <v>6.8</v>
      </c>
      <c r="J1439" s="9">
        <v>67</v>
      </c>
      <c r="K1439" s="158">
        <v>0.99305555555555602</v>
      </c>
      <c r="L1439" s="9"/>
      <c r="M1439" s="9"/>
      <c r="N1439" s="9"/>
      <c r="O1439" s="9"/>
      <c r="P1439" s="278" t="str">
        <f t="shared" si="47"/>
        <v/>
      </c>
      <c r="Q1439" s="276" t="str">
        <f t="shared" si="48"/>
        <v/>
      </c>
      <c r="R1439" s="9"/>
      <c r="S1439" s="9"/>
      <c r="U1439" s="367"/>
      <c r="AS1439" s="9"/>
      <c r="AT1439" s="9"/>
      <c r="AU1439" s="426"/>
      <c r="AW1439" s="9"/>
      <c r="AX1439" s="470"/>
      <c r="BG1439" s="373"/>
      <c r="BH1439" s="373"/>
      <c r="BI1439" s="9"/>
      <c r="BJ1439" s="9"/>
      <c r="CJ1439"/>
      <c r="CK1439"/>
    </row>
    <row r="1440" spans="1:89">
      <c r="A1440" s="9">
        <v>1021</v>
      </c>
      <c r="B1440" s="9" t="s">
        <v>383</v>
      </c>
      <c r="C1440" s="9">
        <v>315</v>
      </c>
      <c r="D1440" s="9">
        <v>1.2</v>
      </c>
      <c r="E1440" s="9">
        <v>1.5</v>
      </c>
      <c r="F1440" s="9">
        <v>525.27200000000005</v>
      </c>
      <c r="G1440" s="9">
        <v>0</v>
      </c>
      <c r="H1440" s="9">
        <v>0</v>
      </c>
      <c r="I1440" s="9">
        <v>6.8</v>
      </c>
      <c r="J1440" s="9">
        <v>67</v>
      </c>
      <c r="K1440" s="158">
        <v>0.99375000000000002</v>
      </c>
      <c r="L1440" s="9"/>
      <c r="M1440" s="9"/>
      <c r="N1440" s="9"/>
      <c r="O1440" s="9"/>
      <c r="P1440" s="278" t="str">
        <f t="shared" si="47"/>
        <v/>
      </c>
      <c r="Q1440" s="276" t="str">
        <f t="shared" si="48"/>
        <v/>
      </c>
      <c r="R1440" s="9"/>
      <c r="S1440" s="9"/>
      <c r="U1440" s="367"/>
      <c r="AS1440" s="9"/>
      <c r="AT1440" s="9"/>
      <c r="AU1440" s="426"/>
      <c r="AW1440" s="9"/>
      <c r="AX1440" s="470"/>
      <c r="BG1440" s="373"/>
      <c r="BH1440" s="373"/>
      <c r="BI1440" s="9"/>
      <c r="BJ1440" s="9"/>
      <c r="CJ1440"/>
      <c r="CK1440"/>
    </row>
    <row r="1441" spans="1:89">
      <c r="A1441" s="9">
        <v>1021</v>
      </c>
      <c r="B1441" s="9" t="s">
        <v>383</v>
      </c>
      <c r="C1441" s="9">
        <v>315</v>
      </c>
      <c r="D1441" s="9">
        <v>1.3</v>
      </c>
      <c r="E1441" s="9">
        <v>1.1000000000000001</v>
      </c>
      <c r="F1441" s="9">
        <v>525.27200000000005</v>
      </c>
      <c r="G1441" s="9">
        <v>0</v>
      </c>
      <c r="H1441" s="9">
        <v>0</v>
      </c>
      <c r="I1441" s="9">
        <v>6.8</v>
      </c>
      <c r="J1441" s="9">
        <v>67</v>
      </c>
      <c r="K1441" s="158">
        <v>0.99444444444444402</v>
      </c>
      <c r="L1441" s="9"/>
      <c r="M1441" s="9"/>
      <c r="N1441" s="9"/>
      <c r="O1441" s="9"/>
      <c r="P1441" s="278" t="str">
        <f t="shared" si="47"/>
        <v/>
      </c>
      <c r="Q1441" s="276" t="str">
        <f t="shared" si="48"/>
        <v/>
      </c>
      <c r="R1441" s="9"/>
      <c r="S1441" s="9"/>
      <c r="U1441" s="367"/>
      <c r="AS1441" s="9"/>
      <c r="AT1441" s="9"/>
      <c r="AU1441" s="426"/>
      <c r="AW1441" s="9"/>
      <c r="AX1441" s="470"/>
      <c r="BG1441" s="373"/>
      <c r="BH1441" s="373"/>
      <c r="BI1441" s="9"/>
      <c r="BJ1441" s="9"/>
      <c r="CJ1441"/>
      <c r="CK1441"/>
    </row>
    <row r="1442" spans="1:89">
      <c r="A1442" s="9">
        <v>1021</v>
      </c>
      <c r="B1442" s="9" t="s">
        <v>383</v>
      </c>
      <c r="C1442" s="9">
        <v>292</v>
      </c>
      <c r="D1442" s="9">
        <v>1.7</v>
      </c>
      <c r="E1442" s="9">
        <v>1.2</v>
      </c>
      <c r="F1442" s="9">
        <v>525.27200000000005</v>
      </c>
      <c r="G1442" s="9">
        <v>0</v>
      </c>
      <c r="H1442" s="9">
        <v>0</v>
      </c>
      <c r="I1442" s="9">
        <v>6.8</v>
      </c>
      <c r="J1442" s="9">
        <v>67</v>
      </c>
      <c r="K1442" s="158">
        <v>0.99513888888888902</v>
      </c>
      <c r="L1442" s="9"/>
      <c r="M1442" s="9"/>
      <c r="N1442" s="9"/>
      <c r="O1442" s="9"/>
      <c r="P1442" s="278" t="str">
        <f t="shared" si="47"/>
        <v/>
      </c>
      <c r="Q1442" s="276" t="str">
        <f t="shared" si="48"/>
        <v/>
      </c>
      <c r="R1442" s="9"/>
      <c r="S1442" s="9"/>
      <c r="U1442" s="367"/>
      <c r="AS1442" s="9"/>
      <c r="AT1442" s="9"/>
      <c r="AU1442" s="426"/>
      <c r="AW1442" s="9"/>
      <c r="AX1442" s="470"/>
      <c r="BG1442" s="373"/>
      <c r="BH1442" s="373"/>
      <c r="BI1442" s="9"/>
      <c r="BJ1442" s="9"/>
      <c r="CJ1442"/>
      <c r="CK1442"/>
    </row>
    <row r="1443" spans="1:89">
      <c r="A1443" s="9">
        <v>1021</v>
      </c>
      <c r="B1443" s="9" t="s">
        <v>383</v>
      </c>
      <c r="C1443" s="9">
        <v>337</v>
      </c>
      <c r="D1443" s="9">
        <v>1.7</v>
      </c>
      <c r="E1443" s="9">
        <v>1.9</v>
      </c>
      <c r="F1443" s="9">
        <v>525.27200000000005</v>
      </c>
      <c r="G1443" s="9">
        <v>0</v>
      </c>
      <c r="H1443" s="9">
        <v>0</v>
      </c>
      <c r="I1443" s="9">
        <v>6.8</v>
      </c>
      <c r="J1443" s="9">
        <v>67</v>
      </c>
      <c r="K1443" s="158">
        <v>0.99583333333333302</v>
      </c>
      <c r="L1443" s="9"/>
      <c r="M1443" s="9"/>
      <c r="N1443" s="9"/>
      <c r="O1443" s="9"/>
      <c r="P1443" s="278" t="str">
        <f t="shared" si="47"/>
        <v/>
      </c>
      <c r="Q1443" s="276" t="str">
        <f t="shared" si="48"/>
        <v/>
      </c>
      <c r="R1443" s="9"/>
      <c r="S1443" s="9"/>
      <c r="U1443" s="367"/>
      <c r="AS1443" s="9"/>
      <c r="AT1443" s="9"/>
      <c r="AU1443" s="426"/>
      <c r="AW1443" s="9"/>
      <c r="AX1443" s="470"/>
      <c r="BG1443" s="373"/>
      <c r="BH1443" s="373"/>
      <c r="BI1443" s="9"/>
      <c r="BJ1443" s="9"/>
      <c r="CJ1443"/>
      <c r="CK1443"/>
    </row>
    <row r="1444" spans="1:89">
      <c r="A1444" s="9">
        <v>1021</v>
      </c>
      <c r="B1444" s="9" t="s">
        <v>383</v>
      </c>
      <c r="C1444" s="9">
        <v>292</v>
      </c>
      <c r="D1444" s="9">
        <v>1.7</v>
      </c>
      <c r="E1444" s="9">
        <v>2</v>
      </c>
      <c r="F1444" s="9">
        <v>525.27200000000005</v>
      </c>
      <c r="G1444" s="9">
        <v>0</v>
      </c>
      <c r="H1444" s="9">
        <v>0</v>
      </c>
      <c r="I1444" s="9">
        <v>6.8</v>
      </c>
      <c r="J1444" s="9">
        <v>67</v>
      </c>
      <c r="K1444" s="158">
        <v>0.99652777777777801</v>
      </c>
      <c r="L1444" s="9"/>
      <c r="M1444" s="9"/>
      <c r="N1444" s="9"/>
      <c r="O1444" s="9"/>
      <c r="P1444" s="278" t="str">
        <f t="shared" si="47"/>
        <v/>
      </c>
      <c r="Q1444" s="276" t="str">
        <f t="shared" si="48"/>
        <v/>
      </c>
      <c r="R1444" s="9"/>
      <c r="S1444" s="9"/>
      <c r="U1444" s="367"/>
      <c r="AS1444" s="9"/>
      <c r="AT1444" s="9"/>
      <c r="AU1444" s="426"/>
      <c r="AW1444" s="9"/>
      <c r="AX1444" s="470"/>
      <c r="BG1444" s="373"/>
      <c r="BH1444" s="373"/>
      <c r="BI1444" s="9"/>
      <c r="BJ1444" s="9"/>
      <c r="CJ1444"/>
      <c r="CK1444"/>
    </row>
    <row r="1445" spans="1:89">
      <c r="A1445" s="9">
        <v>1021</v>
      </c>
      <c r="B1445" s="9" t="s">
        <v>383</v>
      </c>
      <c r="C1445" s="9">
        <v>292</v>
      </c>
      <c r="D1445" s="9">
        <v>1.3</v>
      </c>
      <c r="E1445" s="9">
        <v>1.3</v>
      </c>
      <c r="F1445" s="9">
        <v>525.27200000000005</v>
      </c>
      <c r="G1445" s="9">
        <v>0</v>
      </c>
      <c r="H1445" s="9">
        <v>0</v>
      </c>
      <c r="I1445" s="9">
        <v>6.8</v>
      </c>
      <c r="J1445" s="9">
        <v>67</v>
      </c>
      <c r="K1445" s="158">
        <v>0.99722222222222201</v>
      </c>
      <c r="L1445" s="9"/>
      <c r="M1445" s="9"/>
      <c r="N1445" s="9"/>
      <c r="O1445" s="9"/>
      <c r="P1445" s="278" t="str">
        <f t="shared" si="47"/>
        <v/>
      </c>
      <c r="Q1445" s="276" t="str">
        <f t="shared" si="48"/>
        <v/>
      </c>
      <c r="R1445" s="9"/>
      <c r="S1445" s="9"/>
      <c r="U1445" s="367"/>
      <c r="AS1445" s="9"/>
      <c r="AT1445" s="9"/>
      <c r="AU1445" s="426"/>
      <c r="AW1445" s="9"/>
      <c r="AX1445" s="470"/>
      <c r="BG1445" s="373"/>
      <c r="BH1445" s="373"/>
      <c r="BI1445" s="9"/>
      <c r="BJ1445" s="9"/>
      <c r="CJ1445"/>
      <c r="CK1445"/>
    </row>
    <row r="1446" spans="1:89">
      <c r="A1446" s="9">
        <v>1021</v>
      </c>
      <c r="B1446" s="9" t="s">
        <v>383</v>
      </c>
      <c r="C1446" s="9">
        <v>315</v>
      </c>
      <c r="D1446" s="9">
        <v>1.4</v>
      </c>
      <c r="E1446" s="9">
        <v>1.7</v>
      </c>
      <c r="F1446" s="9">
        <v>525.27200000000005</v>
      </c>
      <c r="G1446" s="9">
        <v>0</v>
      </c>
      <c r="H1446" s="9">
        <v>0</v>
      </c>
      <c r="I1446" s="9">
        <v>6.8</v>
      </c>
      <c r="J1446" s="9">
        <v>67</v>
      </c>
      <c r="K1446" s="158">
        <v>0.99791666666666701</v>
      </c>
      <c r="L1446" s="9"/>
      <c r="M1446" s="9"/>
      <c r="N1446" s="9"/>
      <c r="O1446" s="9"/>
      <c r="P1446" s="278" t="str">
        <f t="shared" si="47"/>
        <v/>
      </c>
      <c r="Q1446" s="276" t="str">
        <f t="shared" si="48"/>
        <v/>
      </c>
      <c r="R1446" s="9"/>
      <c r="S1446" s="9"/>
      <c r="U1446" s="367"/>
      <c r="AS1446" s="9"/>
      <c r="AT1446" s="9"/>
      <c r="AU1446" s="426"/>
      <c r="AW1446" s="9"/>
      <c r="AX1446" s="470"/>
      <c r="BG1446" s="373"/>
      <c r="BH1446" s="373"/>
      <c r="BI1446" s="9"/>
      <c r="BJ1446" s="9"/>
      <c r="CJ1446"/>
      <c r="CK1446"/>
    </row>
    <row r="1447" spans="1:89">
      <c r="A1447" s="9">
        <v>1021</v>
      </c>
      <c r="B1447" s="9" t="s">
        <v>383</v>
      </c>
      <c r="C1447" s="9">
        <v>292</v>
      </c>
      <c r="D1447" s="9">
        <v>1.8</v>
      </c>
      <c r="E1447" s="9">
        <v>1.8</v>
      </c>
      <c r="F1447" s="9">
        <v>525.27200000000005</v>
      </c>
      <c r="G1447" s="9">
        <v>0</v>
      </c>
      <c r="H1447" s="9">
        <v>0</v>
      </c>
      <c r="I1447" s="9">
        <v>6.8</v>
      </c>
      <c r="J1447" s="9">
        <v>67</v>
      </c>
      <c r="K1447" s="158">
        <v>0.99861111111111101</v>
      </c>
      <c r="L1447" s="9"/>
      <c r="M1447" s="9"/>
      <c r="N1447" s="9"/>
      <c r="O1447" s="9"/>
      <c r="P1447" s="278" t="str">
        <f t="shared" si="47"/>
        <v/>
      </c>
      <c r="Q1447" s="276" t="str">
        <f t="shared" si="48"/>
        <v/>
      </c>
      <c r="U1447" s="367"/>
      <c r="AS1447" s="9"/>
      <c r="AT1447" s="9"/>
      <c r="AU1447" s="426"/>
      <c r="AW1447" s="9"/>
      <c r="AX1447" s="470"/>
      <c r="BG1447" s="373"/>
      <c r="BH1447" s="373"/>
      <c r="BI1447" s="9"/>
      <c r="BJ1447" s="9"/>
      <c r="CJ1447"/>
      <c r="CK1447"/>
    </row>
    <row r="1448" spans="1:89">
      <c r="A1448" s="9">
        <v>1021</v>
      </c>
      <c r="B1448" s="9" t="s">
        <v>383</v>
      </c>
      <c r="C1448" s="9">
        <v>292</v>
      </c>
      <c r="D1448" s="9">
        <v>1.1000000000000001</v>
      </c>
      <c r="E1448" s="9">
        <v>1.1000000000000001</v>
      </c>
      <c r="F1448" s="9">
        <v>525.27200000000005</v>
      </c>
      <c r="G1448" s="9">
        <v>0</v>
      </c>
      <c r="H1448" s="9">
        <v>0</v>
      </c>
      <c r="I1448" s="9">
        <v>6.8</v>
      </c>
      <c r="J1448" s="9">
        <v>67</v>
      </c>
      <c r="K1448" s="158">
        <v>0.999305555555556</v>
      </c>
      <c r="L1448" s="9"/>
      <c r="M1448" s="9"/>
      <c r="N1448" s="9"/>
      <c r="O1448" s="9"/>
      <c r="P1448" s="278" t="str">
        <f t="shared" si="47"/>
        <v/>
      </c>
      <c r="Q1448" s="276" t="str">
        <f t="shared" si="48"/>
        <v/>
      </c>
      <c r="U1448" s="367"/>
      <c r="AS1448" s="9"/>
      <c r="AT1448" s="9"/>
      <c r="AU1448" s="426"/>
      <c r="AW1448" s="9"/>
      <c r="AX1448" s="470"/>
      <c r="BG1448" s="373"/>
      <c r="BH1448" s="373"/>
      <c r="BI1448" s="9"/>
      <c r="BJ1448" s="9"/>
      <c r="CJ1448"/>
      <c r="CK1448"/>
    </row>
    <row r="1449" spans="1:89">
      <c r="A1449" s="9"/>
      <c r="B1449" s="9"/>
      <c r="C1449" s="9"/>
      <c r="D1449" s="9"/>
      <c r="E1449" s="9"/>
      <c r="F1449" s="9"/>
      <c r="G1449" s="9"/>
      <c r="H1449" s="9"/>
      <c r="I1449" s="9"/>
      <c r="J1449" s="9"/>
      <c r="K1449" s="158"/>
      <c r="L1449" s="9"/>
      <c r="M1449" s="9"/>
      <c r="N1449" s="9"/>
      <c r="O1449"/>
      <c r="P1449" s="18"/>
      <c r="AW1449" s="426"/>
    </row>
    <row r="1450" spans="1:89">
      <c r="G1450" s="140">
        <f>MAX(G453:G1448)</f>
        <v>0</v>
      </c>
      <c r="H1450" s="140">
        <f>MAX(H453:H1448)</f>
        <v>0</v>
      </c>
      <c r="K1450" s="140">
        <v>53</v>
      </c>
      <c r="P1450" s="279">
        <f>SUM(P9:P1448)</f>
        <v>3960</v>
      </c>
      <c r="Q1450">
        <f>SUM(Q9:Q1448)</f>
        <v>0</v>
      </c>
      <c r="AW1450" s="426"/>
    </row>
    <row r="1451" spans="1:89">
      <c r="AW1451" s="426"/>
    </row>
  </sheetData>
  <mergeCells count="1">
    <mergeCell ref="M8:N8"/>
  </mergeCells>
  <conditionalFormatting sqref="Q9:Q1448">
    <cfRule type="expression" dxfId="1" priority="2">
      <formula>AND(ISNUMBER(Q9),Q9&gt;0)</formula>
    </cfRule>
  </conditionalFormatting>
  <conditionalFormatting sqref="P9:P1448">
    <cfRule type="expression" dxfId="0" priority="1">
      <formula>AND(ISNUMBER(P9),P9&gt;0)</formula>
    </cfRule>
  </conditionalFormatting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3" r:id="rId4" name="Bouton 2">
              <controlPr defaultSize="0" print="0" autoFill="0" autoPict="0">
                <anchor moveWithCells="1" sizeWithCells="1">
                  <from>
                    <xdr:col>27</xdr:col>
                    <xdr:colOff>247650</xdr:colOff>
                    <xdr:row>6</xdr:row>
                    <xdr:rowOff>76200</xdr:rowOff>
                  </from>
                  <to>
                    <xdr:col>29</xdr:col>
                    <xdr:colOff>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4" r:id="rId5" name="Button 2">
              <controlPr defaultSize="0" print="0" autoFill="0" autoPict="0">
                <anchor moveWithCells="1" sizeWithCells="1">
                  <from>
                    <xdr:col>22</xdr:col>
                    <xdr:colOff>180975</xdr:colOff>
                    <xdr:row>6</xdr:row>
                    <xdr:rowOff>76200</xdr:rowOff>
                  </from>
                  <to>
                    <xdr:col>24</xdr:col>
                    <xdr:colOff>200025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15</vt:i4>
      </vt:variant>
    </vt:vector>
  </HeadingPairs>
  <TitlesOfParts>
    <vt:vector size="15" baseType="lpstr">
      <vt:lpstr>Relevés</vt:lpstr>
      <vt:lpstr>Janvier_2018</vt:lpstr>
      <vt:lpstr>Choix</vt:lpstr>
      <vt:lpstr>Mini-Maxi</vt:lpstr>
      <vt:lpstr>Mois</vt:lpstr>
      <vt:lpstr>Graphique Humidité</vt:lpstr>
      <vt:lpstr>Graphique Pluie</vt:lpstr>
      <vt:lpstr>Graphique Pressions</vt:lpstr>
      <vt:lpstr>Graphique Soleil</vt:lpstr>
      <vt:lpstr>Graphique Température</vt:lpstr>
      <vt:lpstr>Graphique Vent</vt:lpstr>
      <vt:lpstr>Sens Vent</vt:lpstr>
      <vt:lpstr>Station</vt:lpstr>
      <vt:lpstr>Relevés_Outdoor</vt:lpstr>
      <vt:lpstr>Relevés_Temperature_2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2017-09-17T16:34:52Z</cp:lastPrinted>
  <dcterms:created xsi:type="dcterms:W3CDTF">2010-02-04T09:20:42Z</dcterms:created>
  <dcterms:modified xsi:type="dcterms:W3CDTF">2024-11-06T10:09:17Z</dcterms:modified>
</cp:coreProperties>
</file>